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alanjui\workspace\rime\rime-tlpa\docs\"/>
    </mc:Choice>
  </mc:AlternateContent>
  <xr:revisionPtr revIDLastSave="0" documentId="13_ncr:1_{C082E953-063D-405C-89BA-642C3E59D679}" xr6:coauthVersionLast="47" xr6:coauthVersionMax="47" xr10:uidLastSave="{00000000-0000-0000-0000-000000000000}"/>
  <bookViews>
    <workbookView xWindow="-28920" yWindow="-120" windowWidth="29040" windowHeight="15840" xr2:uid="{766DD094-9FFE-4B0A-B37A-EB3CD65DD3BC}"/>
    <workbookView xWindow="-120" yWindow="-120" windowWidth="38640" windowHeight="15840" xr2:uid="{76B4C5D7-2823-48BD-AD21-0622C3C40D27}"/>
  </bookViews>
  <sheets>
    <sheet name="RIME對映編碼" sheetId="2" r:id="rId1"/>
    <sheet name="RIME對映編碼 (萌台語)" sheetId="14" r:id="rId2"/>
    <sheet name="RIME對映編碼 (注音符號)" sheetId="10" r:id="rId3"/>
    <sheet name="RIME對映編碼 (台語方音)" sheetId="11" r:id="rId4"/>
    <sheet name="RIME對映編碼 (注音符號V2)" sheetId="12" r:id="rId5"/>
    <sheet name="RIME對映編碼 (台語方音V3)" sheetId="13" r:id="rId6"/>
    <sheet name="鍵盤圖" sheetId="6" r:id="rId7"/>
    <sheet name="編碼設計" sheetId="3" r:id="rId8"/>
    <sheet name="編碼設計 (原設計)" sheetId="7" r:id="rId9"/>
    <sheet name="RIME對映編碼 (原設計)" sheetId="9" r:id="rId10"/>
    <sheet name="工作表2" sheetId="8" r:id="rId11"/>
    <sheet name="RIME指令 (與漢字拼音相容版)" sheetId="5" r:id="rId12"/>
    <sheet name="聲母發音表" sheetId="4" r:id="rId13"/>
  </sheets>
  <externalReferences>
    <externalReference r:id="rId14"/>
    <externalReference r:id="rId15"/>
  </externalReferences>
  <definedNames>
    <definedName name="方音符號" localSheetId="3">'RIME對映編碼 (台語方音)'!$T$3:$T$44</definedName>
    <definedName name="方音符號" localSheetId="5">'RIME對映編碼 (台語方音V3)'!$T$3:$T$44</definedName>
    <definedName name="方音符號" localSheetId="2">'RIME對映編碼 (注音符號)'!$T$3:$T$44</definedName>
    <definedName name="方音符號" localSheetId="4">'RIME對映編碼 (注音符號V2)'!$T$3:$T$44</definedName>
    <definedName name="方音符號" localSheetId="9">'RIME對映編碼 (原設計)'!$X$3:$X$47</definedName>
    <definedName name="方音符號" localSheetId="1">'RIME對映編碼 (萌台語)'!$T$3:$T$57</definedName>
    <definedName name="方音符號">[1]RIME編碼!$AA$3:$AA$45</definedName>
    <definedName name="字典編碼">[1]RIME編碼!$AB$3:$AB$45</definedName>
    <definedName name="拼音字母" localSheetId="3">'RIME對映編碼 (台語方音)'!#REF!</definedName>
    <definedName name="拼音字母" localSheetId="5">'RIME對映編碼 (台語方音V3)'!#REF!</definedName>
    <definedName name="拼音字母" localSheetId="2">'RIME對映編碼 (注音符號)'!#REF!</definedName>
    <definedName name="拼音字母" localSheetId="4">'RIME對映編碼 (注音符號V2)'!#REF!</definedName>
    <definedName name="拼音字母" localSheetId="9">'RIME對映編碼 (原設計)'!$Y$3:$Y$47</definedName>
    <definedName name="拼音字母" localSheetId="1">'RIME對映編碼 (萌台語)'!#REF!</definedName>
    <definedName name="拼音字母">[1]RIME編碼!$AC$3:$AC$45</definedName>
    <definedName name="按鍵編碼" localSheetId="3">'RIME對映編碼 (台語方音)'!$S$3:$S$44</definedName>
    <definedName name="按鍵編碼" localSheetId="5">'RIME對映編碼 (台語方音V3)'!$S$3:$S$44</definedName>
    <definedName name="按鍵編碼" localSheetId="2">'RIME對映編碼 (注音符號)'!$S$3:$S$44</definedName>
    <definedName name="按鍵編碼" localSheetId="4">'RIME對映編碼 (注音符號V2)'!$S$3:$S$44</definedName>
    <definedName name="按鍵編碼" localSheetId="9">'RIME對映編碼 (原設計)'!$Z$3:$Z$47</definedName>
    <definedName name="按鍵編碼" localSheetId="1">'RIME對映編碼 (萌台語)'!$S$3:$S$57</definedName>
    <definedName name="國際音標" localSheetId="3">'RIME對映編碼 (台語方音)'!#REF!</definedName>
    <definedName name="國際音標" localSheetId="5">'RIME對映編碼 (台語方音V3)'!#REF!</definedName>
    <definedName name="國際音標" localSheetId="2">'RIME對映編碼 (注音符號)'!#REF!</definedName>
    <definedName name="國際音標" localSheetId="4">'RIME對映編碼 (注音符號V2)'!#REF!</definedName>
    <definedName name="國際音標" localSheetId="9">'RIME對映編碼 (原設計)'!$AA$3:$AA$47</definedName>
    <definedName name="國際音標" localSheetId="1">'RIME對映編碼 (萌台語)'!#REF!</definedName>
    <definedName name="鍵盤位置" localSheetId="3">'RIME對映編碼 (台語方音)'!$R$3:$R$44</definedName>
    <definedName name="鍵盤位置" localSheetId="5">'RIME對映編碼 (台語方音V3)'!$R$3:$R$44</definedName>
    <definedName name="鍵盤位置" localSheetId="2">'RIME對映編碼 (注音符號)'!$R$3:$R$44</definedName>
    <definedName name="鍵盤位置" localSheetId="4">'RIME對映編碼 (注音符號V2)'!$R$3:$R$44</definedName>
    <definedName name="鍵盤位置" localSheetId="9">'RIME對映編碼 (原設計)'!$W$3:$W$47</definedName>
    <definedName name="鍵盤位置" localSheetId="1">'RIME對映編碼 (萌台語)'!$R$3:$R$57</definedName>
    <definedName name="鍵盤位置">[1]RIME編碼!$W$3:$W$40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2" l="1"/>
  <c r="D26" i="2"/>
  <c r="D20" i="2"/>
  <c r="T3" i="14"/>
  <c r="T4" i="14"/>
  <c r="T5" i="14"/>
  <c r="T6" i="14"/>
  <c r="T7" i="14"/>
  <c r="T8" i="14"/>
  <c r="T9" i="14"/>
  <c r="T10" i="14"/>
  <c r="T11" i="14"/>
  <c r="T12" i="14"/>
  <c r="T13" i="14"/>
  <c r="T14" i="14"/>
  <c r="T15" i="14"/>
  <c r="T16" i="14"/>
  <c r="T17" i="14"/>
  <c r="T18" i="14"/>
  <c r="T19" i="14"/>
  <c r="T20" i="14"/>
  <c r="T21" i="14"/>
  <c r="T22" i="14"/>
  <c r="T23" i="14"/>
  <c r="T24" i="14"/>
  <c r="T25" i="14"/>
  <c r="T26" i="14"/>
  <c r="T27" i="14"/>
  <c r="T28" i="14"/>
  <c r="T29" i="14"/>
  <c r="T30" i="14"/>
  <c r="T31" i="14"/>
  <c r="T32" i="14"/>
  <c r="T33" i="14"/>
  <c r="T34" i="14"/>
  <c r="T35" i="14"/>
  <c r="T36" i="14"/>
  <c r="T37" i="14"/>
  <c r="T38" i="14"/>
  <c r="T39" i="14"/>
  <c r="T40" i="14"/>
  <c r="T41" i="14"/>
  <c r="T42" i="14"/>
  <c r="T43" i="14"/>
  <c r="T44" i="14"/>
  <c r="T45" i="14"/>
  <c r="T46" i="14"/>
  <c r="T47" i="14"/>
  <c r="T48" i="14"/>
  <c r="T49" i="14"/>
  <c r="T50" i="14"/>
  <c r="T51" i="14"/>
  <c r="T52" i="14"/>
  <c r="T53" i="14"/>
  <c r="T54" i="14"/>
  <c r="T55" i="14"/>
  <c r="T56" i="14"/>
  <c r="T57" i="14"/>
  <c r="S4" i="14"/>
  <c r="S5" i="14"/>
  <c r="S6" i="14"/>
  <c r="S7" i="14"/>
  <c r="S8" i="14"/>
  <c r="S9" i="14"/>
  <c r="S10" i="14"/>
  <c r="S11" i="14"/>
  <c r="S12" i="14"/>
  <c r="S13" i="14"/>
  <c r="S14" i="14"/>
  <c r="S15" i="14"/>
  <c r="S16" i="14"/>
  <c r="S17" i="14"/>
  <c r="S18" i="14"/>
  <c r="S19" i="14"/>
  <c r="S20" i="14"/>
  <c r="S21" i="14"/>
  <c r="S22" i="14"/>
  <c r="S23" i="14"/>
  <c r="S24" i="14"/>
  <c r="S25" i="14"/>
  <c r="S26" i="14"/>
  <c r="S27" i="14"/>
  <c r="S28" i="14"/>
  <c r="S29" i="14"/>
  <c r="S30" i="14"/>
  <c r="S31" i="14"/>
  <c r="S32" i="14"/>
  <c r="S33" i="14"/>
  <c r="S34" i="14"/>
  <c r="S35" i="14"/>
  <c r="S36" i="14"/>
  <c r="S37" i="14"/>
  <c r="S38" i="14"/>
  <c r="S39" i="14"/>
  <c r="S40" i="14"/>
  <c r="S41" i="14"/>
  <c r="S42" i="14"/>
  <c r="S43" i="14"/>
  <c r="S44" i="14"/>
  <c r="S45" i="14"/>
  <c r="S46" i="14"/>
  <c r="S47" i="14"/>
  <c r="S48" i="14"/>
  <c r="S49" i="14"/>
  <c r="S50" i="14"/>
  <c r="S51" i="14"/>
  <c r="S52" i="14"/>
  <c r="S53" i="14"/>
  <c r="S54" i="14"/>
  <c r="S55" i="14"/>
  <c r="S56" i="14"/>
  <c r="S57" i="14"/>
  <c r="R4" i="14"/>
  <c r="R5" i="14"/>
  <c r="R6" i="14"/>
  <c r="R7" i="14"/>
  <c r="R8" i="14"/>
  <c r="R9" i="14"/>
  <c r="R10" i="14"/>
  <c r="R11" i="14"/>
  <c r="R12" i="14"/>
  <c r="R13" i="14"/>
  <c r="R14" i="14"/>
  <c r="R15" i="14"/>
  <c r="R16" i="14"/>
  <c r="R17" i="14"/>
  <c r="R18" i="14"/>
  <c r="R19" i="14"/>
  <c r="R20" i="14"/>
  <c r="R21" i="14"/>
  <c r="R22" i="14"/>
  <c r="R23" i="14"/>
  <c r="R24" i="14"/>
  <c r="R25" i="14"/>
  <c r="R26" i="14"/>
  <c r="R27" i="14"/>
  <c r="R28" i="14"/>
  <c r="R29" i="14"/>
  <c r="R30" i="14"/>
  <c r="R31" i="14"/>
  <c r="R32" i="14"/>
  <c r="R33" i="14"/>
  <c r="R34" i="14"/>
  <c r="R35" i="14"/>
  <c r="R36" i="14"/>
  <c r="R37" i="14"/>
  <c r="R38" i="14"/>
  <c r="R39" i="14"/>
  <c r="R40" i="14"/>
  <c r="R41" i="14"/>
  <c r="R42" i="14"/>
  <c r="R43" i="14"/>
  <c r="R44" i="14"/>
  <c r="R45" i="14"/>
  <c r="R46" i="14"/>
  <c r="R47" i="14"/>
  <c r="R48" i="14"/>
  <c r="R49" i="14"/>
  <c r="R50" i="14"/>
  <c r="R51" i="14"/>
  <c r="R52" i="14"/>
  <c r="R53" i="14"/>
  <c r="R54" i="14"/>
  <c r="R55" i="14"/>
  <c r="R56" i="14"/>
  <c r="R57" i="14"/>
  <c r="A22" i="14"/>
  <c r="A23" i="14" s="1"/>
  <c r="E56" i="14" a="1"/>
  <c r="E56" i="14" s="1"/>
  <c r="E57" i="14" a="1"/>
  <c r="E57" i="14"/>
  <c r="E53" i="14" a="1"/>
  <c r="E53" i="14" s="1"/>
  <c r="E54" i="14" a="1"/>
  <c r="E54" i="14" s="1"/>
  <c r="E55" i="14" a="1"/>
  <c r="E55" i="14" s="1"/>
  <c r="E45" i="14" a="1"/>
  <c r="E45" i="14" s="1"/>
  <c r="E46" i="14" a="1"/>
  <c r="E46" i="14" s="1"/>
  <c r="E47" i="14" a="1"/>
  <c r="E47" i="14" s="1"/>
  <c r="E48" i="14" a="1"/>
  <c r="E48" i="14"/>
  <c r="E49" i="14" a="1"/>
  <c r="E49" i="14" s="1"/>
  <c r="E50" i="14" a="1"/>
  <c r="E50" i="14" s="1"/>
  <c r="E51" i="14" a="1"/>
  <c r="E51" i="14" s="1"/>
  <c r="E52" i="14" a="1"/>
  <c r="E52" i="14" s="1"/>
  <c r="E44" i="14" a="1"/>
  <c r="E44" i="14" s="1"/>
  <c r="E43" i="14" a="1"/>
  <c r="E43" i="14" s="1"/>
  <c r="E42" i="14" a="1"/>
  <c r="E42" i="14" s="1"/>
  <c r="E41" i="14" a="1"/>
  <c r="E41" i="14" s="1"/>
  <c r="E40" i="14" a="1"/>
  <c r="E40" i="14" s="1"/>
  <c r="E39" i="14" a="1"/>
  <c r="E39" i="14" s="1"/>
  <c r="E38" i="14" a="1"/>
  <c r="E38" i="14" s="1"/>
  <c r="E37" i="14" a="1"/>
  <c r="E37" i="14" s="1"/>
  <c r="E36" i="14" a="1"/>
  <c r="E36" i="14" s="1"/>
  <c r="E35" i="14" a="1"/>
  <c r="E35" i="14" s="1"/>
  <c r="E34" i="14" a="1"/>
  <c r="E34" i="14" s="1"/>
  <c r="E33" i="14" a="1"/>
  <c r="E33" i="14" s="1"/>
  <c r="E32" i="14" a="1"/>
  <c r="E32" i="14" s="1"/>
  <c r="E31" i="14" a="1"/>
  <c r="E31" i="14" s="1"/>
  <c r="E30" i="14" a="1"/>
  <c r="E30" i="14" s="1"/>
  <c r="E29" i="14" a="1"/>
  <c r="E29" i="14" s="1"/>
  <c r="E28" i="14" a="1"/>
  <c r="E28" i="14" s="1"/>
  <c r="E27" i="14" a="1"/>
  <c r="E27" i="14" s="1"/>
  <c r="E26" i="14" a="1"/>
  <c r="E26" i="14" s="1"/>
  <c r="E25" i="14" a="1"/>
  <c r="E25" i="14" s="1"/>
  <c r="E24" i="14" a="1"/>
  <c r="E24" i="14" s="1"/>
  <c r="E23" i="14" a="1"/>
  <c r="E23" i="14" s="1"/>
  <c r="E22" i="14" a="1"/>
  <c r="E22" i="14" s="1"/>
  <c r="E21" i="14" a="1"/>
  <c r="E21" i="14" s="1"/>
  <c r="E20" i="14" a="1"/>
  <c r="E20" i="14" s="1"/>
  <c r="E19" i="14" a="1"/>
  <c r="E19" i="14" s="1"/>
  <c r="E18" i="14" a="1"/>
  <c r="E18" i="14" s="1"/>
  <c r="E17" i="14" a="1"/>
  <c r="E17" i="14" s="1"/>
  <c r="E16" i="14" a="1"/>
  <c r="E16" i="14" s="1"/>
  <c r="E15" i="14" a="1"/>
  <c r="E15" i="14" s="1"/>
  <c r="E14" i="14" a="1"/>
  <c r="E14" i="14" s="1"/>
  <c r="E13" i="14" a="1"/>
  <c r="E13" i="14" s="1"/>
  <c r="E12" i="14" a="1"/>
  <c r="E12" i="14" s="1"/>
  <c r="A12" i="14"/>
  <c r="A13" i="14" s="1"/>
  <c r="E11" i="14" a="1"/>
  <c r="E11" i="14" s="1"/>
  <c r="E10" i="14" a="1"/>
  <c r="E10" i="14" s="1"/>
  <c r="E9" i="14" a="1"/>
  <c r="E9" i="14" s="1"/>
  <c r="E8" i="14" a="1"/>
  <c r="E8" i="14" s="1"/>
  <c r="E7" i="14" a="1"/>
  <c r="E7" i="14" s="1"/>
  <c r="E6" i="14" a="1"/>
  <c r="E6" i="14" s="1"/>
  <c r="E5" i="14" a="1"/>
  <c r="E5" i="14" s="1"/>
  <c r="E4" i="14" a="1"/>
  <c r="E4" i="14" s="1"/>
  <c r="E3" i="14" a="1"/>
  <c r="E3" i="14" s="1"/>
  <c r="A3" i="14"/>
  <c r="V10" i="2"/>
  <c r="T10" i="2"/>
  <c r="AE11" i="2"/>
  <c r="AC11" i="2"/>
  <c r="D32" i="2"/>
  <c r="D31" i="2"/>
  <c r="Z12" i="2"/>
  <c r="X12" i="2"/>
  <c r="AD14" i="2"/>
  <c r="AB14" i="2"/>
  <c r="AF12" i="2"/>
  <c r="AD12" i="2"/>
  <c r="AD8" i="2"/>
  <c r="AB8" i="2"/>
  <c r="AB10" i="2"/>
  <c r="Z10" i="2"/>
  <c r="AA8" i="2"/>
  <c r="Y8" i="2"/>
  <c r="Y10" i="2"/>
  <c r="W10" i="2"/>
  <c r="F8" i="2"/>
  <c r="D8" i="2"/>
  <c r="M10" i="2"/>
  <c r="K10" i="2"/>
  <c r="AO2" i="2" a="1"/>
  <c r="AO2" i="2" s="1"/>
  <c r="BA10" i="2" a="1"/>
  <c r="BA10" i="2" s="1"/>
  <c r="BA11" i="2" a="1"/>
  <c r="BA11" i="2" s="1"/>
  <c r="BA12" i="2" a="1"/>
  <c r="BA12" i="2" s="1"/>
  <c r="BA13" i="2" a="1"/>
  <c r="BA13" i="2" s="1"/>
  <c r="BA14" i="2" a="1"/>
  <c r="BA14" i="2" s="1"/>
  <c r="BA15" i="2" a="1"/>
  <c r="BA15" i="2" s="1"/>
  <c r="BA16" i="2" a="1"/>
  <c r="BA16" i="2" s="1"/>
  <c r="BA17" i="2" a="1"/>
  <c r="BA17" i="2" s="1"/>
  <c r="BA18" i="2" a="1"/>
  <c r="BA18" i="2" s="1"/>
  <c r="BA19" i="2" a="1"/>
  <c r="BA19" i="2" s="1"/>
  <c r="BA20" i="2" a="1"/>
  <c r="BA20" i="2" s="1"/>
  <c r="BA21" i="2" a="1"/>
  <c r="BA21" i="2" s="1"/>
  <c r="BA22" i="2" a="1"/>
  <c r="BA22" i="2" s="1"/>
  <c r="BA23" i="2" a="1"/>
  <c r="BA23" i="2" s="1"/>
  <c r="BA24" i="2" a="1"/>
  <c r="BA24" i="2" s="1"/>
  <c r="BA25" i="2" a="1"/>
  <c r="BA25" i="2" s="1"/>
  <c r="BA26" i="2" a="1"/>
  <c r="BA26" i="2" s="1"/>
  <c r="BA27" i="2" a="1"/>
  <c r="BA27" i="2" s="1"/>
  <c r="BA28" i="2" a="1"/>
  <c r="BA28" i="2" s="1"/>
  <c r="BA29" i="2" a="1"/>
  <c r="BA29" i="2" s="1"/>
  <c r="BA30" i="2" a="1"/>
  <c r="BA30" i="2" s="1"/>
  <c r="BA31" i="2" a="1"/>
  <c r="BA31" i="2" s="1"/>
  <c r="BA32" i="2" a="1"/>
  <c r="BA32" i="2" s="1"/>
  <c r="BA33" i="2" a="1"/>
  <c r="BA33" i="2" s="1"/>
  <c r="BA34" i="2" a="1"/>
  <c r="BA34" i="2" s="1"/>
  <c r="BA35" i="2" a="1"/>
  <c r="BA35" i="2" s="1"/>
  <c r="BA36" i="2" a="1"/>
  <c r="BA36" i="2" s="1"/>
  <c r="BA37" i="2" a="1"/>
  <c r="BA37" i="2" s="1"/>
  <c r="BA38" i="2" a="1"/>
  <c r="BA38" i="2" s="1"/>
  <c r="BA39" i="2" a="1"/>
  <c r="BA39" i="2" s="1"/>
  <c r="BA40" i="2" a="1"/>
  <c r="BA40" i="2" s="1"/>
  <c r="BA41" i="2" a="1"/>
  <c r="BA41" i="2" s="1"/>
  <c r="BA42" i="2" a="1"/>
  <c r="BA42" i="2" s="1"/>
  <c r="BA43" i="2" a="1"/>
  <c r="BA43" i="2" s="1"/>
  <c r="BA44" i="2" a="1"/>
  <c r="BA44" i="2" s="1"/>
  <c r="BA45" i="2" a="1"/>
  <c r="BA45" i="2" s="1"/>
  <c r="BA46" i="2" a="1"/>
  <c r="BA46" i="2" s="1"/>
  <c r="BA47" i="2" a="1"/>
  <c r="BA47" i="2" s="1"/>
  <c r="BA48" i="2" a="1"/>
  <c r="BA48" i="2" s="1"/>
  <c r="BA49" i="2" a="1"/>
  <c r="BA49" i="2" s="1"/>
  <c r="BA50" i="2" a="1"/>
  <c r="BA50" i="2" s="1"/>
  <c r="BA51" i="2" a="1"/>
  <c r="BA51" i="2" s="1"/>
  <c r="BA52" i="2" a="1"/>
  <c r="BA52" i="2" s="1"/>
  <c r="BA9" i="2" a="1"/>
  <c r="BA9" i="2" s="1"/>
  <c r="AM2" i="2" a="1"/>
  <c r="AM2" i="2" s="1"/>
  <c r="AN2" i="2" a="1"/>
  <c r="AN2" i="2" s="1"/>
  <c r="AH2" i="2" a="1"/>
  <c r="AH2" i="2" s="1"/>
  <c r="AI2" i="2" a="1"/>
  <c r="AI2" i="2" s="1"/>
  <c r="AJ2" i="2" a="1"/>
  <c r="AJ2" i="2" s="1"/>
  <c r="AK2" i="2" a="1"/>
  <c r="AK2" i="2" s="1"/>
  <c r="AL2" i="2" a="1"/>
  <c r="AL2" i="2" s="1"/>
  <c r="BE9" i="2" a="1"/>
  <c r="BD9" i="2" a="1"/>
  <c r="BC9" i="2" a="1"/>
  <c r="BB9" i="2" a="1"/>
  <c r="A24" i="14" l="1"/>
  <c r="A26" i="14" s="1"/>
  <c r="B26" i="14" s="1"/>
  <c r="A4" i="14"/>
  <c r="A14" i="14"/>
  <c r="A16" i="14" s="1"/>
  <c r="A15" i="14"/>
  <c r="BE9" i="2"/>
  <c r="BD9" i="2"/>
  <c r="BC9" i="2"/>
  <c r="BB9" i="2"/>
  <c r="V9" i="2"/>
  <c r="P9" i="2"/>
  <c r="AG9" i="2"/>
  <c r="AE9" i="2"/>
  <c r="AI13" i="2"/>
  <c r="AG13" i="2"/>
  <c r="D19" i="2"/>
  <c r="AG2" i="2" a="1"/>
  <c r="AG2" i="2" s="1"/>
  <c r="AF2" i="2" a="1"/>
  <c r="AF2" i="2" s="1"/>
  <c r="AD9" i="2"/>
  <c r="L13" i="2"/>
  <c r="K11" i="2"/>
  <c r="M11" i="2"/>
  <c r="AB9" i="2"/>
  <c r="AD2" i="2" a="1"/>
  <c r="AD2" i="2" s="1"/>
  <c r="P11" i="2"/>
  <c r="C25" i="2"/>
  <c r="C26" i="2"/>
  <c r="AP2" i="2" a="1"/>
  <c r="AP2" i="2" s="1"/>
  <c r="AU13" i="11"/>
  <c r="AU13" i="13"/>
  <c r="AT14" i="13"/>
  <c r="W58" i="13" a="1"/>
  <c r="W58" i="13" s="1"/>
  <c r="W57" i="13" a="1"/>
  <c r="W57" i="13" s="1"/>
  <c r="W56" i="13" a="1"/>
  <c r="W56" i="13" s="1"/>
  <c r="W55" i="13" a="1"/>
  <c r="W55" i="13" s="1"/>
  <c r="W54" i="13" a="1"/>
  <c r="W54" i="13" s="1"/>
  <c r="W53" i="13" a="1"/>
  <c r="W53" i="13" s="1"/>
  <c r="W52" i="13" a="1"/>
  <c r="W52" i="13" s="1"/>
  <c r="W51" i="13" a="1"/>
  <c r="W51" i="13" s="1"/>
  <c r="W50" i="13" a="1"/>
  <c r="W50" i="13" s="1"/>
  <c r="W49" i="13" a="1"/>
  <c r="W49" i="13" s="1"/>
  <c r="W48" i="13" a="1"/>
  <c r="W48" i="13" s="1"/>
  <c r="W47" i="13"/>
  <c r="W47" i="13" a="1"/>
  <c r="W46" i="13"/>
  <c r="W46" i="13" a="1"/>
  <c r="W45" i="13" a="1"/>
  <c r="W45" i="13" s="1"/>
  <c r="AA44" i="13"/>
  <c r="W44" i="13" a="1"/>
  <c r="W44" i="13" s="1"/>
  <c r="E44" i="13"/>
  <c r="E44" i="13" a="1"/>
  <c r="W43" i="13" a="1"/>
  <c r="W43" i="13" s="1"/>
  <c r="E43" i="13"/>
  <c r="E43" i="13" a="1"/>
  <c r="W42" i="13" a="1"/>
  <c r="W42" i="13" s="1"/>
  <c r="E42" i="13"/>
  <c r="E42" i="13" a="1"/>
  <c r="W41" i="13" a="1"/>
  <c r="W41" i="13" s="1"/>
  <c r="E41" i="13"/>
  <c r="E41" i="13" a="1"/>
  <c r="W40" i="13" a="1"/>
  <c r="W40" i="13" s="1"/>
  <c r="E40" i="13"/>
  <c r="E40" i="13" a="1"/>
  <c r="AA39" i="13"/>
  <c r="W39" i="13" a="1"/>
  <c r="W39" i="13" s="1"/>
  <c r="E39" i="13"/>
  <c r="E39" i="13" a="1"/>
  <c r="W38" i="13" a="1"/>
  <c r="W38" i="13" s="1"/>
  <c r="E38" i="13"/>
  <c r="E38" i="13" a="1"/>
  <c r="W37" i="13" a="1"/>
  <c r="W37" i="13" s="1"/>
  <c r="E37" i="13"/>
  <c r="E37" i="13" a="1"/>
  <c r="W36" i="13" a="1"/>
  <c r="W36" i="13" s="1"/>
  <c r="E36" i="13"/>
  <c r="E36" i="13" a="1"/>
  <c r="W35" i="13" a="1"/>
  <c r="W35" i="13" s="1"/>
  <c r="E35" i="13"/>
  <c r="E35" i="13" a="1"/>
  <c r="W34" i="13" a="1"/>
  <c r="W34" i="13" s="1"/>
  <c r="E34" i="13"/>
  <c r="E34" i="13" a="1"/>
  <c r="W33" i="13" a="1"/>
  <c r="W33" i="13" s="1"/>
  <c r="E33" i="13"/>
  <c r="E33" i="13" a="1"/>
  <c r="W32" i="13" a="1"/>
  <c r="W32" i="13" s="1"/>
  <c r="E32" i="13"/>
  <c r="E32" i="13" a="1"/>
  <c r="W31" i="13" a="1"/>
  <c r="W31" i="13" s="1"/>
  <c r="E31" i="13"/>
  <c r="E31" i="13" a="1"/>
  <c r="W30" i="13" a="1"/>
  <c r="W30" i="13" s="1"/>
  <c r="E30" i="13"/>
  <c r="E30" i="13" a="1"/>
  <c r="W29" i="13" a="1"/>
  <c r="W29" i="13" s="1"/>
  <c r="E29" i="13"/>
  <c r="E29" i="13" a="1"/>
  <c r="AA28" i="13"/>
  <c r="W28" i="13" a="1"/>
  <c r="W28" i="13" s="1"/>
  <c r="E28" i="13"/>
  <c r="E28" i="13" a="1"/>
  <c r="W27" i="13" a="1"/>
  <c r="W27" i="13" s="1"/>
  <c r="E27" i="13"/>
  <c r="E27" i="13" a="1"/>
  <c r="W26" i="13" a="1"/>
  <c r="W26" i="13" s="1"/>
  <c r="E26" i="13"/>
  <c r="E26" i="13" a="1"/>
  <c r="W25" i="13" a="1"/>
  <c r="W25" i="13" s="1"/>
  <c r="E25" i="13" a="1"/>
  <c r="E25" i="13" s="1"/>
  <c r="W24" i="13" a="1"/>
  <c r="W24" i="13" s="1"/>
  <c r="E24" i="13"/>
  <c r="E24" i="13" a="1"/>
  <c r="W23" i="13" a="1"/>
  <c r="W23" i="13" s="1"/>
  <c r="E23" i="13" a="1"/>
  <c r="E23" i="13" s="1"/>
  <c r="W22" i="13" a="1"/>
  <c r="W22" i="13" s="1"/>
  <c r="E22" i="13" a="1"/>
  <c r="E22" i="13" s="1"/>
  <c r="A22" i="13"/>
  <c r="W21" i="13" a="1"/>
  <c r="W21" i="13" s="1"/>
  <c r="E21" i="13" a="1"/>
  <c r="E21" i="13" s="1"/>
  <c r="W20" i="13" a="1"/>
  <c r="W20" i="13" s="1"/>
  <c r="E20" i="13" a="1"/>
  <c r="E20" i="13" s="1"/>
  <c r="W19" i="13" a="1"/>
  <c r="W19" i="13" s="1"/>
  <c r="E19" i="13" a="1"/>
  <c r="E19" i="13" s="1"/>
  <c r="W18" i="13" a="1"/>
  <c r="W18" i="13" s="1"/>
  <c r="E18" i="13" a="1"/>
  <c r="E18" i="13" s="1"/>
  <c r="W17" i="13" a="1"/>
  <c r="W17" i="13" s="1"/>
  <c r="E17" i="13" a="1"/>
  <c r="E17" i="13" s="1"/>
  <c r="W16" i="13" a="1"/>
  <c r="W16" i="13" s="1"/>
  <c r="E16" i="13" a="1"/>
  <c r="E16" i="13" s="1"/>
  <c r="W15" i="13"/>
  <c r="W15" i="13" a="1"/>
  <c r="E15" i="13" a="1"/>
  <c r="E15" i="13" s="1"/>
  <c r="AF14" i="13"/>
  <c r="AE14" i="13" s="1"/>
  <c r="W14" i="13" a="1"/>
  <c r="W14" i="13" s="1"/>
  <c r="E14" i="13"/>
  <c r="E14" i="13" a="1"/>
  <c r="AT13" i="13"/>
  <c r="W13" i="13" a="1"/>
  <c r="W13" i="13" s="1"/>
  <c r="E13" i="13"/>
  <c r="E13" i="13" a="1"/>
  <c r="A13" i="13"/>
  <c r="A14" i="13" s="1"/>
  <c r="W12" i="13"/>
  <c r="W12" i="13" a="1"/>
  <c r="E12" i="13"/>
  <c r="E12" i="13" a="1"/>
  <c r="A12" i="13"/>
  <c r="W11" i="13"/>
  <c r="W11" i="13" a="1"/>
  <c r="E11" i="13" a="1"/>
  <c r="E11" i="13" s="1"/>
  <c r="AF10" i="13"/>
  <c r="AE10" i="13" s="1"/>
  <c r="W10" i="13"/>
  <c r="W10" i="13" a="1"/>
  <c r="E10" i="13"/>
  <c r="E10" i="13" a="1"/>
  <c r="W9" i="13"/>
  <c r="W9" i="13" a="1"/>
  <c r="E9" i="13"/>
  <c r="E9" i="13" a="1"/>
  <c r="W8" i="13"/>
  <c r="W8" i="13" a="1"/>
  <c r="E8" i="13"/>
  <c r="E8" i="13" a="1"/>
  <c r="W7" i="13"/>
  <c r="W7" i="13" a="1"/>
  <c r="E7" i="13"/>
  <c r="E7" i="13" a="1"/>
  <c r="AF6" i="13"/>
  <c r="W6" i="13"/>
  <c r="W6" i="13" a="1"/>
  <c r="E6" i="13" a="1"/>
  <c r="E6" i="13" s="1"/>
  <c r="AE5" i="13"/>
  <c r="W5" i="13"/>
  <c r="W5" i="13" a="1"/>
  <c r="E5" i="13"/>
  <c r="E5" i="13" a="1"/>
  <c r="W4" i="13" a="1"/>
  <c r="W4" i="13" s="1"/>
  <c r="E4" i="13"/>
  <c r="E4" i="13" a="1"/>
  <c r="W3" i="13" a="1"/>
  <c r="W3" i="13" s="1"/>
  <c r="E3" i="13" a="1"/>
  <c r="E3" i="13" s="1"/>
  <c r="A3" i="13"/>
  <c r="AF10" i="11"/>
  <c r="AF9" i="11"/>
  <c r="AF6" i="11"/>
  <c r="AE14" i="11"/>
  <c r="AF14" i="11"/>
  <c r="A12" i="11"/>
  <c r="A13" i="11" s="1"/>
  <c r="AA39" i="11"/>
  <c r="AA28" i="11"/>
  <c r="W28" i="11" a="1"/>
  <c r="W28" i="11" s="1"/>
  <c r="W27" i="11" a="1"/>
  <c r="W27" i="11" s="1"/>
  <c r="W39" i="11" a="1"/>
  <c r="W39" i="11" s="1"/>
  <c r="AA44" i="11"/>
  <c r="AT13" i="11"/>
  <c r="W58" i="11" a="1"/>
  <c r="W58" i="11" s="1"/>
  <c r="W57" i="11" a="1"/>
  <c r="W57" i="11" s="1"/>
  <c r="W56" i="11" a="1"/>
  <c r="W56" i="11" s="1"/>
  <c r="W55" i="11" a="1"/>
  <c r="W55" i="11" s="1"/>
  <c r="W54" i="11" a="1"/>
  <c r="W54" i="11" s="1"/>
  <c r="W53" i="11" a="1"/>
  <c r="W53" i="11" s="1"/>
  <c r="W52" i="11" a="1"/>
  <c r="W52" i="11" s="1"/>
  <c r="W51" i="11" a="1"/>
  <c r="W51" i="11" s="1"/>
  <c r="W50" i="11" a="1"/>
  <c r="W50" i="11" s="1"/>
  <c r="W49" i="11" a="1"/>
  <c r="W49" i="11" s="1"/>
  <c r="W48" i="11" a="1"/>
  <c r="W48" i="11" s="1"/>
  <c r="W47" i="11" a="1"/>
  <c r="W47" i="11" s="1"/>
  <c r="W46" i="11" a="1"/>
  <c r="W46" i="11" s="1"/>
  <c r="W45" i="11" a="1"/>
  <c r="W45" i="11" s="1"/>
  <c r="W44" i="11" a="1"/>
  <c r="W44" i="11" s="1"/>
  <c r="W43" i="11" a="1"/>
  <c r="W43" i="11" s="1"/>
  <c r="W42" i="11" a="1"/>
  <c r="W42" i="11" s="1"/>
  <c r="W41" i="11" a="1"/>
  <c r="W41" i="11" s="1"/>
  <c r="W40" i="11" a="1"/>
  <c r="W40" i="11" s="1"/>
  <c r="W26" i="11" a="1"/>
  <c r="W26" i="11" s="1"/>
  <c r="W25" i="11" a="1"/>
  <c r="W25" i="11" s="1"/>
  <c r="W38" i="11" a="1"/>
  <c r="W38" i="11" s="1"/>
  <c r="W37" i="11" a="1"/>
  <c r="W37" i="11" s="1"/>
  <c r="W36" i="11" a="1"/>
  <c r="W36" i="11" s="1"/>
  <c r="W35" i="11" a="1"/>
  <c r="W35" i="11" s="1"/>
  <c r="W24" i="11" a="1"/>
  <c r="W24" i="11" s="1"/>
  <c r="W23" i="11" a="1"/>
  <c r="W23" i="11" s="1"/>
  <c r="W22" i="11" a="1"/>
  <c r="W22" i="11" s="1"/>
  <c r="W21" i="11" a="1"/>
  <c r="W21" i="11" s="1"/>
  <c r="W20" i="11" a="1"/>
  <c r="W20" i="11" s="1"/>
  <c r="W19" i="11" a="1"/>
  <c r="W19" i="11" s="1"/>
  <c r="W18" i="11" a="1"/>
  <c r="W18" i="11" s="1"/>
  <c r="W17" i="11" a="1"/>
  <c r="W17" i="11" s="1"/>
  <c r="W16" i="11" a="1"/>
  <c r="W16" i="11" s="1"/>
  <c r="W34" i="11" a="1"/>
  <c r="W34" i="11" s="1"/>
  <c r="W33" i="11" a="1"/>
  <c r="W33" i="11" s="1"/>
  <c r="W32" i="11" a="1"/>
  <c r="W32" i="11" s="1"/>
  <c r="W15" i="11" a="1"/>
  <c r="W15" i="11" s="1"/>
  <c r="W14" i="11" a="1"/>
  <c r="W14" i="11" s="1"/>
  <c r="W13" i="11" a="1"/>
  <c r="W13" i="11" s="1"/>
  <c r="W12" i="11" a="1"/>
  <c r="W12" i="11" s="1"/>
  <c r="W31" i="11" a="1"/>
  <c r="W31" i="11" s="1"/>
  <c r="W11" i="11" a="1"/>
  <c r="W11" i="11" s="1"/>
  <c r="W10" i="11" a="1"/>
  <c r="W10" i="11" s="1"/>
  <c r="W9" i="11" a="1"/>
  <c r="W9" i="11" s="1"/>
  <c r="W30" i="11" a="1"/>
  <c r="W30" i="11" s="1"/>
  <c r="W8" i="11" a="1"/>
  <c r="W8" i="11" s="1"/>
  <c r="W7" i="11" a="1"/>
  <c r="W7" i="11" s="1"/>
  <c r="W6" i="11" a="1"/>
  <c r="W6" i="11" s="1"/>
  <c r="W29" i="11" a="1"/>
  <c r="W29" i="11" s="1"/>
  <c r="W5" i="11" a="1"/>
  <c r="W5" i="11" s="1"/>
  <c r="W4" i="11" a="1"/>
  <c r="W4" i="11" s="1"/>
  <c r="W3" i="11" a="1"/>
  <c r="W3" i="11" s="1"/>
  <c r="AU19" i="12"/>
  <c r="AT20" i="12"/>
  <c r="AT23" i="12" s="1"/>
  <c r="AU23" i="12" s="1"/>
  <c r="AO20" i="12"/>
  <c r="AT27" i="12"/>
  <c r="R18" i="12"/>
  <c r="AF20" i="12"/>
  <c r="AF19" i="12"/>
  <c r="AF28" i="12"/>
  <c r="AF24" i="12"/>
  <c r="AF23" i="12"/>
  <c r="AF27" i="12"/>
  <c r="A24" i="12"/>
  <c r="A23" i="12"/>
  <c r="A22" i="12"/>
  <c r="E44" i="12" a="1"/>
  <c r="E44" i="12" s="1"/>
  <c r="E43" i="12" a="1"/>
  <c r="E43" i="12" s="1"/>
  <c r="E42" i="12" a="1"/>
  <c r="E42" i="12" s="1"/>
  <c r="E41" i="12" a="1"/>
  <c r="E41" i="12" s="1"/>
  <c r="E40" i="12" a="1"/>
  <c r="E40" i="12" s="1"/>
  <c r="E39" i="12" a="1"/>
  <c r="E39" i="12" s="1"/>
  <c r="E38" i="12" a="1"/>
  <c r="E38" i="12" s="1"/>
  <c r="E37" i="12" a="1"/>
  <c r="E37" i="12" s="1"/>
  <c r="E36" i="12" a="1"/>
  <c r="E36" i="12" s="1"/>
  <c r="E35" i="12" a="1"/>
  <c r="E35" i="12" s="1"/>
  <c r="E34" i="12" a="1"/>
  <c r="E34" i="12" s="1"/>
  <c r="E33" i="12" a="1"/>
  <c r="E33" i="12" s="1"/>
  <c r="E32" i="12" a="1"/>
  <c r="E32" i="12" s="1"/>
  <c r="E31" i="12" a="1"/>
  <c r="E31" i="12" s="1"/>
  <c r="E30" i="12" a="1"/>
  <c r="E30" i="12" s="1"/>
  <c r="E29" i="12" a="1"/>
  <c r="E29" i="12" s="1"/>
  <c r="E28" i="12" a="1"/>
  <c r="E28" i="12" s="1"/>
  <c r="E27" i="12" a="1"/>
  <c r="E27" i="12" s="1"/>
  <c r="E26" i="12" a="1"/>
  <c r="E26" i="12" s="1"/>
  <c r="E25" i="12" a="1"/>
  <c r="E25" i="12" s="1"/>
  <c r="E24" i="12" a="1"/>
  <c r="E24" i="12" s="1"/>
  <c r="E23" i="12" a="1"/>
  <c r="E23" i="12" s="1"/>
  <c r="E22" i="12" a="1"/>
  <c r="E22" i="12" s="1"/>
  <c r="E21" i="12" a="1"/>
  <c r="E21" i="12" s="1"/>
  <c r="E20" i="12" a="1"/>
  <c r="E20" i="12" s="1"/>
  <c r="E19" i="12" a="1"/>
  <c r="E19" i="12" s="1"/>
  <c r="E18" i="12" a="1"/>
  <c r="E18" i="12" s="1"/>
  <c r="E17" i="12" a="1"/>
  <c r="E17" i="12" s="1"/>
  <c r="E16" i="12" a="1"/>
  <c r="E16" i="12" s="1"/>
  <c r="E15" i="12" a="1"/>
  <c r="E15" i="12" s="1"/>
  <c r="E14" i="12" a="1"/>
  <c r="E14" i="12" s="1"/>
  <c r="E13" i="12" a="1"/>
  <c r="E13" i="12" s="1"/>
  <c r="E12" i="12" a="1"/>
  <c r="E12" i="12" s="1"/>
  <c r="A12" i="12"/>
  <c r="A13" i="12" s="1"/>
  <c r="E11" i="12" a="1"/>
  <c r="E11" i="12" s="1"/>
  <c r="E10" i="12" a="1"/>
  <c r="E10" i="12" s="1"/>
  <c r="E9" i="12" a="1"/>
  <c r="E9" i="12" s="1"/>
  <c r="E8" i="12" a="1"/>
  <c r="E8" i="12" s="1"/>
  <c r="E7" i="12" a="1"/>
  <c r="E7" i="12" s="1"/>
  <c r="E6" i="12" a="1"/>
  <c r="E6" i="12" s="1"/>
  <c r="E5" i="12" a="1"/>
  <c r="E5" i="12" s="1"/>
  <c r="X4" i="12"/>
  <c r="X5" i="12" s="1"/>
  <c r="X6" i="12" s="1"/>
  <c r="X7" i="12" s="1"/>
  <c r="X8" i="12" s="1"/>
  <c r="X9" i="12" s="1"/>
  <c r="X10" i="12" s="1"/>
  <c r="X11" i="12" s="1"/>
  <c r="X12" i="12" s="1"/>
  <c r="X13" i="12" s="1"/>
  <c r="X14" i="12" s="1"/>
  <c r="X15" i="12" s="1"/>
  <c r="X16" i="12" s="1"/>
  <c r="X17" i="12" s="1"/>
  <c r="X18" i="12" s="1"/>
  <c r="X19" i="12" s="1"/>
  <c r="X20" i="12" s="1"/>
  <c r="X21" i="12" s="1"/>
  <c r="X22" i="12" s="1"/>
  <c r="X23" i="12" s="1"/>
  <c r="X24" i="12" s="1"/>
  <c r="X25" i="12" s="1"/>
  <c r="X26" i="12" s="1"/>
  <c r="X27" i="12" s="1"/>
  <c r="X28" i="12" s="1"/>
  <c r="X29" i="12" s="1"/>
  <c r="X30" i="12" s="1"/>
  <c r="X31" i="12" s="1"/>
  <c r="X32" i="12" s="1"/>
  <c r="X33" i="12" s="1"/>
  <c r="X34" i="12" s="1"/>
  <c r="X35" i="12" s="1"/>
  <c r="X36" i="12" s="1"/>
  <c r="X37" i="12" s="1"/>
  <c r="X38" i="12" s="1"/>
  <c r="X39" i="12" s="1"/>
  <c r="X40" i="12" s="1"/>
  <c r="X41" i="12" s="1"/>
  <c r="X42" i="12" s="1"/>
  <c r="X43" i="12" s="1"/>
  <c r="X44" i="12" s="1"/>
  <c r="X45" i="12" s="1"/>
  <c r="X46" i="12" s="1"/>
  <c r="X47" i="12" s="1"/>
  <c r="X48" i="12" s="1"/>
  <c r="X49" i="12" s="1"/>
  <c r="X50" i="12" s="1"/>
  <c r="X51" i="12" s="1"/>
  <c r="X52" i="12" s="1"/>
  <c r="X53" i="12" s="1"/>
  <c r="X54" i="12" s="1"/>
  <c r="X55" i="12" s="1"/>
  <c r="X56" i="12" s="1"/>
  <c r="X57" i="12" s="1"/>
  <c r="E4" i="12" a="1"/>
  <c r="E4" i="12" s="1"/>
  <c r="A4" i="12"/>
  <c r="A5" i="12" s="1"/>
  <c r="E3" i="12" a="1"/>
  <c r="E3" i="12" s="1"/>
  <c r="A3" i="12"/>
  <c r="E44" i="11" a="1"/>
  <c r="E44" i="11" s="1"/>
  <c r="E43" i="11" a="1"/>
  <c r="E43" i="11" s="1"/>
  <c r="E42" i="11" a="1"/>
  <c r="E42" i="11" s="1"/>
  <c r="E41" i="11" a="1"/>
  <c r="E41" i="11" s="1"/>
  <c r="E40" i="11" a="1"/>
  <c r="E40" i="11" s="1"/>
  <c r="E39" i="11" a="1"/>
  <c r="E39" i="11" s="1"/>
  <c r="E38" i="11" a="1"/>
  <c r="E38" i="11" s="1"/>
  <c r="E37" i="11" a="1"/>
  <c r="E37" i="11" s="1"/>
  <c r="E36" i="11" a="1"/>
  <c r="E36" i="11" s="1"/>
  <c r="E35" i="11" a="1"/>
  <c r="E35" i="11" s="1"/>
  <c r="E34" i="11" a="1"/>
  <c r="E34" i="11" s="1"/>
  <c r="E33" i="11" a="1"/>
  <c r="E33" i="11" s="1"/>
  <c r="E32" i="11" a="1"/>
  <c r="E32" i="11" s="1"/>
  <c r="E31" i="11" a="1"/>
  <c r="E31" i="11" s="1"/>
  <c r="E30" i="11" a="1"/>
  <c r="E30" i="11" s="1"/>
  <c r="E29" i="11" a="1"/>
  <c r="E29" i="11" s="1"/>
  <c r="E28" i="11" a="1"/>
  <c r="E28" i="11" s="1"/>
  <c r="E27" i="11" a="1"/>
  <c r="E27" i="11" s="1"/>
  <c r="E26" i="11" a="1"/>
  <c r="E26" i="11" s="1"/>
  <c r="E25" i="11" a="1"/>
  <c r="E25" i="11" s="1"/>
  <c r="E24" i="11" a="1"/>
  <c r="E24" i="11" s="1"/>
  <c r="E23" i="11" a="1"/>
  <c r="E23" i="11" s="1"/>
  <c r="E22" i="11" a="1"/>
  <c r="E22" i="11" s="1"/>
  <c r="E21" i="11" a="1"/>
  <c r="E21" i="11" s="1"/>
  <c r="E20" i="11" a="1"/>
  <c r="E20" i="11" s="1"/>
  <c r="E19" i="11" a="1"/>
  <c r="E19" i="11" s="1"/>
  <c r="E18" i="11" a="1"/>
  <c r="E18" i="11" s="1"/>
  <c r="E17" i="11" a="1"/>
  <c r="E17" i="11" s="1"/>
  <c r="E16" i="11" a="1"/>
  <c r="E16" i="11" s="1"/>
  <c r="E15" i="11" a="1"/>
  <c r="E15" i="11" s="1"/>
  <c r="E14" i="11" a="1"/>
  <c r="E14" i="11" s="1"/>
  <c r="E13" i="11" a="1"/>
  <c r="E13" i="11" s="1"/>
  <c r="E12" i="11" a="1"/>
  <c r="E12" i="11" s="1"/>
  <c r="E11" i="11" a="1"/>
  <c r="E11" i="11" s="1"/>
  <c r="E10" i="11" a="1"/>
  <c r="E10" i="11" s="1"/>
  <c r="E9" i="11" a="1"/>
  <c r="E9" i="11" s="1"/>
  <c r="E8" i="11" a="1"/>
  <c r="E8" i="11" s="1"/>
  <c r="E7" i="11" a="1"/>
  <c r="E7" i="11" s="1"/>
  <c r="E6" i="11" a="1"/>
  <c r="E6" i="11" s="1"/>
  <c r="E5" i="11" a="1"/>
  <c r="E5" i="11" s="1"/>
  <c r="E4" i="11" a="1"/>
  <c r="E4" i="11" s="1"/>
  <c r="E3" i="11" a="1"/>
  <c r="E3" i="11" s="1"/>
  <c r="A3" i="11"/>
  <c r="S47" i="10"/>
  <c r="S46" i="10"/>
  <c r="E4" i="10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 s="1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 s="1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 s="1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 s="1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 s="1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 s="1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3" i="10" a="1"/>
  <c r="E3" i="10" s="1"/>
  <c r="A12" i="10"/>
  <c r="A13" i="10" s="1"/>
  <c r="A14" i="10" s="1"/>
  <c r="A3" i="10"/>
  <c r="A4" i="10" s="1"/>
  <c r="D9" i="2"/>
  <c r="R29" i="9"/>
  <c r="S29" i="9"/>
  <c r="R30" i="9"/>
  <c r="S30" i="9"/>
  <c r="R31" i="9"/>
  <c r="S31" i="9"/>
  <c r="R32" i="9"/>
  <c r="S32" i="9"/>
  <c r="R33" i="9"/>
  <c r="S33" i="9"/>
  <c r="R34" i="9"/>
  <c r="S34" i="9"/>
  <c r="R35" i="9"/>
  <c r="S35" i="9"/>
  <c r="R36" i="9"/>
  <c r="S36" i="9"/>
  <c r="R37" i="9"/>
  <c r="S37" i="9"/>
  <c r="R38" i="9"/>
  <c r="S38" i="9"/>
  <c r="R39" i="9"/>
  <c r="S39" i="9"/>
  <c r="R40" i="9"/>
  <c r="S40" i="9"/>
  <c r="R41" i="9"/>
  <c r="S41" i="9"/>
  <c r="R42" i="9"/>
  <c r="S42" i="9"/>
  <c r="R43" i="9"/>
  <c r="S43" i="9"/>
  <c r="I44" i="9"/>
  <c r="F44" i="9"/>
  <c r="I43" i="9"/>
  <c r="F43" i="9"/>
  <c r="I42" i="9"/>
  <c r="F42" i="9"/>
  <c r="I41" i="9"/>
  <c r="F41" i="9"/>
  <c r="I40" i="9"/>
  <c r="F40" i="9"/>
  <c r="I39" i="9"/>
  <c r="F39" i="9"/>
  <c r="I38" i="9"/>
  <c r="F38" i="9"/>
  <c r="I37" i="9"/>
  <c r="F37" i="9"/>
  <c r="I36" i="9"/>
  <c r="F36" i="9"/>
  <c r="I35" i="9"/>
  <c r="F35" i="9"/>
  <c r="I34" i="9"/>
  <c r="F34" i="9"/>
  <c r="I33" i="9"/>
  <c r="F33" i="9"/>
  <c r="I32" i="9"/>
  <c r="F32" i="9"/>
  <c r="I31" i="9"/>
  <c r="F31" i="9"/>
  <c r="I30" i="9"/>
  <c r="F30" i="9"/>
  <c r="I29" i="9"/>
  <c r="F29" i="9"/>
  <c r="S28" i="9"/>
  <c r="R28" i="9"/>
  <c r="N28" i="9"/>
  <c r="M28" i="9"/>
  <c r="I28" i="9"/>
  <c r="F28" i="9"/>
  <c r="S27" i="9"/>
  <c r="R27" i="9"/>
  <c r="N27" i="9"/>
  <c r="M27" i="9"/>
  <c r="I27" i="9"/>
  <c r="F27" i="9"/>
  <c r="S26" i="9"/>
  <c r="R26" i="9"/>
  <c r="N26" i="9"/>
  <c r="M26" i="9"/>
  <c r="I26" i="9"/>
  <c r="F26" i="9"/>
  <c r="S25" i="9"/>
  <c r="R25" i="9"/>
  <c r="N25" i="9"/>
  <c r="M25" i="9"/>
  <c r="I25" i="9"/>
  <c r="F25" i="9"/>
  <c r="S24" i="9"/>
  <c r="R24" i="9"/>
  <c r="N24" i="9"/>
  <c r="M24" i="9"/>
  <c r="I24" i="9"/>
  <c r="F24" i="9"/>
  <c r="S23" i="9"/>
  <c r="R23" i="9"/>
  <c r="N23" i="9"/>
  <c r="M23" i="9"/>
  <c r="I23" i="9"/>
  <c r="F23" i="9"/>
  <c r="S22" i="9"/>
  <c r="R22" i="9"/>
  <c r="N22" i="9"/>
  <c r="M22" i="9"/>
  <c r="I22" i="9"/>
  <c r="F22" i="9"/>
  <c r="S21" i="9"/>
  <c r="R21" i="9"/>
  <c r="N21" i="9"/>
  <c r="M21" i="9"/>
  <c r="I21" i="9"/>
  <c r="F21" i="9"/>
  <c r="S20" i="9"/>
  <c r="R20" i="9"/>
  <c r="N20" i="9"/>
  <c r="M20" i="9"/>
  <c r="I20" i="9"/>
  <c r="F20" i="9"/>
  <c r="S19" i="9"/>
  <c r="R19" i="9"/>
  <c r="N19" i="9"/>
  <c r="M19" i="9"/>
  <c r="I19" i="9"/>
  <c r="F19" i="9"/>
  <c r="S18" i="9"/>
  <c r="R18" i="9"/>
  <c r="N18" i="9"/>
  <c r="M18" i="9"/>
  <c r="I18" i="9"/>
  <c r="F18" i="9"/>
  <c r="S17" i="9"/>
  <c r="R17" i="9"/>
  <c r="N17" i="9"/>
  <c r="M17" i="9"/>
  <c r="I17" i="9"/>
  <c r="F17" i="9"/>
  <c r="S16" i="9"/>
  <c r="R16" i="9"/>
  <c r="N16" i="9"/>
  <c r="M16" i="9"/>
  <c r="I16" i="9"/>
  <c r="F16" i="9"/>
  <c r="S15" i="9"/>
  <c r="R15" i="9"/>
  <c r="N15" i="9"/>
  <c r="M15" i="9"/>
  <c r="I15" i="9"/>
  <c r="F15" i="9"/>
  <c r="S14" i="9"/>
  <c r="R14" i="9"/>
  <c r="N14" i="9"/>
  <c r="M14" i="9"/>
  <c r="I14" i="9"/>
  <c r="F14" i="9"/>
  <c r="S13" i="9"/>
  <c r="R13" i="9"/>
  <c r="N13" i="9"/>
  <c r="M13" i="9"/>
  <c r="I13" i="9"/>
  <c r="F13" i="9"/>
  <c r="B13" i="9"/>
  <c r="S12" i="9"/>
  <c r="R12" i="9"/>
  <c r="N12" i="9"/>
  <c r="M12" i="9"/>
  <c r="I12" i="9"/>
  <c r="F12" i="9"/>
  <c r="B12" i="9"/>
  <c r="S11" i="9"/>
  <c r="R11" i="9"/>
  <c r="N11" i="9"/>
  <c r="M11" i="9"/>
  <c r="I11" i="9"/>
  <c r="F11" i="9"/>
  <c r="S10" i="9"/>
  <c r="R10" i="9"/>
  <c r="N10" i="9"/>
  <c r="M10" i="9"/>
  <c r="I10" i="9"/>
  <c r="F10" i="9"/>
  <c r="S9" i="9"/>
  <c r="R9" i="9"/>
  <c r="N9" i="9"/>
  <c r="M9" i="9"/>
  <c r="I9" i="9"/>
  <c r="F9" i="9"/>
  <c r="S8" i="9"/>
  <c r="R8" i="9"/>
  <c r="N8" i="9"/>
  <c r="M8" i="9"/>
  <c r="I8" i="9"/>
  <c r="F8" i="9"/>
  <c r="B8" i="9"/>
  <c r="S7" i="9"/>
  <c r="R7" i="9"/>
  <c r="N7" i="9"/>
  <c r="M7" i="9"/>
  <c r="I7" i="9"/>
  <c r="F7" i="9"/>
  <c r="B7" i="9"/>
  <c r="S6" i="9"/>
  <c r="R6" i="9"/>
  <c r="N6" i="9"/>
  <c r="M6" i="9"/>
  <c r="I6" i="9"/>
  <c r="F6" i="9"/>
  <c r="S5" i="9"/>
  <c r="R5" i="9"/>
  <c r="N5" i="9"/>
  <c r="M5" i="9"/>
  <c r="I5" i="9"/>
  <c r="F5" i="9"/>
  <c r="S4" i="9"/>
  <c r="R4" i="9"/>
  <c r="N4" i="9"/>
  <c r="M4" i="9"/>
  <c r="I4" i="9"/>
  <c r="F4" i="9"/>
  <c r="B4" i="9"/>
  <c r="S3" i="9"/>
  <c r="R3" i="9"/>
  <c r="N3" i="9"/>
  <c r="M3" i="9"/>
  <c r="I3" i="9"/>
  <c r="F3" i="9"/>
  <c r="B3" i="9"/>
  <c r="A25" i="14" l="1"/>
  <c r="B25" i="14" s="1"/>
  <c r="K46" i="14"/>
  <c r="K48" i="14"/>
  <c r="K50" i="14"/>
  <c r="K52" i="14"/>
  <c r="K54" i="14"/>
  <c r="K56" i="14"/>
  <c r="K45" i="14"/>
  <c r="K47" i="14"/>
  <c r="K49" i="14"/>
  <c r="K51" i="14"/>
  <c r="K53" i="14"/>
  <c r="K55" i="14"/>
  <c r="K57" i="14"/>
  <c r="J46" i="14"/>
  <c r="J56" i="14"/>
  <c r="J45" i="14"/>
  <c r="J47" i="14"/>
  <c r="J49" i="14"/>
  <c r="J51" i="14"/>
  <c r="J53" i="14"/>
  <c r="J55" i="14"/>
  <c r="J57" i="14"/>
  <c r="J50" i="14"/>
  <c r="J52" i="14"/>
  <c r="J48" i="14"/>
  <c r="J54" i="14"/>
  <c r="K21" i="14"/>
  <c r="K43" i="14"/>
  <c r="K41" i="14"/>
  <c r="K39" i="14"/>
  <c r="K37" i="14"/>
  <c r="K35" i="14"/>
  <c r="K33" i="14"/>
  <c r="K31" i="14"/>
  <c r="K29" i="14"/>
  <c r="K27" i="14"/>
  <c r="K25" i="14"/>
  <c r="K23" i="14"/>
  <c r="K19" i="14"/>
  <c r="K11" i="14"/>
  <c r="K10" i="14"/>
  <c r="K9" i="14"/>
  <c r="K8" i="14"/>
  <c r="K7" i="14"/>
  <c r="K5" i="14"/>
  <c r="K38" i="14"/>
  <c r="K30" i="14"/>
  <c r="K22" i="14"/>
  <c r="K18" i="14"/>
  <c r="B16" i="14"/>
  <c r="K42" i="14"/>
  <c r="K34" i="14"/>
  <c r="K26" i="14"/>
  <c r="K6" i="14"/>
  <c r="K4" i="14"/>
  <c r="K40" i="14"/>
  <c r="K32" i="14"/>
  <c r="K24" i="14"/>
  <c r="K17" i="14"/>
  <c r="K16" i="14"/>
  <c r="K13" i="14"/>
  <c r="K44" i="14"/>
  <c r="K36" i="14"/>
  <c r="K28" i="14"/>
  <c r="K14" i="14"/>
  <c r="K12" i="14"/>
  <c r="K3" i="14"/>
  <c r="K20" i="14"/>
  <c r="K15" i="14"/>
  <c r="A5" i="14"/>
  <c r="A7" i="14" s="1"/>
  <c r="J21" i="14"/>
  <c r="J20" i="14"/>
  <c r="J15" i="14"/>
  <c r="J12" i="14"/>
  <c r="J40" i="14"/>
  <c r="J39" i="14"/>
  <c r="J32" i="14"/>
  <c r="J31" i="14"/>
  <c r="J24" i="14"/>
  <c r="J23" i="14"/>
  <c r="J17" i="14"/>
  <c r="J16" i="14"/>
  <c r="J13" i="14"/>
  <c r="J11" i="14"/>
  <c r="J7" i="14"/>
  <c r="J43" i="14"/>
  <c r="J36" i="14"/>
  <c r="J35" i="14"/>
  <c r="J28" i="14"/>
  <c r="J27" i="14"/>
  <c r="J9" i="14"/>
  <c r="J3" i="14"/>
  <c r="J42" i="14"/>
  <c r="J41" i="14"/>
  <c r="J34" i="14"/>
  <c r="J33" i="14"/>
  <c r="J26" i="14"/>
  <c r="J25" i="14"/>
  <c r="B15" i="14"/>
  <c r="J8" i="14"/>
  <c r="J6" i="14"/>
  <c r="J4" i="14"/>
  <c r="J38" i="14"/>
  <c r="J37" i="14"/>
  <c r="J30" i="14"/>
  <c r="J29" i="14"/>
  <c r="J22" i="14"/>
  <c r="J19" i="14"/>
  <c r="J18" i="14"/>
  <c r="J10" i="14"/>
  <c r="J5" i="14"/>
  <c r="J44" i="14"/>
  <c r="J14" i="14"/>
  <c r="A6" i="14"/>
  <c r="B21" i="2"/>
  <c r="A4" i="13"/>
  <c r="A15" i="13"/>
  <c r="A16" i="13"/>
  <c r="A23" i="13"/>
  <c r="A14" i="11"/>
  <c r="A15" i="11"/>
  <c r="J20" i="11" s="1"/>
  <c r="AU27" i="12"/>
  <c r="AT28" i="12" s="1"/>
  <c r="AT24" i="12"/>
  <c r="A26" i="12"/>
  <c r="A25" i="12"/>
  <c r="A6" i="12"/>
  <c r="F40" i="12" s="1"/>
  <c r="S40" i="12" s="1"/>
  <c r="S48" i="10"/>
  <c r="A14" i="12"/>
  <c r="A16" i="12" s="1"/>
  <c r="A15" i="12"/>
  <c r="A7" i="12"/>
  <c r="A16" i="11"/>
  <c r="A4" i="11"/>
  <c r="A6" i="11" s="1"/>
  <c r="A5" i="10"/>
  <c r="A7" i="10" s="1"/>
  <c r="A6" i="10"/>
  <c r="C31" i="2"/>
  <c r="C19" i="2"/>
  <c r="C20" i="2"/>
  <c r="BA58" i="2" a="1"/>
  <c r="BA58" i="2" s="1"/>
  <c r="BA57" i="2" a="1"/>
  <c r="BA57" i="2" s="1"/>
  <c r="BA56" i="2" a="1"/>
  <c r="BA56" i="2" s="1"/>
  <c r="BA55" i="2" a="1"/>
  <c r="BA55" i="2" s="1"/>
  <c r="BA54" i="2" a="1"/>
  <c r="BA54" i="2" s="1"/>
  <c r="BA53" i="2" a="1"/>
  <c r="BA53" i="2" s="1"/>
  <c r="N4" i="7"/>
  <c r="N5" i="7" s="1"/>
  <c r="N6" i="7" s="1"/>
  <c r="N7" i="7" s="1"/>
  <c r="N8" i="7" s="1"/>
  <c r="N9" i="7" s="1"/>
  <c r="N10" i="7" s="1"/>
  <c r="N11" i="7" s="1"/>
  <c r="N12" i="7" s="1"/>
  <c r="J72" i="7"/>
  <c r="J71" i="7"/>
  <c r="J29" i="7"/>
  <c r="J26" i="7"/>
  <c r="J27" i="7"/>
  <c r="J25" i="7"/>
  <c r="H72" i="7"/>
  <c r="H61" i="7"/>
  <c r="H62" i="7" s="1"/>
  <c r="H63" i="7" s="1"/>
  <c r="H64" i="7" s="1"/>
  <c r="H65" i="7" s="1"/>
  <c r="J61" i="7"/>
  <c r="J62" i="7"/>
  <c r="J63" i="7"/>
  <c r="J64" i="7"/>
  <c r="J65" i="7"/>
  <c r="J66" i="7"/>
  <c r="J60" i="7"/>
  <c r="J51" i="7"/>
  <c r="J52" i="7"/>
  <c r="J53" i="7"/>
  <c r="J54" i="7"/>
  <c r="J55" i="7"/>
  <c r="J50" i="7"/>
  <c r="H51" i="7"/>
  <c r="H52" i="7" s="1"/>
  <c r="H53" i="7" s="1"/>
  <c r="H54" i="7" s="1"/>
  <c r="H55" i="7" s="1"/>
  <c r="J44" i="7"/>
  <c r="J45" i="7"/>
  <c r="J42" i="7"/>
  <c r="J43" i="7"/>
  <c r="H43" i="7"/>
  <c r="H44" i="7" s="1"/>
  <c r="H45" i="7" s="1"/>
  <c r="H24" i="7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4" i="7"/>
  <c r="H5" i="7" s="1"/>
  <c r="H6" i="7" s="1"/>
  <c r="H7" i="7" s="1"/>
  <c r="H8" i="7" s="1"/>
  <c r="B4" i="7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W2" i="7"/>
  <c r="B33" i="2"/>
  <c r="C3" i="6"/>
  <c r="F3" i="6"/>
  <c r="X3" i="6"/>
  <c r="D5" i="6"/>
  <c r="G5" i="6"/>
  <c r="J5" i="6"/>
  <c r="P5" i="6"/>
  <c r="S5" i="6"/>
  <c r="V5" i="6"/>
  <c r="Y5" i="6"/>
  <c r="AE5" i="6"/>
  <c r="E7" i="6"/>
  <c r="H7" i="6"/>
  <c r="K7" i="6"/>
  <c r="Q7" i="6"/>
  <c r="T7" i="6"/>
  <c r="W7" i="6"/>
  <c r="Z7" i="6"/>
  <c r="I9" i="6"/>
  <c r="L9" i="6"/>
  <c r="O9" i="6"/>
  <c r="R9" i="6"/>
  <c r="U9" i="6"/>
  <c r="X9" i="6"/>
  <c r="AA9" i="6"/>
  <c r="AD9" i="6"/>
  <c r="B32" i="2"/>
  <c r="B31" i="2"/>
  <c r="B26" i="2"/>
  <c r="B25" i="2"/>
  <c r="B20" i="2"/>
  <c r="B19" i="2"/>
  <c r="AF13" i="2"/>
  <c r="AA15" i="2"/>
  <c r="AJ15" i="2"/>
  <c r="AD13" i="2"/>
  <c r="AE2" i="2" a="1"/>
  <c r="AE2" i="2" s="1"/>
  <c r="AH11" i="2"/>
  <c r="AD15" i="2"/>
  <c r="AB15" i="2"/>
  <c r="AA9" i="2"/>
  <c r="Y11" i="2"/>
  <c r="Z13" i="2"/>
  <c r="W13" i="2"/>
  <c r="V11" i="2"/>
  <c r="R15" i="2"/>
  <c r="P15" i="2"/>
  <c r="C3" i="5" a="1"/>
  <c r="C3" i="5" s="1"/>
  <c r="D3" i="5" a="1"/>
  <c r="D3" i="5" s="1"/>
  <c r="E3" i="5" a="1"/>
  <c r="E3" i="5" s="1"/>
  <c r="F3" i="5" a="1"/>
  <c r="F3" i="5" s="1"/>
  <c r="G3" i="5" a="1"/>
  <c r="G3" i="5" s="1"/>
  <c r="H3" i="5" a="1"/>
  <c r="H3" i="5" s="1"/>
  <c r="I3" i="5" a="1"/>
  <c r="I3" i="5" s="1"/>
  <c r="J3" i="5" a="1"/>
  <c r="J3" i="5" s="1"/>
  <c r="K3" i="5" a="1"/>
  <c r="K3" i="5" s="1"/>
  <c r="L3" i="5" a="1"/>
  <c r="L3" i="5" s="1"/>
  <c r="M3" i="5" a="1"/>
  <c r="M3" i="5" s="1"/>
  <c r="N3" i="5" a="1"/>
  <c r="N3" i="5" s="1"/>
  <c r="O3" i="5" a="1"/>
  <c r="O3" i="5" s="1"/>
  <c r="P3" i="5" a="1"/>
  <c r="P3" i="5" s="1"/>
  <c r="Q3" i="5" a="1"/>
  <c r="Q3" i="5" s="1"/>
  <c r="R3" i="5" a="1"/>
  <c r="R3" i="5" s="1"/>
  <c r="S3" i="5" a="1"/>
  <c r="S3" i="5" s="1"/>
  <c r="T3" i="5" a="1"/>
  <c r="T3" i="5" s="1"/>
  <c r="U3" i="5" a="1"/>
  <c r="U3" i="5" s="1"/>
  <c r="V3" i="5" a="1"/>
  <c r="V3" i="5" s="1"/>
  <c r="W3" i="5" a="1"/>
  <c r="W3" i="5" s="1"/>
  <c r="X3" i="5" a="1"/>
  <c r="X3" i="5" s="1"/>
  <c r="Y3" i="5" a="1"/>
  <c r="Y3" i="5" s="1"/>
  <c r="Z3" i="5" a="1"/>
  <c r="Z3" i="5" s="1"/>
  <c r="AA3" i="5" a="1"/>
  <c r="AA3" i="5" s="1"/>
  <c r="AB3" i="5" a="1"/>
  <c r="AB3" i="5" s="1"/>
  <c r="AC3" i="5" a="1"/>
  <c r="AC3" i="5" s="1"/>
  <c r="AD3" i="5" a="1"/>
  <c r="AD3" i="5" s="1"/>
  <c r="AE3" i="5" a="1"/>
  <c r="AE3" i="5" s="1"/>
  <c r="AF3" i="5" a="1"/>
  <c r="AF3" i="5" s="1"/>
  <c r="AG3" i="5" a="1"/>
  <c r="AG3" i="5" s="1"/>
  <c r="AH3" i="5" a="1"/>
  <c r="AH3" i="5" s="1"/>
  <c r="AI3" i="5" a="1"/>
  <c r="AI3" i="5" s="1"/>
  <c r="AJ3" i="5" a="1"/>
  <c r="AJ3" i="5" s="1"/>
  <c r="AK3" i="5" a="1"/>
  <c r="AK3" i="5" s="1"/>
  <c r="AL3" i="5" a="1"/>
  <c r="AL3" i="5" s="1"/>
  <c r="AM3" i="5" a="1"/>
  <c r="AM3" i="5" s="1"/>
  <c r="AN3" i="5" a="1"/>
  <c r="AN3" i="5" s="1"/>
  <c r="AO3" i="5" a="1"/>
  <c r="AO3" i="5" s="1"/>
  <c r="AP3" i="5" a="1"/>
  <c r="AP3" i="5" s="1"/>
  <c r="AQ3" i="5" a="1"/>
  <c r="AQ3" i="5" s="1"/>
  <c r="AR3" i="5" a="1"/>
  <c r="AR3" i="5" s="1"/>
  <c r="AS3" i="5" a="1"/>
  <c r="AS3" i="5" s="1"/>
  <c r="AT3" i="5" a="1"/>
  <c r="AT3" i="5" s="1"/>
  <c r="AU3" i="5" a="1"/>
  <c r="AU3" i="5" s="1"/>
  <c r="B4" i="5"/>
  <c r="B20" i="5" s="1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AG4" i="5"/>
  <c r="AH4" i="5"/>
  <c r="AI4" i="5"/>
  <c r="AJ4" i="5"/>
  <c r="AK4" i="5"/>
  <c r="AL4" i="5"/>
  <c r="AM4" i="5"/>
  <c r="AN4" i="5"/>
  <c r="AO4" i="5"/>
  <c r="AP4" i="5"/>
  <c r="AQ4" i="5"/>
  <c r="AR4" i="5"/>
  <c r="AS4" i="5"/>
  <c r="AT4" i="5"/>
  <c r="AU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AJ5" i="5"/>
  <c r="AK5" i="5"/>
  <c r="AL5" i="5"/>
  <c r="AM5" i="5"/>
  <c r="AN5" i="5"/>
  <c r="AO5" i="5"/>
  <c r="AP5" i="5"/>
  <c r="AQ5" i="5"/>
  <c r="AR5" i="5"/>
  <c r="AS5" i="5"/>
  <c r="AT5" i="5"/>
  <c r="AU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AJ6" i="5"/>
  <c r="AK6" i="5"/>
  <c r="AL6" i="5"/>
  <c r="AM6" i="5"/>
  <c r="AN6" i="5"/>
  <c r="AO6" i="5"/>
  <c r="AP6" i="5"/>
  <c r="AQ6" i="5"/>
  <c r="AR6" i="5"/>
  <c r="AS6" i="5"/>
  <c r="AT6" i="5"/>
  <c r="AU6" i="5"/>
  <c r="B7" i="5"/>
  <c r="B11" i="5" s="1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AJ7" i="5"/>
  <c r="AK7" i="5"/>
  <c r="AL7" i="5"/>
  <c r="AM7" i="5"/>
  <c r="AN7" i="5"/>
  <c r="AO7" i="5"/>
  <c r="AP7" i="5"/>
  <c r="AQ7" i="5"/>
  <c r="AR7" i="5"/>
  <c r="AS7" i="5"/>
  <c r="AT7" i="5"/>
  <c r="AU7" i="5"/>
  <c r="B8" i="5"/>
  <c r="B12" i="5" s="1"/>
  <c r="B27" i="5" s="1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AJ8" i="5"/>
  <c r="AK8" i="5"/>
  <c r="AL8" i="5"/>
  <c r="AM8" i="5"/>
  <c r="AN8" i="5"/>
  <c r="AO8" i="5"/>
  <c r="AP8" i="5"/>
  <c r="AQ8" i="5"/>
  <c r="AR8" i="5"/>
  <c r="AS8" i="5"/>
  <c r="AT8" i="5"/>
  <c r="AU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AJ9" i="5"/>
  <c r="AK9" i="5"/>
  <c r="AL9" i="5"/>
  <c r="AM9" i="5"/>
  <c r="AN9" i="5"/>
  <c r="AO9" i="5"/>
  <c r="AP9" i="5"/>
  <c r="AQ9" i="5"/>
  <c r="AR9" i="5"/>
  <c r="AS9" i="5"/>
  <c r="AT9" i="5"/>
  <c r="AU9" i="5"/>
  <c r="J2" i="3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AH2" i="3" s="1"/>
  <c r="AI2" i="3" s="1"/>
  <c r="AJ2" i="3" s="1"/>
  <c r="AK2" i="3" s="1"/>
  <c r="AL2" i="3" s="1"/>
  <c r="AM2" i="3" s="1"/>
  <c r="AN2" i="3" s="1"/>
  <c r="AO2" i="3" s="1"/>
  <c r="AP2" i="3" s="1"/>
  <c r="AQ2" i="3" s="1"/>
  <c r="AR2" i="3" s="1"/>
  <c r="AS2" i="3" s="1"/>
  <c r="AT2" i="3" s="1"/>
  <c r="AU2" i="3" s="1"/>
  <c r="AV2" i="3" s="1"/>
  <c r="AW2" i="3" s="1"/>
  <c r="AX2" i="3" s="1"/>
  <c r="AY2" i="3" s="1"/>
  <c r="AZ2" i="3" s="1"/>
  <c r="BA2" i="3" s="1"/>
  <c r="BB2" i="3" s="1"/>
  <c r="BC2" i="3" s="1"/>
  <c r="BD2" i="3" s="1"/>
  <c r="BE2" i="3" s="1"/>
  <c r="BF2" i="3" s="1"/>
  <c r="BG2" i="3" s="1"/>
  <c r="BH2" i="3" s="1"/>
  <c r="BI2" i="3" s="1"/>
  <c r="BJ2" i="3" s="1"/>
  <c r="BK2" i="3" s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AU2" i="2" a="1"/>
  <c r="AU2" i="2" s="1"/>
  <c r="AT2" i="2" a="1"/>
  <c r="AT2" i="2" s="1"/>
  <c r="AS2" i="2" a="1"/>
  <c r="AS2" i="2" s="1"/>
  <c r="AR2" i="2" a="1"/>
  <c r="AR2" i="2" s="1"/>
  <c r="AQ2" i="2" a="1"/>
  <c r="AQ2" i="2" s="1"/>
  <c r="AV2" i="2" a="1"/>
  <c r="AV2" i="2" s="1"/>
  <c r="AC2" i="2" a="1"/>
  <c r="AC2" i="2" s="1"/>
  <c r="AB2" i="2" a="1"/>
  <c r="AB2" i="2" s="1"/>
  <c r="Y2" i="2" a="1"/>
  <c r="Y2" i="2" s="1"/>
  <c r="V2" i="2" a="1"/>
  <c r="V2" i="2" s="1"/>
  <c r="U2" i="2" a="1"/>
  <c r="U2" i="2" s="1"/>
  <c r="X2" i="2" a="1"/>
  <c r="X2" i="2" s="1"/>
  <c r="AA2" i="2" a="1"/>
  <c r="AA2" i="2" s="1"/>
  <c r="Z2" i="2" a="1"/>
  <c r="Z2" i="2" s="1"/>
  <c r="W2" i="2" a="1"/>
  <c r="W2" i="2" s="1"/>
  <c r="O2" i="2" a="1"/>
  <c r="O2" i="2" s="1"/>
  <c r="T2" i="2" a="1"/>
  <c r="T2" i="2" s="1"/>
  <c r="R2" i="2" a="1"/>
  <c r="R2" i="2" s="1"/>
  <c r="S2" i="2" a="1"/>
  <c r="S2" i="2" s="1"/>
  <c r="Q2" i="2" a="1"/>
  <c r="Q2" i="2" s="1"/>
  <c r="P2" i="2" a="1"/>
  <c r="P2" i="2" s="1"/>
  <c r="N2" i="2" a="1"/>
  <c r="N2" i="2" s="1"/>
  <c r="M2" i="2" a="1"/>
  <c r="M2" i="2" s="1"/>
  <c r="L2" i="2" a="1"/>
  <c r="L2" i="2" s="1"/>
  <c r="K2" i="2" a="1"/>
  <c r="K2" i="2" s="1"/>
  <c r="J2" i="2" a="1"/>
  <c r="J2" i="2" s="1"/>
  <c r="I2" i="2" a="1"/>
  <c r="I2" i="2" s="1"/>
  <c r="H2" i="2" a="1"/>
  <c r="H2" i="2" s="1"/>
  <c r="G2" i="2" a="1"/>
  <c r="G2" i="2" s="1"/>
  <c r="E2" i="2" a="1"/>
  <c r="E2" i="2" s="1"/>
  <c r="F2" i="2" a="1"/>
  <c r="F2" i="2" s="1"/>
  <c r="D2" i="2" a="1"/>
  <c r="D2" i="2" s="1"/>
  <c r="BD57" i="2" a="1"/>
  <c r="BB57" i="2" a="1"/>
  <c r="BE57" i="2" a="1"/>
  <c r="BC57" i="2" a="1"/>
  <c r="BC41" i="2" a="1"/>
  <c r="BE41" i="2" a="1"/>
  <c r="BB41" i="2" a="1"/>
  <c r="BD41" i="2" a="1"/>
  <c r="BC37" i="2" a="1"/>
  <c r="BB37" i="2" a="1"/>
  <c r="BD37" i="2" a="1"/>
  <c r="BE33" i="2" a="1"/>
  <c r="BB33" i="2" a="1"/>
  <c r="BC33" i="2" a="1"/>
  <c r="BE29" i="2" a="1"/>
  <c r="BD29" i="2" a="1"/>
  <c r="BB25" i="2" a="1"/>
  <c r="BD25" i="2" a="1"/>
  <c r="BE21" i="2" a="1"/>
  <c r="BB21" i="2" a="1"/>
  <c r="BC21" i="2" a="1"/>
  <c r="BB18" i="2" a="1"/>
  <c r="BC18" i="2" a="1"/>
  <c r="BE14" i="2" a="1"/>
  <c r="BD14" i="2" a="1"/>
  <c r="BB42" i="2" a="1"/>
  <c r="BE42" i="2" a="1"/>
  <c r="BD42" i="2" a="1"/>
  <c r="BC42" i="2" a="1"/>
  <c r="BE26" i="2" a="1"/>
  <c r="BD26" i="2" a="1"/>
  <c r="BB22" i="2" a="1"/>
  <c r="BE22" i="2" a="1"/>
  <c r="BD22" i="2" a="1"/>
  <c r="BD10" i="2" a="1"/>
  <c r="BC10" i="2" a="1"/>
  <c r="BB10" i="2" a="1"/>
  <c r="BE44" i="2" a="1"/>
  <c r="BD44" i="2" a="1"/>
  <c r="BB44" i="2" a="1"/>
  <c r="BC44" i="2" a="1"/>
  <c r="BE40" i="2" a="1"/>
  <c r="BD40" i="2" a="1"/>
  <c r="BB40" i="2" a="1"/>
  <c r="BC40" i="2" a="1"/>
  <c r="BE36" i="2" a="1"/>
  <c r="BD36" i="2" a="1"/>
  <c r="BB36" i="2" a="1"/>
  <c r="BC36" i="2" a="1"/>
  <c r="BE32" i="2" a="1"/>
  <c r="BD32" i="2" a="1"/>
  <c r="BE28" i="2" a="1"/>
  <c r="BB28" i="2" a="1"/>
  <c r="BD28" i="2" a="1"/>
  <c r="BC28" i="2" a="1"/>
  <c r="BB24" i="2" a="1"/>
  <c r="BC24" i="2" a="1"/>
  <c r="BE11" i="2" a="1"/>
  <c r="BD11" i="2" a="1"/>
  <c r="BE17" i="2" a="1"/>
  <c r="BB17" i="2" a="1"/>
  <c r="BC17" i="2" a="1"/>
  <c r="BD17" i="2" a="1"/>
  <c r="BB13" i="2" a="1"/>
  <c r="BC13" i="2" a="1"/>
  <c r="BD13" i="2" a="1"/>
  <c r="BB38" i="2" a="1"/>
  <c r="BE38" i="2" a="1"/>
  <c r="BD38" i="2" a="1"/>
  <c r="BC38" i="2" a="1"/>
  <c r="BC15" i="2" a="1"/>
  <c r="BE15" i="2" a="1"/>
  <c r="BB15" i="2" a="1"/>
  <c r="BC43" i="2" a="1"/>
  <c r="BE43" i="2" a="1"/>
  <c r="BB43" i="2" a="1"/>
  <c r="BD43" i="2" a="1"/>
  <c r="BC39" i="2" a="1"/>
  <c r="BE39" i="2" a="1"/>
  <c r="BB39" i="2" a="1"/>
  <c r="BC35" i="2" a="1"/>
  <c r="BE35" i="2" a="1"/>
  <c r="BB35" i="2" a="1"/>
  <c r="BD35" i="2" a="1"/>
  <c r="BB31" i="2" a="1"/>
  <c r="BC31" i="2" a="1"/>
  <c r="BD31" i="2" a="1"/>
  <c r="BE27" i="2" a="1"/>
  <c r="BB27" i="2" a="1"/>
  <c r="BC27" i="2" a="1"/>
  <c r="BE23" i="2" a="1"/>
  <c r="BC23" i="2" a="1"/>
  <c r="BD23" i="2" a="1"/>
  <c r="BE20" i="2" a="1"/>
  <c r="BD20" i="2" a="1"/>
  <c r="BC20" i="2" a="1"/>
  <c r="BE16" i="2" a="1"/>
  <c r="BB16" i="2" a="1"/>
  <c r="BD16" i="2" a="1"/>
  <c r="BC16" i="2" a="1"/>
  <c r="BB12" i="2" a="1"/>
  <c r="BE12" i="2" a="1"/>
  <c r="BC12" i="2" a="1"/>
  <c r="BD58" i="2" a="1"/>
  <c r="BB58" i="2" a="1"/>
  <c r="BE58" i="2" a="1"/>
  <c r="BC58" i="2" a="1"/>
  <c r="BB34" i="2" a="1"/>
  <c r="BE34" i="2" a="1"/>
  <c r="BD34" i="2" a="1"/>
  <c r="BC34" i="2" a="1"/>
  <c r="BB30" i="2" a="1"/>
  <c r="BC30" i="2" a="1"/>
  <c r="BE19" i="2" a="1"/>
  <c r="BB19" i="2" a="1"/>
  <c r="BD19" i="2" a="1"/>
  <c r="F49" i="14" l="1"/>
  <c r="F57" i="14"/>
  <c r="F46" i="14"/>
  <c r="F48" i="14"/>
  <c r="F50" i="14"/>
  <c r="F52" i="14"/>
  <c r="F54" i="14"/>
  <c r="F56" i="14"/>
  <c r="F45" i="14"/>
  <c r="F51" i="14"/>
  <c r="F55" i="14"/>
  <c r="F47" i="14"/>
  <c r="F53" i="14"/>
  <c r="G45" i="14"/>
  <c r="G47" i="14"/>
  <c r="G49" i="14"/>
  <c r="G51" i="14"/>
  <c r="G53" i="14"/>
  <c r="G55" i="14"/>
  <c r="G57" i="14"/>
  <c r="G46" i="14"/>
  <c r="G48" i="14"/>
  <c r="G50" i="14"/>
  <c r="G52" i="14"/>
  <c r="G54" i="14"/>
  <c r="G56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0" i="14"/>
  <c r="G19" i="14"/>
  <c r="G18" i="14"/>
  <c r="G17" i="14"/>
  <c r="G13" i="14"/>
  <c r="G6" i="14"/>
  <c r="G8" i="14"/>
  <c r="B7" i="14"/>
  <c r="G4" i="14"/>
  <c r="G21" i="14"/>
  <c r="G12" i="14"/>
  <c r="G10" i="14"/>
  <c r="G5" i="14"/>
  <c r="G15" i="14"/>
  <c r="G14" i="14"/>
  <c r="G9" i="14"/>
  <c r="G3" i="14"/>
  <c r="R3" i="14" s="1"/>
  <c r="G16" i="14"/>
  <c r="G11" i="14"/>
  <c r="G7" i="14"/>
  <c r="F44" i="14"/>
  <c r="F43" i="14"/>
  <c r="F42" i="14"/>
  <c r="F41" i="14"/>
  <c r="F40" i="14"/>
  <c r="F39" i="14"/>
  <c r="F38" i="14"/>
  <c r="F37" i="14"/>
  <c r="F36" i="14"/>
  <c r="F35" i="14"/>
  <c r="F34" i="14"/>
  <c r="F33" i="14"/>
  <c r="F32" i="14"/>
  <c r="F31" i="14"/>
  <c r="F30" i="14"/>
  <c r="F29" i="14"/>
  <c r="F28" i="14"/>
  <c r="F27" i="14"/>
  <c r="F26" i="14"/>
  <c r="F25" i="14"/>
  <c r="F24" i="14"/>
  <c r="F23" i="14"/>
  <c r="F22" i="14"/>
  <c r="F17" i="14"/>
  <c r="F16" i="14"/>
  <c r="F14" i="14"/>
  <c r="B6" i="14"/>
  <c r="F4" i="14"/>
  <c r="F15" i="14"/>
  <c r="F9" i="14"/>
  <c r="F6" i="14"/>
  <c r="F3" i="14"/>
  <c r="S3" i="14" s="1"/>
  <c r="F19" i="14"/>
  <c r="F18" i="14"/>
  <c r="F11" i="14"/>
  <c r="F7" i="14"/>
  <c r="F21" i="14"/>
  <c r="F20" i="14"/>
  <c r="F12" i="14"/>
  <c r="F10" i="14"/>
  <c r="F5" i="14"/>
  <c r="F13" i="14"/>
  <c r="F8" i="14"/>
  <c r="O44" i="14"/>
  <c r="O43" i="14"/>
  <c r="O42" i="14"/>
  <c r="O41" i="14"/>
  <c r="O40" i="14"/>
  <c r="O39" i="14"/>
  <c r="O38" i="14"/>
  <c r="O37" i="14"/>
  <c r="O36" i="14"/>
  <c r="O35" i="14"/>
  <c r="O34" i="14"/>
  <c r="O33" i="14"/>
  <c r="O32" i="14"/>
  <c r="O31" i="14"/>
  <c r="O30" i="14"/>
  <c r="O29" i="14"/>
  <c r="O28" i="14"/>
  <c r="O27" i="14"/>
  <c r="O26" i="14"/>
  <c r="O25" i="14"/>
  <c r="O24" i="14"/>
  <c r="O23" i="14"/>
  <c r="O22" i="14"/>
  <c r="O20" i="14"/>
  <c r="O19" i="14"/>
  <c r="O18" i="14"/>
  <c r="O17" i="14"/>
  <c r="O21" i="14"/>
  <c r="O13" i="14"/>
  <c r="O6" i="14"/>
  <c r="O15" i="14"/>
  <c r="O14" i="14"/>
  <c r="O9" i="14"/>
  <c r="O16" i="14"/>
  <c r="O11" i="14"/>
  <c r="O7" i="14"/>
  <c r="O12" i="14"/>
  <c r="O10" i="14"/>
  <c r="O5" i="14"/>
  <c r="O3" i="14"/>
  <c r="O8" i="14"/>
  <c r="O4" i="14"/>
  <c r="BD19" i="2"/>
  <c r="BB19" i="2"/>
  <c r="BE19" i="2"/>
  <c r="BC30" i="2"/>
  <c r="BB30" i="2"/>
  <c r="BC34" i="2"/>
  <c r="BD34" i="2"/>
  <c r="BE34" i="2"/>
  <c r="BB34" i="2"/>
  <c r="BC58" i="2"/>
  <c r="BE58" i="2"/>
  <c r="BB58" i="2"/>
  <c r="BD58" i="2"/>
  <c r="BC12" i="2"/>
  <c r="BE12" i="2"/>
  <c r="BB12" i="2"/>
  <c r="BC16" i="2"/>
  <c r="BD16" i="2"/>
  <c r="BB16" i="2"/>
  <c r="BE16" i="2"/>
  <c r="BC20" i="2"/>
  <c r="BD20" i="2"/>
  <c r="BE20" i="2"/>
  <c r="BD23" i="2"/>
  <c r="BC23" i="2"/>
  <c r="BE23" i="2"/>
  <c r="BC27" i="2"/>
  <c r="BB27" i="2"/>
  <c r="BE27" i="2"/>
  <c r="BD31" i="2"/>
  <c r="BC31" i="2"/>
  <c r="BB31" i="2"/>
  <c r="BD35" i="2"/>
  <c r="BB35" i="2"/>
  <c r="BE35" i="2"/>
  <c r="BC35" i="2"/>
  <c r="BB39" i="2"/>
  <c r="BE39" i="2"/>
  <c r="BC39" i="2"/>
  <c r="BD43" i="2"/>
  <c r="BB43" i="2"/>
  <c r="BE43" i="2"/>
  <c r="BC43" i="2"/>
  <c r="BB15" i="2"/>
  <c r="BE15" i="2"/>
  <c r="BC15" i="2"/>
  <c r="BC38" i="2"/>
  <c r="BD38" i="2"/>
  <c r="BE38" i="2"/>
  <c r="BB38" i="2"/>
  <c r="BD13" i="2"/>
  <c r="BC13" i="2"/>
  <c r="BB13" i="2"/>
  <c r="BD17" i="2"/>
  <c r="BC17" i="2"/>
  <c r="BB17" i="2"/>
  <c r="BE17" i="2"/>
  <c r="BD11" i="2"/>
  <c r="BE11" i="2"/>
  <c r="BC24" i="2"/>
  <c r="BB24" i="2"/>
  <c r="BC28" i="2"/>
  <c r="BD28" i="2"/>
  <c r="BB28" i="2"/>
  <c r="BE28" i="2"/>
  <c r="BD32" i="2"/>
  <c r="BE32" i="2"/>
  <c r="BC36" i="2"/>
  <c r="BB36" i="2"/>
  <c r="BD36" i="2"/>
  <c r="BE36" i="2"/>
  <c r="BC40" i="2"/>
  <c r="BB40" i="2"/>
  <c r="BD40" i="2"/>
  <c r="BE40" i="2"/>
  <c r="BC44" i="2"/>
  <c r="BB44" i="2"/>
  <c r="BD44" i="2"/>
  <c r="BE44" i="2"/>
  <c r="BB10" i="2"/>
  <c r="BC10" i="2"/>
  <c r="BD10" i="2"/>
  <c r="BD22" i="2"/>
  <c r="BE22" i="2"/>
  <c r="BB22" i="2"/>
  <c r="BD26" i="2"/>
  <c r="BE26" i="2"/>
  <c r="BC42" i="2"/>
  <c r="BD42" i="2"/>
  <c r="BE42" i="2"/>
  <c r="BB42" i="2"/>
  <c r="BD14" i="2"/>
  <c r="BE14" i="2"/>
  <c r="BC18" i="2"/>
  <c r="BB18" i="2"/>
  <c r="BC21" i="2"/>
  <c r="BB21" i="2"/>
  <c r="BE21" i="2"/>
  <c r="BD25" i="2"/>
  <c r="BB25" i="2"/>
  <c r="BD29" i="2"/>
  <c r="BE29" i="2"/>
  <c r="BC33" i="2"/>
  <c r="BB33" i="2"/>
  <c r="BE33" i="2"/>
  <c r="BD37" i="2"/>
  <c r="BB37" i="2"/>
  <c r="BC37" i="2"/>
  <c r="BD41" i="2"/>
  <c r="BB41" i="2"/>
  <c r="BE41" i="2"/>
  <c r="BC41" i="2"/>
  <c r="BC57" i="2"/>
  <c r="BE57" i="2"/>
  <c r="BB57" i="2"/>
  <c r="BD57" i="2"/>
  <c r="B27" i="2"/>
  <c r="J44" i="13"/>
  <c r="J43" i="13"/>
  <c r="J42" i="13"/>
  <c r="J41" i="13"/>
  <c r="J40" i="13"/>
  <c r="J28" i="13"/>
  <c r="J27" i="13"/>
  <c r="J26" i="13"/>
  <c r="J39" i="13"/>
  <c r="J38" i="13"/>
  <c r="J37" i="13"/>
  <c r="J36" i="13"/>
  <c r="J35" i="13"/>
  <c r="J34" i="13"/>
  <c r="J33" i="13"/>
  <c r="J32" i="13"/>
  <c r="J31" i="13"/>
  <c r="J30" i="13"/>
  <c r="J29" i="13"/>
  <c r="J25" i="13"/>
  <c r="J24" i="13"/>
  <c r="B15" i="13"/>
  <c r="J14" i="13"/>
  <c r="J23" i="13"/>
  <c r="J22" i="13"/>
  <c r="J21" i="13"/>
  <c r="J20" i="13"/>
  <c r="J19" i="13"/>
  <c r="J18" i="13"/>
  <c r="J17" i="13"/>
  <c r="J16" i="13"/>
  <c r="J13" i="13"/>
  <c r="J15" i="13"/>
  <c r="J11" i="13"/>
  <c r="J8" i="13"/>
  <c r="J7" i="13"/>
  <c r="J5" i="13"/>
  <c r="J4" i="13"/>
  <c r="J9" i="13"/>
  <c r="J10" i="13"/>
  <c r="J3" i="13"/>
  <c r="J12" i="13"/>
  <c r="J6" i="13"/>
  <c r="N39" i="13"/>
  <c r="N38" i="13"/>
  <c r="N37" i="13"/>
  <c r="N36" i="13"/>
  <c r="N35" i="13"/>
  <c r="N34" i="13"/>
  <c r="N33" i="13"/>
  <c r="N32" i="13"/>
  <c r="N31" i="13"/>
  <c r="N30" i="13"/>
  <c r="N29" i="13"/>
  <c r="N44" i="13"/>
  <c r="N43" i="13"/>
  <c r="N42" i="13"/>
  <c r="N41" i="13"/>
  <c r="N40" i="13"/>
  <c r="A24" i="13"/>
  <c r="A5" i="13"/>
  <c r="A7" i="13"/>
  <c r="K39" i="13"/>
  <c r="K38" i="13"/>
  <c r="K37" i="13"/>
  <c r="K33" i="13"/>
  <c r="K29" i="13"/>
  <c r="K28" i="13"/>
  <c r="K23" i="13"/>
  <c r="K22" i="13"/>
  <c r="K21" i="13"/>
  <c r="K20" i="13"/>
  <c r="K19" i="13"/>
  <c r="K18" i="13"/>
  <c r="K17" i="13"/>
  <c r="K16" i="13"/>
  <c r="K13" i="13"/>
  <c r="K44" i="13"/>
  <c r="K42" i="13"/>
  <c r="K40" i="13"/>
  <c r="K36" i="13"/>
  <c r="K32" i="13"/>
  <c r="K27" i="13"/>
  <c r="K35" i="13"/>
  <c r="K34" i="13"/>
  <c r="K31" i="13"/>
  <c r="K30" i="13"/>
  <c r="K24" i="13"/>
  <c r="B16" i="13"/>
  <c r="K9" i="13"/>
  <c r="K10" i="13"/>
  <c r="K3" i="13"/>
  <c r="K25" i="13"/>
  <c r="K15" i="13"/>
  <c r="K43" i="13"/>
  <c r="K26" i="13"/>
  <c r="K12" i="13"/>
  <c r="K6" i="13"/>
  <c r="K41" i="13"/>
  <c r="K14" i="13"/>
  <c r="K4" i="13"/>
  <c r="K5" i="13"/>
  <c r="K8" i="13"/>
  <c r="K7" i="13"/>
  <c r="K11" i="13"/>
  <c r="A6" i="13"/>
  <c r="J28" i="11"/>
  <c r="J12" i="11"/>
  <c r="J31" i="11"/>
  <c r="J6" i="11"/>
  <c r="J22" i="11"/>
  <c r="J38" i="11"/>
  <c r="J17" i="11"/>
  <c r="J37" i="11"/>
  <c r="J7" i="11"/>
  <c r="J11" i="11"/>
  <c r="J21" i="11"/>
  <c r="J32" i="11"/>
  <c r="J14" i="11"/>
  <c r="J35" i="11"/>
  <c r="J3" i="11"/>
  <c r="J26" i="11"/>
  <c r="J42" i="11"/>
  <c r="J25" i="11"/>
  <c r="J41" i="11"/>
  <c r="J8" i="11"/>
  <c r="B15" i="11"/>
  <c r="J19" i="11"/>
  <c r="J36" i="11"/>
  <c r="J23" i="11"/>
  <c r="J39" i="11"/>
  <c r="J4" i="11"/>
  <c r="J30" i="11"/>
  <c r="J13" i="11"/>
  <c r="J29" i="11"/>
  <c r="J44" i="11"/>
  <c r="J9" i="11"/>
  <c r="J18" i="11"/>
  <c r="J24" i="11"/>
  <c r="J40" i="11"/>
  <c r="J27" i="11"/>
  <c r="J43" i="11"/>
  <c r="J16" i="11"/>
  <c r="J34" i="11"/>
  <c r="J15" i="11"/>
  <c r="J33" i="11"/>
  <c r="J5" i="11"/>
  <c r="J10" i="11"/>
  <c r="F37" i="12"/>
  <c r="S37" i="12" s="1"/>
  <c r="B6" i="12"/>
  <c r="F21" i="12"/>
  <c r="S21" i="12" s="1"/>
  <c r="F44" i="12"/>
  <c r="S44" i="12" s="1"/>
  <c r="F8" i="12"/>
  <c r="S8" i="12" s="1"/>
  <c r="F23" i="12"/>
  <c r="S23" i="12" s="1"/>
  <c r="F14" i="12"/>
  <c r="S14" i="12" s="1"/>
  <c r="F22" i="12"/>
  <c r="S22" i="12" s="1"/>
  <c r="F43" i="12"/>
  <c r="S43" i="12" s="1"/>
  <c r="F34" i="12"/>
  <c r="S34" i="12" s="1"/>
  <c r="F25" i="12"/>
  <c r="S25" i="12" s="1"/>
  <c r="F6" i="12"/>
  <c r="S6" i="12" s="1"/>
  <c r="F9" i="12"/>
  <c r="S9" i="12" s="1"/>
  <c r="F20" i="12"/>
  <c r="S20" i="12" s="1"/>
  <c r="F35" i="12"/>
  <c r="S35" i="12" s="1"/>
  <c r="F26" i="12"/>
  <c r="S26" i="12" s="1"/>
  <c r="F42" i="12"/>
  <c r="S42" i="12" s="1"/>
  <c r="F7" i="12"/>
  <c r="S7" i="12" s="1"/>
  <c r="F30" i="12"/>
  <c r="S30" i="12" s="1"/>
  <c r="F10" i="12"/>
  <c r="S10" i="12" s="1"/>
  <c r="F24" i="12"/>
  <c r="S24" i="12" s="1"/>
  <c r="F16" i="12"/>
  <c r="S16" i="12" s="1"/>
  <c r="F33" i="12"/>
  <c r="S33" i="12" s="1"/>
  <c r="F13" i="12"/>
  <c r="S13" i="12" s="1"/>
  <c r="F36" i="12"/>
  <c r="S36" i="12" s="1"/>
  <c r="F12" i="12"/>
  <c r="S12" i="12" s="1"/>
  <c r="F17" i="12"/>
  <c r="S17" i="12" s="1"/>
  <c r="F4" i="12"/>
  <c r="S4" i="12" s="1"/>
  <c r="F18" i="12"/>
  <c r="S18" i="12" s="1"/>
  <c r="F29" i="12"/>
  <c r="S29" i="12" s="1"/>
  <c r="F41" i="12"/>
  <c r="S41" i="12" s="1"/>
  <c r="F38" i="12"/>
  <c r="S38" i="12" s="1"/>
  <c r="F3" i="12"/>
  <c r="S3" i="12" s="1"/>
  <c r="F5" i="12"/>
  <c r="S5" i="12" s="1"/>
  <c r="F19" i="12"/>
  <c r="S19" i="12" s="1"/>
  <c r="F11" i="12"/>
  <c r="S11" i="12" s="1"/>
  <c r="F15" i="12"/>
  <c r="S15" i="12" s="1"/>
  <c r="N42" i="12"/>
  <c r="F31" i="12"/>
  <c r="S31" i="12" s="1"/>
  <c r="F39" i="12"/>
  <c r="S39" i="12" s="1"/>
  <c r="F32" i="12"/>
  <c r="S32" i="12" s="1"/>
  <c r="K43" i="12"/>
  <c r="K41" i="12"/>
  <c r="K39" i="12"/>
  <c r="K37" i="12"/>
  <c r="K35" i="12"/>
  <c r="K33" i="12"/>
  <c r="K31" i="12"/>
  <c r="K29" i="12"/>
  <c r="K27" i="12"/>
  <c r="K24" i="12"/>
  <c r="K25" i="12"/>
  <c r="K22" i="12"/>
  <c r="K21" i="12"/>
  <c r="K44" i="12"/>
  <c r="K42" i="12"/>
  <c r="K40" i="12"/>
  <c r="K38" i="12"/>
  <c r="K36" i="12"/>
  <c r="K34" i="12"/>
  <c r="K32" i="12"/>
  <c r="K30" i="12"/>
  <c r="K19" i="12"/>
  <c r="K17" i="12"/>
  <c r="B16" i="12"/>
  <c r="K12" i="12"/>
  <c r="K13" i="12"/>
  <c r="K10" i="12"/>
  <c r="K8" i="12"/>
  <c r="K28" i="12"/>
  <c r="K26" i="12"/>
  <c r="K23" i="12"/>
  <c r="K20" i="12"/>
  <c r="K14" i="12"/>
  <c r="K11" i="12"/>
  <c r="K7" i="12"/>
  <c r="K3" i="12"/>
  <c r="K18" i="12"/>
  <c r="K16" i="12"/>
  <c r="K15" i="12"/>
  <c r="K9" i="12"/>
  <c r="K4" i="12"/>
  <c r="K6" i="12"/>
  <c r="K5" i="12"/>
  <c r="G44" i="12"/>
  <c r="R44" i="12" s="1"/>
  <c r="G42" i="12"/>
  <c r="R42" i="12" s="1"/>
  <c r="G40" i="12"/>
  <c r="R40" i="12" s="1"/>
  <c r="G38" i="12"/>
  <c r="R38" i="12" s="1"/>
  <c r="G36" i="12"/>
  <c r="R36" i="12" s="1"/>
  <c r="G34" i="12"/>
  <c r="R34" i="12" s="1"/>
  <c r="G32" i="12"/>
  <c r="R32" i="12" s="1"/>
  <c r="G30" i="12"/>
  <c r="R30" i="12" s="1"/>
  <c r="G28" i="12"/>
  <c r="R28" i="12" s="1"/>
  <c r="G26" i="12"/>
  <c r="R26" i="12" s="1"/>
  <c r="G23" i="12"/>
  <c r="R23" i="12" s="1"/>
  <c r="G43" i="12"/>
  <c r="R43" i="12" s="1"/>
  <c r="G41" i="12"/>
  <c r="R41" i="12" s="1"/>
  <c r="G39" i="12"/>
  <c r="R39" i="12" s="1"/>
  <c r="G37" i="12"/>
  <c r="R37" i="12" s="1"/>
  <c r="G35" i="12"/>
  <c r="R35" i="12" s="1"/>
  <c r="G33" i="12"/>
  <c r="R33" i="12" s="1"/>
  <c r="G31" i="12"/>
  <c r="R31" i="12" s="1"/>
  <c r="G29" i="12"/>
  <c r="R29" i="12" s="1"/>
  <c r="G22" i="12"/>
  <c r="R22" i="12" s="1"/>
  <c r="G21" i="12"/>
  <c r="R21" i="12" s="1"/>
  <c r="G20" i="12"/>
  <c r="R20" i="12" s="1"/>
  <c r="G18" i="12"/>
  <c r="G16" i="12"/>
  <c r="R16" i="12" s="1"/>
  <c r="G15" i="12"/>
  <c r="R15" i="12" s="1"/>
  <c r="G14" i="12"/>
  <c r="R14" i="12" s="1"/>
  <c r="G11" i="12"/>
  <c r="R11" i="12" s="1"/>
  <c r="G9" i="12"/>
  <c r="R9" i="12" s="1"/>
  <c r="G7" i="12"/>
  <c r="R7" i="12" s="1"/>
  <c r="B7" i="12"/>
  <c r="G6" i="12"/>
  <c r="R6" i="12" s="1"/>
  <c r="G5" i="12"/>
  <c r="R5" i="12" s="1"/>
  <c r="G4" i="12"/>
  <c r="R4" i="12" s="1"/>
  <c r="G27" i="12"/>
  <c r="R27" i="12" s="1"/>
  <c r="G12" i="12"/>
  <c r="R12" i="12" s="1"/>
  <c r="G25" i="12"/>
  <c r="R25" i="12" s="1"/>
  <c r="G24" i="12"/>
  <c r="R24" i="12" s="1"/>
  <c r="G10" i="12"/>
  <c r="R10" i="12" s="1"/>
  <c r="G19" i="12"/>
  <c r="R19" i="12" s="1"/>
  <c r="G17" i="12"/>
  <c r="R17" i="12" s="1"/>
  <c r="G8" i="12"/>
  <c r="R8" i="12" s="1"/>
  <c r="G3" i="12"/>
  <c r="R3" i="12" s="1"/>
  <c r="G13" i="12"/>
  <c r="R13" i="12" s="1"/>
  <c r="N25" i="12"/>
  <c r="N44" i="12"/>
  <c r="N30" i="12"/>
  <c r="N28" i="12"/>
  <c r="N18" i="12"/>
  <c r="N16" i="12"/>
  <c r="N43" i="12"/>
  <c r="N41" i="12"/>
  <c r="N27" i="12"/>
  <c r="N6" i="12"/>
  <c r="N5" i="12"/>
  <c r="J23" i="12"/>
  <c r="J43" i="12"/>
  <c r="J41" i="12"/>
  <c r="J39" i="12"/>
  <c r="J37" i="12"/>
  <c r="J35" i="12"/>
  <c r="J33" i="12"/>
  <c r="J31" i="12"/>
  <c r="J29" i="12"/>
  <c r="J27" i="12"/>
  <c r="J24" i="12"/>
  <c r="J28" i="12"/>
  <c r="B15" i="12"/>
  <c r="J11" i="12"/>
  <c r="J44" i="12"/>
  <c r="J42" i="12"/>
  <c r="J40" i="12"/>
  <c r="J38" i="12"/>
  <c r="J36" i="12"/>
  <c r="J34" i="12"/>
  <c r="J32" i="12"/>
  <c r="J30" i="12"/>
  <c r="J19" i="12"/>
  <c r="J17" i="12"/>
  <c r="J12" i="12"/>
  <c r="J3" i="12"/>
  <c r="J25" i="12"/>
  <c r="J10" i="12"/>
  <c r="J7" i="12"/>
  <c r="J6" i="12"/>
  <c r="J5" i="12"/>
  <c r="J13" i="12"/>
  <c r="J26" i="12"/>
  <c r="J21" i="12"/>
  <c r="J18" i="12"/>
  <c r="J15" i="12"/>
  <c r="J9" i="12"/>
  <c r="J22" i="12"/>
  <c r="J8" i="12"/>
  <c r="J20" i="12"/>
  <c r="J16" i="12"/>
  <c r="J14" i="12"/>
  <c r="J4" i="12"/>
  <c r="F44" i="11"/>
  <c r="S44" i="11" s="1"/>
  <c r="F43" i="11"/>
  <c r="S43" i="11" s="1"/>
  <c r="F42" i="11"/>
  <c r="S42" i="11" s="1"/>
  <c r="F41" i="11"/>
  <c r="S41" i="11" s="1"/>
  <c r="F40" i="11"/>
  <c r="S40" i="11" s="1"/>
  <c r="F39" i="11"/>
  <c r="S39" i="11" s="1"/>
  <c r="F38" i="11"/>
  <c r="S38" i="11" s="1"/>
  <c r="F37" i="11"/>
  <c r="S37" i="11" s="1"/>
  <c r="F36" i="11"/>
  <c r="S36" i="11" s="1"/>
  <c r="F35" i="11"/>
  <c r="S35" i="11" s="1"/>
  <c r="F34" i="11"/>
  <c r="S34" i="11" s="1"/>
  <c r="F33" i="11"/>
  <c r="S33" i="11" s="1"/>
  <c r="F32" i="11"/>
  <c r="S32" i="11" s="1"/>
  <c r="F31" i="11"/>
  <c r="S31" i="11" s="1"/>
  <c r="F30" i="11"/>
  <c r="S30" i="11" s="1"/>
  <c r="F29" i="11"/>
  <c r="S29" i="11" s="1"/>
  <c r="F28" i="11"/>
  <c r="S28" i="11" s="1"/>
  <c r="F27" i="11"/>
  <c r="S27" i="11" s="1"/>
  <c r="F26" i="11"/>
  <c r="S26" i="11" s="1"/>
  <c r="F25" i="11"/>
  <c r="S25" i="11" s="1"/>
  <c r="F24" i="11"/>
  <c r="S24" i="11" s="1"/>
  <c r="F23" i="11"/>
  <c r="S23" i="11" s="1"/>
  <c r="F22" i="11"/>
  <c r="S22" i="11" s="1"/>
  <c r="F20" i="11"/>
  <c r="S20" i="11" s="1"/>
  <c r="F13" i="11"/>
  <c r="S13" i="11" s="1"/>
  <c r="F6" i="11"/>
  <c r="S6" i="11" s="1"/>
  <c r="F3" i="11"/>
  <c r="F19" i="11"/>
  <c r="S19" i="11" s="1"/>
  <c r="F14" i="11"/>
  <c r="S14" i="11" s="1"/>
  <c r="F21" i="11"/>
  <c r="S21" i="11" s="1"/>
  <c r="F15" i="11"/>
  <c r="S15" i="11" s="1"/>
  <c r="F10" i="11"/>
  <c r="S10" i="11" s="1"/>
  <c r="F8" i="11"/>
  <c r="S8" i="11" s="1"/>
  <c r="B6" i="11"/>
  <c r="F5" i="11"/>
  <c r="S5" i="11" s="1"/>
  <c r="F17" i="11"/>
  <c r="S17" i="11" s="1"/>
  <c r="F11" i="11"/>
  <c r="S11" i="11" s="1"/>
  <c r="F9" i="11"/>
  <c r="S9" i="11" s="1"/>
  <c r="F7" i="11"/>
  <c r="S7" i="11" s="1"/>
  <c r="F18" i="11"/>
  <c r="S18" i="11" s="1"/>
  <c r="F16" i="11"/>
  <c r="S16" i="11" s="1"/>
  <c r="F12" i="11"/>
  <c r="S12" i="11" s="1"/>
  <c r="F4" i="11"/>
  <c r="S4" i="11" s="1"/>
  <c r="A5" i="11"/>
  <c r="A7" i="11" s="1"/>
  <c r="K44" i="11"/>
  <c r="K43" i="11"/>
  <c r="K42" i="11"/>
  <c r="K41" i="11"/>
  <c r="K40" i="11"/>
  <c r="K39" i="11"/>
  <c r="K38" i="11"/>
  <c r="K37" i="11"/>
  <c r="K36" i="11"/>
  <c r="K35" i="11"/>
  <c r="K34" i="11"/>
  <c r="K33" i="11"/>
  <c r="K32" i="11"/>
  <c r="K31" i="11"/>
  <c r="K30" i="11"/>
  <c r="K29" i="11"/>
  <c r="K28" i="11"/>
  <c r="K27" i="11"/>
  <c r="K26" i="11"/>
  <c r="K25" i="11"/>
  <c r="K24" i="11"/>
  <c r="K23" i="11"/>
  <c r="K22" i="11"/>
  <c r="K20" i="11"/>
  <c r="K19" i="11"/>
  <c r="K18" i="11"/>
  <c r="K17" i="11"/>
  <c r="K21" i="11"/>
  <c r="K16" i="11"/>
  <c r="K14" i="11"/>
  <c r="K4" i="11"/>
  <c r="B16" i="11"/>
  <c r="K12" i="11"/>
  <c r="K6" i="11"/>
  <c r="K11" i="11"/>
  <c r="K9" i="11"/>
  <c r="K7" i="11"/>
  <c r="K10" i="11"/>
  <c r="K8" i="11"/>
  <c r="K5" i="11"/>
  <c r="K3" i="11"/>
  <c r="K15" i="11"/>
  <c r="K13" i="11"/>
  <c r="F44" i="10"/>
  <c r="S44" i="10" s="1"/>
  <c r="F42" i="10"/>
  <c r="S42" i="10" s="1"/>
  <c r="F40" i="10"/>
  <c r="S40" i="10" s="1"/>
  <c r="F38" i="10"/>
  <c r="S38" i="10" s="1"/>
  <c r="F36" i="10"/>
  <c r="S36" i="10" s="1"/>
  <c r="F34" i="10"/>
  <c r="S34" i="10" s="1"/>
  <c r="F32" i="10"/>
  <c r="S32" i="10" s="1"/>
  <c r="F30" i="10"/>
  <c r="S30" i="10" s="1"/>
  <c r="F28" i="10"/>
  <c r="S28" i="10" s="1"/>
  <c r="F26" i="10"/>
  <c r="S26" i="10" s="1"/>
  <c r="F24" i="10"/>
  <c r="S24" i="10" s="1"/>
  <c r="F22" i="10"/>
  <c r="S22" i="10" s="1"/>
  <c r="F20" i="10"/>
  <c r="S20" i="10" s="1"/>
  <c r="F18" i="10"/>
  <c r="S18" i="10" s="1"/>
  <c r="F16" i="10"/>
  <c r="S16" i="10" s="1"/>
  <c r="F14" i="10"/>
  <c r="S14" i="10" s="1"/>
  <c r="F12" i="10"/>
  <c r="S12" i="10" s="1"/>
  <c r="F10" i="10"/>
  <c r="S10" i="10" s="1"/>
  <c r="F8" i="10"/>
  <c r="S8" i="10" s="1"/>
  <c r="F6" i="10"/>
  <c r="S6" i="10" s="1"/>
  <c r="F4" i="10"/>
  <c r="S4" i="10" s="1"/>
  <c r="F43" i="10"/>
  <c r="S43" i="10" s="1"/>
  <c r="F35" i="10"/>
  <c r="S35" i="10" s="1"/>
  <c r="F27" i="10"/>
  <c r="S27" i="10" s="1"/>
  <c r="F19" i="10"/>
  <c r="S19" i="10" s="1"/>
  <c r="F11" i="10"/>
  <c r="S11" i="10" s="1"/>
  <c r="F3" i="10"/>
  <c r="S3" i="10" s="1"/>
  <c r="F41" i="10"/>
  <c r="S41" i="10" s="1"/>
  <c r="F33" i="10"/>
  <c r="S33" i="10" s="1"/>
  <c r="F25" i="10"/>
  <c r="S25" i="10" s="1"/>
  <c r="F17" i="10"/>
  <c r="S17" i="10" s="1"/>
  <c r="F9" i="10"/>
  <c r="S9" i="10" s="1"/>
  <c r="F37" i="10"/>
  <c r="S37" i="10" s="1"/>
  <c r="F39" i="10"/>
  <c r="S39" i="10" s="1"/>
  <c r="F31" i="10"/>
  <c r="S31" i="10" s="1"/>
  <c r="F23" i="10"/>
  <c r="S23" i="10" s="1"/>
  <c r="F15" i="10"/>
  <c r="S15" i="10" s="1"/>
  <c r="F7" i="10"/>
  <c r="S7" i="10" s="1"/>
  <c r="F29" i="10"/>
  <c r="S29" i="10" s="1"/>
  <c r="F21" i="10"/>
  <c r="S21" i="10" s="1"/>
  <c r="F13" i="10"/>
  <c r="S13" i="10" s="1"/>
  <c r="F5" i="10"/>
  <c r="S5" i="10" s="1"/>
  <c r="B7" i="10"/>
  <c r="G44" i="10"/>
  <c r="R44" i="10" s="1"/>
  <c r="G42" i="10"/>
  <c r="R42" i="10" s="1"/>
  <c r="G40" i="10"/>
  <c r="R40" i="10" s="1"/>
  <c r="G38" i="10"/>
  <c r="R38" i="10" s="1"/>
  <c r="G36" i="10"/>
  <c r="R36" i="10" s="1"/>
  <c r="G34" i="10"/>
  <c r="R34" i="10" s="1"/>
  <c r="G32" i="10"/>
  <c r="R32" i="10" s="1"/>
  <c r="G30" i="10"/>
  <c r="R30" i="10" s="1"/>
  <c r="G28" i="10"/>
  <c r="R28" i="10" s="1"/>
  <c r="G26" i="10"/>
  <c r="R26" i="10" s="1"/>
  <c r="G24" i="10"/>
  <c r="R24" i="10" s="1"/>
  <c r="G22" i="10"/>
  <c r="R22" i="10" s="1"/>
  <c r="G20" i="10"/>
  <c r="R20" i="10" s="1"/>
  <c r="G18" i="10"/>
  <c r="R18" i="10" s="1"/>
  <c r="G16" i="10"/>
  <c r="R16" i="10" s="1"/>
  <c r="G14" i="10"/>
  <c r="R14" i="10" s="1"/>
  <c r="G12" i="10"/>
  <c r="R12" i="10" s="1"/>
  <c r="G10" i="10"/>
  <c r="R10" i="10" s="1"/>
  <c r="G8" i="10"/>
  <c r="R8" i="10" s="1"/>
  <c r="G6" i="10"/>
  <c r="R6" i="10" s="1"/>
  <c r="G4" i="10"/>
  <c r="R4" i="10" s="1"/>
  <c r="G43" i="10"/>
  <c r="R43" i="10" s="1"/>
  <c r="G29" i="10"/>
  <c r="R29" i="10" s="1"/>
  <c r="G25" i="10"/>
  <c r="R25" i="10" s="1"/>
  <c r="G23" i="10"/>
  <c r="R23" i="10" s="1"/>
  <c r="G19" i="10"/>
  <c r="R19" i="10" s="1"/>
  <c r="G15" i="10"/>
  <c r="R15" i="10" s="1"/>
  <c r="G11" i="10"/>
  <c r="R11" i="10" s="1"/>
  <c r="G7" i="10"/>
  <c r="R7" i="10" s="1"/>
  <c r="G5" i="10"/>
  <c r="R5" i="10" s="1"/>
  <c r="G41" i="10"/>
  <c r="R41" i="10" s="1"/>
  <c r="G39" i="10"/>
  <c r="R39" i="10" s="1"/>
  <c r="G37" i="10"/>
  <c r="R37" i="10" s="1"/>
  <c r="G35" i="10"/>
  <c r="R35" i="10" s="1"/>
  <c r="G33" i="10"/>
  <c r="R33" i="10" s="1"/>
  <c r="G31" i="10"/>
  <c r="R31" i="10" s="1"/>
  <c r="G27" i="10"/>
  <c r="R27" i="10" s="1"/>
  <c r="G21" i="10"/>
  <c r="R21" i="10" s="1"/>
  <c r="G17" i="10"/>
  <c r="R17" i="10" s="1"/>
  <c r="G13" i="10"/>
  <c r="R13" i="10" s="1"/>
  <c r="G9" i="10"/>
  <c r="R9" i="10" s="1"/>
  <c r="G3" i="10"/>
  <c r="R3" i="10" s="1"/>
  <c r="B6" i="10"/>
  <c r="A21" i="10"/>
  <c r="A16" i="10"/>
  <c r="A15" i="10"/>
  <c r="B19" i="5"/>
  <c r="C32" i="2"/>
  <c r="H9" i="7"/>
  <c r="H10" i="7" s="1"/>
  <c r="H11" i="7" s="1"/>
  <c r="H12" i="7" s="1"/>
  <c r="H13" i="7" s="1"/>
  <c r="H14" i="7" s="1"/>
  <c r="H15" i="7" s="1"/>
  <c r="H16" i="7" s="1"/>
  <c r="H17" i="7" s="1"/>
  <c r="H18" i="7" s="1"/>
  <c r="H35" i="7" s="1"/>
  <c r="H36" i="7" s="1"/>
  <c r="H37" i="7" s="1"/>
  <c r="C20" i="5"/>
  <c r="X2" i="7"/>
  <c r="B28" i="5"/>
  <c r="C11" i="5"/>
  <c r="C28" i="5"/>
  <c r="C27" i="5"/>
  <c r="C12" i="5"/>
  <c r="C19" i="5"/>
  <c r="X13" i="2"/>
  <c r="T11" i="2"/>
  <c r="I13" i="2"/>
  <c r="Z11" i="2"/>
  <c r="H11" i="2"/>
  <c r="AF11" i="2"/>
  <c r="G9" i="2"/>
  <c r="Y9" i="2"/>
  <c r="V15" i="2"/>
  <c r="Y15" i="2"/>
  <c r="M15" i="2"/>
  <c r="AH15" i="2"/>
  <c r="AA13" i="2"/>
  <c r="U13" i="2"/>
  <c r="J15" i="2"/>
  <c r="E11" i="2"/>
  <c r="BB14" i="2" a="1"/>
  <c r="BD18" i="2" a="1"/>
  <c r="BD15" i="2" a="1"/>
  <c r="BD39" i="2" a="1"/>
  <c r="BB29" i="2" a="1"/>
  <c r="BD27" i="2" a="1"/>
  <c r="BB32" i="2" a="1"/>
  <c r="BD30" i="2" a="1"/>
  <c r="BE56" i="2" a="1"/>
  <c r="BD33" i="2" a="1"/>
  <c r="BD21" i="2" a="1"/>
  <c r="BB26" i="2" a="1"/>
  <c r="BB23" i="2" a="1"/>
  <c r="BD24" i="2" a="1"/>
  <c r="BB20" i="2" a="1"/>
  <c r="BD56" i="2" a="1"/>
  <c r="BC56" i="2" a="1"/>
  <c r="BD12" i="2" a="1"/>
  <c r="BD45" i="2" a="1"/>
  <c r="BE18" i="2" a="1"/>
  <c r="BE30" i="2" a="1"/>
  <c r="BC19" i="2" a="1"/>
  <c r="BC22" i="2" a="1"/>
  <c r="BC45" i="2" a="1"/>
  <c r="BE24" i="2" a="1"/>
  <c r="BB45" i="2" a="1"/>
  <c r="BE45" i="2" a="1"/>
  <c r="BC25" i="2" a="1"/>
  <c r="BE25" i="2" a="1"/>
  <c r="BE37" i="2" a="1"/>
  <c r="BC26" i="2" a="1"/>
  <c r="BE13" i="2" a="1"/>
  <c r="BC14" i="2" a="1"/>
  <c r="BC29" i="2" a="1"/>
  <c r="BC32" i="2" a="1"/>
  <c r="BE31" i="2" a="1"/>
  <c r="BE10" i="2" a="1"/>
  <c r="BB55" i="2" a="1"/>
  <c r="W3" i="7" a="1"/>
  <c r="V5" i="7" a="1"/>
  <c r="V4" i="7" a="1"/>
  <c r="W6" i="7" a="1"/>
  <c r="W4" i="7" a="1"/>
  <c r="V3" i="7" a="1"/>
  <c r="V6" i="7" a="1"/>
  <c r="W5" i="7" a="1"/>
  <c r="S72" i="14" l="1"/>
  <c r="V16" i="14"/>
  <c r="N44" i="14"/>
  <c r="N43" i="14"/>
  <c r="N42" i="14"/>
  <c r="N41" i="14"/>
  <c r="N40" i="14"/>
  <c r="N39" i="14"/>
  <c r="N38" i="14"/>
  <c r="N37" i="14"/>
  <c r="N36" i="14"/>
  <c r="N35" i="14"/>
  <c r="N34" i="14"/>
  <c r="N33" i="14"/>
  <c r="N32" i="14"/>
  <c r="N31" i="14"/>
  <c r="N30" i="14"/>
  <c r="N29" i="14"/>
  <c r="N28" i="14"/>
  <c r="N27" i="14"/>
  <c r="N26" i="14"/>
  <c r="N25" i="14"/>
  <c r="N24" i="14"/>
  <c r="N23" i="14"/>
  <c r="N22" i="14"/>
  <c r="N18" i="14"/>
  <c r="N16" i="14"/>
  <c r="N14" i="14"/>
  <c r="N4" i="14"/>
  <c r="N19" i="14"/>
  <c r="N12" i="14"/>
  <c r="N10" i="14"/>
  <c r="N5" i="14"/>
  <c r="N3" i="14"/>
  <c r="N17" i="14"/>
  <c r="N8" i="14"/>
  <c r="N11" i="14"/>
  <c r="N7" i="14"/>
  <c r="N21" i="14"/>
  <c r="N20" i="14"/>
  <c r="N15" i="14"/>
  <c r="N9" i="14"/>
  <c r="N6" i="14"/>
  <c r="N13" i="14"/>
  <c r="V5" i="14"/>
  <c r="V13" i="14"/>
  <c r="V37" i="14"/>
  <c r="V7" i="14"/>
  <c r="V9" i="14"/>
  <c r="V10" i="14"/>
  <c r="V17" i="14"/>
  <c r="V22" i="14"/>
  <c r="V34" i="14"/>
  <c r="V3" i="14"/>
  <c r="V4" i="14"/>
  <c r="V20" i="14"/>
  <c r="V29" i="14"/>
  <c r="V33" i="14"/>
  <c r="V11" i="14"/>
  <c r="V14" i="14"/>
  <c r="V12" i="14"/>
  <c r="V8" i="14"/>
  <c r="V18" i="14"/>
  <c r="V23" i="14"/>
  <c r="V27" i="14"/>
  <c r="V31" i="14"/>
  <c r="V39" i="14"/>
  <c r="V43" i="14"/>
  <c r="V15" i="14"/>
  <c r="V21" i="14"/>
  <c r="V6" i="14"/>
  <c r="V19" i="14"/>
  <c r="V24" i="14"/>
  <c r="V32" i="14"/>
  <c r="V36" i="14"/>
  <c r="BD30" i="2"/>
  <c r="BB32" i="2"/>
  <c r="BD27" i="2"/>
  <c r="BB29" i="2"/>
  <c r="BD39" i="2"/>
  <c r="BD15" i="2"/>
  <c r="BD18" i="2"/>
  <c r="BB14" i="2"/>
  <c r="BD12" i="2"/>
  <c r="BC56" i="2"/>
  <c r="BD56" i="2"/>
  <c r="BB20" i="2"/>
  <c r="BD24" i="2"/>
  <c r="BB23" i="2"/>
  <c r="BB26" i="2"/>
  <c r="BD21" i="2"/>
  <c r="BD33" i="2"/>
  <c r="BE56" i="2"/>
  <c r="BC25" i="2"/>
  <c r="BE45" i="2"/>
  <c r="BB45" i="2"/>
  <c r="BE24" i="2"/>
  <c r="BC45" i="2"/>
  <c r="BC22" i="2"/>
  <c r="BC19" i="2"/>
  <c r="BE30" i="2"/>
  <c r="BE18" i="2"/>
  <c r="BD45" i="2"/>
  <c r="BB55" i="2"/>
  <c r="BE10" i="2"/>
  <c r="BE31" i="2"/>
  <c r="BC32" i="2"/>
  <c r="BC29" i="2"/>
  <c r="BC14" i="2"/>
  <c r="BE13" i="2"/>
  <c r="BC26" i="2"/>
  <c r="BE37" i="2"/>
  <c r="BE25" i="2"/>
  <c r="G44" i="13"/>
  <c r="R44" i="13" s="1"/>
  <c r="T44" i="13" s="1"/>
  <c r="G43" i="13"/>
  <c r="R43" i="13" s="1"/>
  <c r="T43" i="13" s="1"/>
  <c r="G42" i="13"/>
  <c r="R42" i="13" s="1"/>
  <c r="T42" i="13" s="1"/>
  <c r="G41" i="13"/>
  <c r="R41" i="13" s="1"/>
  <c r="T41" i="13" s="1"/>
  <c r="G40" i="13"/>
  <c r="R40" i="13" s="1"/>
  <c r="T40" i="13" s="1"/>
  <c r="G34" i="13"/>
  <c r="R34" i="13" s="1"/>
  <c r="T34" i="13" s="1"/>
  <c r="G30" i="13"/>
  <c r="R30" i="13" s="1"/>
  <c r="T30" i="13" s="1"/>
  <c r="G15" i="13"/>
  <c r="R15" i="13" s="1"/>
  <c r="T15" i="13" s="1"/>
  <c r="G12" i="13"/>
  <c r="R12" i="13" s="1"/>
  <c r="T12" i="13" s="1"/>
  <c r="G38" i="13"/>
  <c r="R38" i="13" s="1"/>
  <c r="T38" i="13" s="1"/>
  <c r="G37" i="13"/>
  <c r="R37" i="13" s="1"/>
  <c r="T37" i="13" s="1"/>
  <c r="G33" i="13"/>
  <c r="R33" i="13" s="1"/>
  <c r="T33" i="13" s="1"/>
  <c r="G29" i="13"/>
  <c r="R29" i="13" s="1"/>
  <c r="T29" i="13" s="1"/>
  <c r="G28" i="13"/>
  <c r="R28" i="13" s="1"/>
  <c r="T28" i="13" s="1"/>
  <c r="G25" i="13"/>
  <c r="R25" i="13" s="1"/>
  <c r="T25" i="13" s="1"/>
  <c r="G24" i="13"/>
  <c r="R24" i="13" s="1"/>
  <c r="T24" i="13" s="1"/>
  <c r="G14" i="13"/>
  <c r="R14" i="13" s="1"/>
  <c r="T14" i="13" s="1"/>
  <c r="G11" i="13"/>
  <c r="R11" i="13" s="1"/>
  <c r="T11" i="13" s="1"/>
  <c r="G21" i="13"/>
  <c r="R21" i="13" s="1"/>
  <c r="T21" i="13" s="1"/>
  <c r="G17" i="13"/>
  <c r="R17" i="13" s="1"/>
  <c r="T17" i="13" s="1"/>
  <c r="G6" i="13"/>
  <c r="R6" i="13" s="1"/>
  <c r="T6" i="13" s="1"/>
  <c r="G13" i="13"/>
  <c r="R13" i="13" s="1"/>
  <c r="T13" i="13" s="1"/>
  <c r="G39" i="13"/>
  <c r="R39" i="13" s="1"/>
  <c r="T39" i="13" s="1"/>
  <c r="G35" i="13"/>
  <c r="R35" i="13" s="1"/>
  <c r="T35" i="13" s="1"/>
  <c r="G31" i="13"/>
  <c r="R31" i="13" s="1"/>
  <c r="T31" i="13" s="1"/>
  <c r="G27" i="13"/>
  <c r="R27" i="13" s="1"/>
  <c r="T27" i="13" s="1"/>
  <c r="G20" i="13"/>
  <c r="R20" i="13" s="1"/>
  <c r="T20" i="13" s="1"/>
  <c r="G16" i="13"/>
  <c r="R16" i="13" s="1"/>
  <c r="T16" i="13" s="1"/>
  <c r="G8" i="13"/>
  <c r="R8" i="13" s="1"/>
  <c r="T8" i="13" s="1"/>
  <c r="G7" i="13"/>
  <c r="R7" i="13" s="1"/>
  <c r="T7" i="13" s="1"/>
  <c r="B7" i="13"/>
  <c r="G5" i="13"/>
  <c r="R5" i="13" s="1"/>
  <c r="T5" i="13" s="1"/>
  <c r="G4" i="13"/>
  <c r="R4" i="13" s="1"/>
  <c r="T4" i="13" s="1"/>
  <c r="G32" i="13"/>
  <c r="R32" i="13" s="1"/>
  <c r="T32" i="13" s="1"/>
  <c r="G26" i="13"/>
  <c r="R26" i="13" s="1"/>
  <c r="T26" i="13" s="1"/>
  <c r="G18" i="13"/>
  <c r="R18" i="13" s="1"/>
  <c r="T18" i="13" s="1"/>
  <c r="G23" i="13"/>
  <c r="R23" i="13" s="1"/>
  <c r="T23" i="13" s="1"/>
  <c r="G19" i="13"/>
  <c r="R19" i="13" s="1"/>
  <c r="T19" i="13" s="1"/>
  <c r="G9" i="13"/>
  <c r="R9" i="13" s="1"/>
  <c r="T9" i="13" s="1"/>
  <c r="G36" i="13"/>
  <c r="R36" i="13" s="1"/>
  <c r="T36" i="13" s="1"/>
  <c r="G22" i="13"/>
  <c r="R22" i="13" s="1"/>
  <c r="T22" i="13" s="1"/>
  <c r="G10" i="13"/>
  <c r="R10" i="13" s="1"/>
  <c r="T10" i="13" s="1"/>
  <c r="G3" i="13"/>
  <c r="R3" i="13" s="1"/>
  <c r="T3" i="13" s="1"/>
  <c r="F39" i="13"/>
  <c r="S39" i="13" s="1"/>
  <c r="F38" i="13"/>
  <c r="S38" i="13" s="1"/>
  <c r="F37" i="13"/>
  <c r="S37" i="13" s="1"/>
  <c r="F36" i="13"/>
  <c r="S36" i="13" s="1"/>
  <c r="F35" i="13"/>
  <c r="S35" i="13" s="1"/>
  <c r="F34" i="13"/>
  <c r="S34" i="13" s="1"/>
  <c r="F33" i="13"/>
  <c r="S33" i="13" s="1"/>
  <c r="F32" i="13"/>
  <c r="S32" i="13" s="1"/>
  <c r="F31" i="13"/>
  <c r="S31" i="13" s="1"/>
  <c r="F30" i="13"/>
  <c r="S30" i="13" s="1"/>
  <c r="F29" i="13"/>
  <c r="S29" i="13" s="1"/>
  <c r="F25" i="13"/>
  <c r="S25" i="13" s="1"/>
  <c r="F44" i="13"/>
  <c r="S44" i="13" s="1"/>
  <c r="F43" i="13"/>
  <c r="S43" i="13" s="1"/>
  <c r="F42" i="13"/>
  <c r="S42" i="13" s="1"/>
  <c r="F41" i="13"/>
  <c r="S41" i="13" s="1"/>
  <c r="F40" i="13"/>
  <c r="S40" i="13" s="1"/>
  <c r="F28" i="13"/>
  <c r="S28" i="13" s="1"/>
  <c r="F27" i="13"/>
  <c r="S27" i="13" s="1"/>
  <c r="F26" i="13"/>
  <c r="S26" i="13" s="1"/>
  <c r="F15" i="13"/>
  <c r="S15" i="13" s="1"/>
  <c r="F12" i="13"/>
  <c r="S12" i="13" s="1"/>
  <c r="F10" i="13"/>
  <c r="S10" i="13" s="1"/>
  <c r="F9" i="13"/>
  <c r="S9" i="13" s="1"/>
  <c r="F22" i="13"/>
  <c r="S22" i="13" s="1"/>
  <c r="F18" i="13"/>
  <c r="S18" i="13" s="1"/>
  <c r="F14" i="13"/>
  <c r="S14" i="13" s="1"/>
  <c r="F13" i="13"/>
  <c r="S13" i="13" s="1"/>
  <c r="B6" i="13"/>
  <c r="F3" i="13"/>
  <c r="S3" i="13" s="1"/>
  <c r="F23" i="13"/>
  <c r="S23" i="13" s="1"/>
  <c r="F24" i="13"/>
  <c r="S24" i="13" s="1"/>
  <c r="F21" i="13"/>
  <c r="S21" i="13" s="1"/>
  <c r="F17" i="13"/>
  <c r="S17" i="13" s="1"/>
  <c r="F11" i="13"/>
  <c r="S11" i="13" s="1"/>
  <c r="F6" i="13"/>
  <c r="S6" i="13" s="1"/>
  <c r="F19" i="13"/>
  <c r="S19" i="13" s="1"/>
  <c r="F20" i="13"/>
  <c r="S20" i="13" s="1"/>
  <c r="F16" i="13"/>
  <c r="S16" i="13" s="1"/>
  <c r="F8" i="13"/>
  <c r="S8" i="13" s="1"/>
  <c r="F7" i="13"/>
  <c r="S7" i="13" s="1"/>
  <c r="F5" i="13"/>
  <c r="S5" i="13" s="1"/>
  <c r="F4" i="13"/>
  <c r="S4" i="13" s="1"/>
  <c r="O44" i="13"/>
  <c r="O43" i="13"/>
  <c r="O42" i="13"/>
  <c r="O41" i="13"/>
  <c r="O40" i="13"/>
  <c r="O38" i="13"/>
  <c r="O36" i="13"/>
  <c r="O32" i="13"/>
  <c r="O35" i="13"/>
  <c r="O31" i="13"/>
  <c r="O39" i="13"/>
  <c r="O30" i="13"/>
  <c r="O37" i="13"/>
  <c r="O33" i="13"/>
  <c r="O29" i="13"/>
  <c r="O34" i="13"/>
  <c r="A25" i="13"/>
  <c r="A26" i="13"/>
  <c r="S3" i="11"/>
  <c r="T46" i="11" s="1"/>
  <c r="V3" i="7"/>
  <c r="V5" i="7"/>
  <c r="V4" i="7"/>
  <c r="V6" i="7"/>
  <c r="N9" i="12"/>
  <c r="N33" i="12"/>
  <c r="N22" i="12"/>
  <c r="N24" i="12"/>
  <c r="N36" i="12"/>
  <c r="N12" i="12"/>
  <c r="N35" i="12"/>
  <c r="N4" i="12"/>
  <c r="N13" i="12"/>
  <c r="N38" i="12"/>
  <c r="N7" i="12"/>
  <c r="N17" i="12"/>
  <c r="N29" i="12"/>
  <c r="N37" i="12"/>
  <c r="N3" i="12"/>
  <c r="N14" i="12"/>
  <c r="B25" i="12"/>
  <c r="N32" i="12"/>
  <c r="N40" i="12"/>
  <c r="N10" i="12"/>
  <c r="N11" i="12"/>
  <c r="N19" i="12"/>
  <c r="N31" i="12"/>
  <c r="N39" i="12"/>
  <c r="N8" i="12"/>
  <c r="N15" i="12"/>
  <c r="N23" i="12"/>
  <c r="N26" i="12"/>
  <c r="N34" i="12"/>
  <c r="AE19" i="12"/>
  <c r="AE20" i="12"/>
  <c r="T5" i="12"/>
  <c r="T9" i="12"/>
  <c r="AE23" i="12"/>
  <c r="T17" i="12"/>
  <c r="T25" i="12"/>
  <c r="T43" i="12"/>
  <c r="T13" i="12"/>
  <c r="T19" i="12"/>
  <c r="T12" i="12"/>
  <c r="T6" i="12"/>
  <c r="T11" i="12"/>
  <c r="T18" i="12"/>
  <c r="T29" i="12"/>
  <c r="T37" i="12"/>
  <c r="T23" i="12"/>
  <c r="T32" i="12"/>
  <c r="T40" i="12"/>
  <c r="T22" i="12"/>
  <c r="T38" i="12"/>
  <c r="T3" i="12"/>
  <c r="T10" i="12"/>
  <c r="T27" i="12"/>
  <c r="T14" i="12"/>
  <c r="T20" i="12"/>
  <c r="T31" i="12"/>
  <c r="T39" i="12"/>
  <c r="T26" i="12"/>
  <c r="T34" i="12"/>
  <c r="T42" i="12"/>
  <c r="O44" i="12"/>
  <c r="O42" i="12"/>
  <c r="O40" i="12"/>
  <c r="O38" i="12"/>
  <c r="O36" i="12"/>
  <c r="O34" i="12"/>
  <c r="O32" i="12"/>
  <c r="O30" i="12"/>
  <c r="O28" i="12"/>
  <c r="O26" i="12"/>
  <c r="O23" i="12"/>
  <c r="O24" i="12"/>
  <c r="O20" i="12"/>
  <c r="O18" i="12"/>
  <c r="O16" i="12"/>
  <c r="O15" i="12"/>
  <c r="O14" i="12"/>
  <c r="O27" i="12"/>
  <c r="O25" i="12"/>
  <c r="O22" i="12"/>
  <c r="O21" i="12"/>
  <c r="O11" i="12"/>
  <c r="O9" i="12"/>
  <c r="O7" i="12"/>
  <c r="O6" i="12"/>
  <c r="O5" i="12"/>
  <c r="O19" i="12"/>
  <c r="O17" i="12"/>
  <c r="O12" i="12"/>
  <c r="O43" i="12"/>
  <c r="O41" i="12"/>
  <c r="O39" i="12"/>
  <c r="O37" i="12"/>
  <c r="O35" i="12"/>
  <c r="O33" i="12"/>
  <c r="O31" i="12"/>
  <c r="O29" i="12"/>
  <c r="O13" i="12"/>
  <c r="O4" i="12"/>
  <c r="O10" i="12"/>
  <c r="B26" i="12"/>
  <c r="O8" i="12"/>
  <c r="O3" i="12"/>
  <c r="T16" i="12"/>
  <c r="T35" i="12"/>
  <c r="T30" i="12"/>
  <c r="T8" i="12"/>
  <c r="T24" i="12"/>
  <c r="T4" i="12"/>
  <c r="T7" i="12"/>
  <c r="T15" i="12"/>
  <c r="T21" i="12"/>
  <c r="T33" i="12"/>
  <c r="T41" i="12"/>
  <c r="T28" i="12"/>
  <c r="T36" i="12"/>
  <c r="T44" i="12"/>
  <c r="G21" i="11"/>
  <c r="R21" i="11" s="1"/>
  <c r="T21" i="11" s="1"/>
  <c r="G44" i="11"/>
  <c r="R44" i="11" s="1"/>
  <c r="T44" i="11" s="1"/>
  <c r="G42" i="11"/>
  <c r="R42" i="11" s="1"/>
  <c r="T42" i="11" s="1"/>
  <c r="G40" i="11"/>
  <c r="R40" i="11" s="1"/>
  <c r="T40" i="11" s="1"/>
  <c r="G38" i="11"/>
  <c r="R38" i="11" s="1"/>
  <c r="T38" i="11" s="1"/>
  <c r="G36" i="11"/>
  <c r="R36" i="11" s="1"/>
  <c r="T36" i="11" s="1"/>
  <c r="G34" i="11"/>
  <c r="R34" i="11" s="1"/>
  <c r="T34" i="11" s="1"/>
  <c r="G32" i="11"/>
  <c r="R32" i="11" s="1"/>
  <c r="T32" i="11" s="1"/>
  <c r="G30" i="11"/>
  <c r="R30" i="11" s="1"/>
  <c r="T30" i="11" s="1"/>
  <c r="G28" i="11"/>
  <c r="R28" i="11" s="1"/>
  <c r="T28" i="11" s="1"/>
  <c r="G26" i="11"/>
  <c r="R26" i="11" s="1"/>
  <c r="T26" i="11" s="1"/>
  <c r="G24" i="11"/>
  <c r="R24" i="11" s="1"/>
  <c r="T24" i="11" s="1"/>
  <c r="G22" i="11"/>
  <c r="R22" i="11" s="1"/>
  <c r="T22" i="11" s="1"/>
  <c r="G43" i="11"/>
  <c r="R43" i="11" s="1"/>
  <c r="T43" i="11" s="1"/>
  <c r="G41" i="11"/>
  <c r="R41" i="11" s="1"/>
  <c r="T41" i="11" s="1"/>
  <c r="G39" i="11"/>
  <c r="R39" i="11" s="1"/>
  <c r="T39" i="11" s="1"/>
  <c r="G37" i="11"/>
  <c r="R37" i="11" s="1"/>
  <c r="T37" i="11" s="1"/>
  <c r="G35" i="11"/>
  <c r="R35" i="11" s="1"/>
  <c r="T35" i="11" s="1"/>
  <c r="G33" i="11"/>
  <c r="R33" i="11" s="1"/>
  <c r="T33" i="11" s="1"/>
  <c r="G31" i="11"/>
  <c r="R31" i="11" s="1"/>
  <c r="T31" i="11" s="1"/>
  <c r="G29" i="11"/>
  <c r="R29" i="11" s="1"/>
  <c r="T29" i="11" s="1"/>
  <c r="G27" i="11"/>
  <c r="R27" i="11" s="1"/>
  <c r="T27" i="11" s="1"/>
  <c r="G25" i="11"/>
  <c r="R25" i="11" s="1"/>
  <c r="T25" i="11" s="1"/>
  <c r="G23" i="11"/>
  <c r="R23" i="11" s="1"/>
  <c r="T23" i="11" s="1"/>
  <c r="G19" i="11"/>
  <c r="R19" i="11" s="1"/>
  <c r="T19" i="11" s="1"/>
  <c r="G15" i="11"/>
  <c r="R15" i="11" s="1"/>
  <c r="T15" i="11" s="1"/>
  <c r="G12" i="11"/>
  <c r="R12" i="11" s="1"/>
  <c r="T12" i="11" s="1"/>
  <c r="G17" i="11"/>
  <c r="R17" i="11" s="1"/>
  <c r="T17" i="11" s="1"/>
  <c r="G13" i="11"/>
  <c r="R13" i="11" s="1"/>
  <c r="T13" i="11" s="1"/>
  <c r="G11" i="11"/>
  <c r="R11" i="11" s="1"/>
  <c r="T11" i="11" s="1"/>
  <c r="G9" i="11"/>
  <c r="R9" i="11" s="1"/>
  <c r="T9" i="11" s="1"/>
  <c r="G7" i="11"/>
  <c r="R7" i="11" s="1"/>
  <c r="T7" i="11" s="1"/>
  <c r="B7" i="11"/>
  <c r="G6" i="11"/>
  <c r="R6" i="11" s="1"/>
  <c r="T6" i="11" s="1"/>
  <c r="G5" i="11"/>
  <c r="R5" i="11" s="1"/>
  <c r="T5" i="11" s="1"/>
  <c r="G3" i="11"/>
  <c r="R3" i="11" s="1"/>
  <c r="T3" i="11" s="1"/>
  <c r="G18" i="11"/>
  <c r="R18" i="11" s="1"/>
  <c r="T18" i="11" s="1"/>
  <c r="G16" i="11"/>
  <c r="R16" i="11" s="1"/>
  <c r="T16" i="11" s="1"/>
  <c r="G4" i="11"/>
  <c r="R4" i="11" s="1"/>
  <c r="T4" i="11" s="1"/>
  <c r="G20" i="11"/>
  <c r="R20" i="11" s="1"/>
  <c r="T20" i="11" s="1"/>
  <c r="G14" i="11"/>
  <c r="R14" i="11" s="1"/>
  <c r="T14" i="11" s="1"/>
  <c r="G10" i="11"/>
  <c r="R10" i="11" s="1"/>
  <c r="T10" i="11" s="1"/>
  <c r="G8" i="11"/>
  <c r="R8" i="11" s="1"/>
  <c r="T8" i="11" s="1"/>
  <c r="K4" i="10"/>
  <c r="K14" i="10"/>
  <c r="K20" i="10"/>
  <c r="K30" i="10"/>
  <c r="K36" i="10"/>
  <c r="K8" i="10"/>
  <c r="K18" i="10"/>
  <c r="K24" i="10"/>
  <c r="K34" i="10"/>
  <c r="K40" i="10"/>
  <c r="K10" i="10"/>
  <c r="K16" i="10"/>
  <c r="K26" i="10"/>
  <c r="K32" i="10"/>
  <c r="K42" i="10"/>
  <c r="K6" i="10"/>
  <c r="K12" i="10"/>
  <c r="K22" i="10"/>
  <c r="K28" i="10"/>
  <c r="K38" i="10"/>
  <c r="K44" i="10"/>
  <c r="K37" i="10"/>
  <c r="K29" i="10"/>
  <c r="K21" i="10"/>
  <c r="K13" i="10"/>
  <c r="K5" i="10"/>
  <c r="K33" i="10"/>
  <c r="K17" i="10"/>
  <c r="K3" i="10"/>
  <c r="K43" i="10"/>
  <c r="K35" i="10"/>
  <c r="K27" i="10"/>
  <c r="K19" i="10"/>
  <c r="K11" i="10"/>
  <c r="K41" i="10"/>
  <c r="K25" i="10"/>
  <c r="K9" i="10"/>
  <c r="K39" i="10"/>
  <c r="K31" i="10"/>
  <c r="K23" i="10"/>
  <c r="K15" i="10"/>
  <c r="K7" i="10"/>
  <c r="J10" i="10"/>
  <c r="J26" i="10"/>
  <c r="J42" i="10"/>
  <c r="J14" i="10"/>
  <c r="J30" i="10"/>
  <c r="J6" i="10"/>
  <c r="J22" i="10"/>
  <c r="J38" i="10"/>
  <c r="J18" i="10"/>
  <c r="J34" i="10"/>
  <c r="J44" i="10"/>
  <c r="J31" i="10"/>
  <c r="J15" i="10"/>
  <c r="J36" i="10"/>
  <c r="J20" i="10"/>
  <c r="J4" i="10"/>
  <c r="J33" i="10"/>
  <c r="J17" i="10"/>
  <c r="J3" i="10"/>
  <c r="V3" i="10" s="1"/>
  <c r="J23" i="10"/>
  <c r="J7" i="10"/>
  <c r="J12" i="10"/>
  <c r="J25" i="10"/>
  <c r="J9" i="10"/>
  <c r="J43" i="10"/>
  <c r="J27" i="10"/>
  <c r="J11" i="10"/>
  <c r="J32" i="10"/>
  <c r="J16" i="10"/>
  <c r="J29" i="10"/>
  <c r="J13" i="10"/>
  <c r="J39" i="10"/>
  <c r="J28" i="10"/>
  <c r="J41" i="10"/>
  <c r="J35" i="10"/>
  <c r="J19" i="10"/>
  <c r="J40" i="10"/>
  <c r="J24" i="10"/>
  <c r="J8" i="10"/>
  <c r="J37" i="10"/>
  <c r="J21" i="10"/>
  <c r="J5" i="10"/>
  <c r="T21" i="10" s="1"/>
  <c r="T3" i="10"/>
  <c r="N3" i="10"/>
  <c r="N11" i="10"/>
  <c r="N21" i="10"/>
  <c r="N23" i="10"/>
  <c r="N41" i="10"/>
  <c r="N29" i="10"/>
  <c r="N9" i="10"/>
  <c r="N19" i="10"/>
  <c r="N31" i="10"/>
  <c r="N33" i="10"/>
  <c r="N39" i="10"/>
  <c r="N13" i="10"/>
  <c r="N5" i="10"/>
  <c r="N43" i="10"/>
  <c r="N15" i="10"/>
  <c r="N30" i="10"/>
  <c r="N6" i="10"/>
  <c r="N40" i="10"/>
  <c r="N32" i="10"/>
  <c r="N24" i="10"/>
  <c r="N16" i="10"/>
  <c r="N8" i="10"/>
  <c r="N38" i="10"/>
  <c r="N22" i="10"/>
  <c r="N14" i="10"/>
  <c r="N42" i="10"/>
  <c r="N34" i="10"/>
  <c r="N26" i="10"/>
  <c r="N18" i="10"/>
  <c r="N10" i="10"/>
  <c r="N44" i="10"/>
  <c r="N36" i="10"/>
  <c r="N28" i="10"/>
  <c r="N20" i="10"/>
  <c r="N12" i="10"/>
  <c r="N4" i="10"/>
  <c r="N25" i="10"/>
  <c r="N27" i="10"/>
  <c r="N35" i="10"/>
  <c r="N37" i="10"/>
  <c r="N7" i="10"/>
  <c r="N17" i="10"/>
  <c r="B15" i="10"/>
  <c r="A22" i="10"/>
  <c r="B21" i="10"/>
  <c r="B23" i="5"/>
  <c r="B16" i="10"/>
  <c r="B15" i="5"/>
  <c r="W3" i="7"/>
  <c r="W4" i="7"/>
  <c r="W6" i="7"/>
  <c r="W5" i="7"/>
  <c r="Y2" i="7"/>
  <c r="B31" i="5"/>
  <c r="F13" i="2"/>
  <c r="BB11" i="2" a="1"/>
  <c r="BD55" i="2" a="1"/>
  <c r="BE55" i="2" a="1"/>
  <c r="BB56" i="2" a="1"/>
  <c r="BC55" i="2" a="1"/>
  <c r="BC11" i="2" a="1"/>
  <c r="X6" i="7" a="1"/>
  <c r="X4" i="7" a="1"/>
  <c r="X3" i="7" a="1"/>
  <c r="X5" i="7" a="1"/>
  <c r="V30" i="14" l="1"/>
  <c r="V40" i="14"/>
  <c r="V38" i="14"/>
  <c r="V44" i="14"/>
  <c r="V28" i="14"/>
  <c r="V35" i="14"/>
  <c r="V42" i="14"/>
  <c r="V26" i="14"/>
  <c r="V25" i="14"/>
  <c r="V41" i="14"/>
  <c r="S73" i="14"/>
  <c r="S74" i="14" s="1"/>
  <c r="BD55" i="2"/>
  <c r="BB11" i="2"/>
  <c r="BB56" i="2"/>
  <c r="BE55" i="2"/>
  <c r="BC55" i="2"/>
  <c r="BC11" i="2"/>
  <c r="N25" i="13"/>
  <c r="N28" i="13"/>
  <c r="N27" i="13"/>
  <c r="N26" i="13"/>
  <c r="B25" i="13"/>
  <c r="N15" i="13"/>
  <c r="N12" i="13"/>
  <c r="N10" i="13"/>
  <c r="N9" i="13"/>
  <c r="N20" i="13"/>
  <c r="N16" i="13"/>
  <c r="N3" i="13"/>
  <c r="N23" i="13"/>
  <c r="N19" i="13"/>
  <c r="N6" i="13"/>
  <c r="N24" i="13"/>
  <c r="N17" i="13"/>
  <c r="N22" i="13"/>
  <c r="N18" i="13"/>
  <c r="N14" i="13"/>
  <c r="N13" i="13"/>
  <c r="N11" i="13"/>
  <c r="N8" i="13"/>
  <c r="N7" i="13"/>
  <c r="N5" i="13"/>
  <c r="N4" i="13"/>
  <c r="N21" i="13"/>
  <c r="O27" i="13"/>
  <c r="O15" i="13"/>
  <c r="O12" i="13"/>
  <c r="O26" i="13"/>
  <c r="O24" i="13"/>
  <c r="O14" i="13"/>
  <c r="O11" i="13"/>
  <c r="O28" i="13"/>
  <c r="O23" i="13"/>
  <c r="O19" i="13"/>
  <c r="O10" i="13"/>
  <c r="O6" i="13"/>
  <c r="O22" i="13"/>
  <c r="O18" i="13"/>
  <c r="O13" i="13"/>
  <c r="O8" i="13"/>
  <c r="O7" i="13"/>
  <c r="O5" i="13"/>
  <c r="O4" i="13"/>
  <c r="O20" i="13"/>
  <c r="O16" i="13"/>
  <c r="B26" i="13"/>
  <c r="O25" i="13"/>
  <c r="O21" i="13"/>
  <c r="O17" i="13"/>
  <c r="O9" i="13"/>
  <c r="O3" i="13"/>
  <c r="AB58" i="13"/>
  <c r="AB57" i="13"/>
  <c r="AB56" i="13"/>
  <c r="AB55" i="13"/>
  <c r="AB54" i="13"/>
  <c r="AB53" i="13"/>
  <c r="AB52" i="13"/>
  <c r="AB51" i="13"/>
  <c r="AB50" i="13"/>
  <c r="AB49" i="13"/>
  <c r="AB48" i="13"/>
  <c r="Z45" i="13"/>
  <c r="Z58" i="13"/>
  <c r="Z57" i="13"/>
  <c r="Z56" i="13"/>
  <c r="Z55" i="13"/>
  <c r="Z54" i="13"/>
  <c r="Z53" i="13"/>
  <c r="Z52" i="13"/>
  <c r="Z51" i="13"/>
  <c r="Z50" i="13"/>
  <c r="Z49" i="13"/>
  <c r="Z48" i="13"/>
  <c r="AB47" i="13"/>
  <c r="T47" i="13"/>
  <c r="AB43" i="13"/>
  <c r="AB42" i="13"/>
  <c r="AB41" i="13"/>
  <c r="AB40" i="13"/>
  <c r="Z38" i="13"/>
  <c r="AA38" i="13" s="1"/>
  <c r="Z37" i="13"/>
  <c r="AA37" i="13" s="1"/>
  <c r="Z47" i="13"/>
  <c r="AB46" i="13"/>
  <c r="AB45" i="13"/>
  <c r="Z43" i="13"/>
  <c r="AA43" i="13" s="1"/>
  <c r="Z41" i="13"/>
  <c r="AA41" i="13" s="1"/>
  <c r="AB37" i="13"/>
  <c r="AB36" i="13"/>
  <c r="Z33" i="13"/>
  <c r="AA33" i="13" s="1"/>
  <c r="AB32" i="13"/>
  <c r="Z29" i="13"/>
  <c r="AA29" i="13" s="1"/>
  <c r="AB27" i="13"/>
  <c r="AB25" i="13"/>
  <c r="Z23" i="13"/>
  <c r="AA23" i="13" s="1"/>
  <c r="Z22" i="13"/>
  <c r="Z21" i="13"/>
  <c r="Z20" i="13"/>
  <c r="AA20" i="13" s="1"/>
  <c r="Z19" i="13"/>
  <c r="AA19" i="13" s="1"/>
  <c r="Z18" i="13"/>
  <c r="AA18" i="13" s="1"/>
  <c r="Z17" i="13"/>
  <c r="AA17" i="13" s="1"/>
  <c r="Z16" i="13"/>
  <c r="AA16" i="13" s="1"/>
  <c r="AB15" i="13"/>
  <c r="Z13" i="13"/>
  <c r="AA13" i="13" s="1"/>
  <c r="AB12" i="13"/>
  <c r="Z46" i="13"/>
  <c r="Z36" i="13"/>
  <c r="AA36" i="13" s="1"/>
  <c r="AB35" i="13"/>
  <c r="Z32" i="13"/>
  <c r="AA32" i="13" s="1"/>
  <c r="AB31" i="13"/>
  <c r="Z27" i="13"/>
  <c r="AA27" i="13" s="1"/>
  <c r="AB26" i="13"/>
  <c r="Z25" i="13"/>
  <c r="AA25" i="13" s="1"/>
  <c r="AB24" i="13"/>
  <c r="AB14" i="13"/>
  <c r="AB11" i="13"/>
  <c r="AB8" i="13"/>
  <c r="AB38" i="13"/>
  <c r="AB34" i="13"/>
  <c r="AB30" i="13"/>
  <c r="Z26" i="13"/>
  <c r="AA26" i="13" s="1"/>
  <c r="AB23" i="13"/>
  <c r="AB19" i="13"/>
  <c r="Z11" i="13"/>
  <c r="AA11" i="13" s="1"/>
  <c r="AB6" i="13"/>
  <c r="AB21" i="13"/>
  <c r="AB16" i="13"/>
  <c r="Z42" i="13"/>
  <c r="AA42" i="13" s="1"/>
  <c r="Z34" i="13"/>
  <c r="AA34" i="13" s="1"/>
  <c r="Z30" i="13"/>
  <c r="AA30" i="13" s="1"/>
  <c r="AB18" i="13"/>
  <c r="AB13" i="13"/>
  <c r="Z12" i="13"/>
  <c r="AA12" i="13" s="1"/>
  <c r="AB9" i="13"/>
  <c r="AB7" i="13"/>
  <c r="AB5" i="13"/>
  <c r="AB4" i="13"/>
  <c r="Z3" i="13"/>
  <c r="AA3" i="13" s="1"/>
  <c r="Z40" i="13"/>
  <c r="AA40" i="13" s="1"/>
  <c r="Z35" i="13"/>
  <c r="AA35" i="13" s="1"/>
  <c r="Z31" i="13"/>
  <c r="AA31" i="13" s="1"/>
  <c r="AB22" i="13"/>
  <c r="AB17" i="13"/>
  <c r="Z15" i="13"/>
  <c r="AA15" i="13" s="1"/>
  <c r="Z14" i="13"/>
  <c r="AA14" i="13" s="1"/>
  <c r="AB10" i="13"/>
  <c r="Z9" i="13"/>
  <c r="AA9" i="13" s="1"/>
  <c r="Z6" i="13"/>
  <c r="AA6" i="13" s="1"/>
  <c r="AB33" i="13"/>
  <c r="AB29" i="13"/>
  <c r="Z24" i="13"/>
  <c r="AA24" i="13" s="1"/>
  <c r="AB20" i="13"/>
  <c r="Z8" i="13"/>
  <c r="AA8" i="13" s="1"/>
  <c r="Z5" i="13"/>
  <c r="AA5" i="13" s="1"/>
  <c r="Z4" i="13"/>
  <c r="AA4" i="13" s="1"/>
  <c r="AB3" i="13"/>
  <c r="Z10" i="13"/>
  <c r="AA10" i="13" s="1"/>
  <c r="Z7" i="13"/>
  <c r="AA7" i="13" s="1"/>
  <c r="T46" i="13"/>
  <c r="T47" i="11"/>
  <c r="AE27" i="12"/>
  <c r="AF18" i="12"/>
  <c r="AE28" i="12"/>
  <c r="AB57" i="12"/>
  <c r="AA56" i="12"/>
  <c r="AB53" i="12"/>
  <c r="AA52" i="12"/>
  <c r="AB49" i="12"/>
  <c r="AA48" i="12"/>
  <c r="AA47" i="12"/>
  <c r="AA46" i="12"/>
  <c r="AA45" i="12"/>
  <c r="AB43" i="12"/>
  <c r="AB41" i="12"/>
  <c r="AB39" i="12"/>
  <c r="AB37" i="12"/>
  <c r="AB35" i="12"/>
  <c r="AB33" i="12"/>
  <c r="AB31" i="12"/>
  <c r="AB29" i="12"/>
  <c r="AB27" i="12"/>
  <c r="AB24" i="12"/>
  <c r="AA23" i="12"/>
  <c r="AA57" i="12"/>
  <c r="AB54" i="12"/>
  <c r="AA53" i="12"/>
  <c r="AB50" i="12"/>
  <c r="AA49" i="12"/>
  <c r="AA43" i="12"/>
  <c r="AA41" i="12"/>
  <c r="AA39" i="12"/>
  <c r="AA37" i="12"/>
  <c r="AA35" i="12"/>
  <c r="AA33" i="12"/>
  <c r="AA31" i="12"/>
  <c r="AA29" i="12"/>
  <c r="AA27" i="12"/>
  <c r="AB25" i="12"/>
  <c r="AA24" i="12"/>
  <c r="AB22" i="12"/>
  <c r="AB21" i="12"/>
  <c r="AA54" i="12"/>
  <c r="AB51" i="12"/>
  <c r="AB44" i="12"/>
  <c r="AB42" i="12"/>
  <c r="AB40" i="12"/>
  <c r="AB38" i="12"/>
  <c r="AB36" i="12"/>
  <c r="AB34" i="12"/>
  <c r="AB32" i="12"/>
  <c r="AB30" i="12"/>
  <c r="AA28" i="12"/>
  <c r="AB19" i="12"/>
  <c r="AB17" i="12"/>
  <c r="AB12" i="12"/>
  <c r="AA11" i="12"/>
  <c r="AB56" i="12"/>
  <c r="AA51" i="12"/>
  <c r="AB48" i="12"/>
  <c r="AB46" i="12"/>
  <c r="AA44" i="12"/>
  <c r="AA42" i="12"/>
  <c r="AA40" i="12"/>
  <c r="AA38" i="12"/>
  <c r="AA36" i="12"/>
  <c r="AA34" i="12"/>
  <c r="AA32" i="12"/>
  <c r="AA30" i="12"/>
  <c r="AA21" i="12"/>
  <c r="AA19" i="12"/>
  <c r="AA17" i="12"/>
  <c r="AB13" i="12"/>
  <c r="AA12" i="12"/>
  <c r="AB10" i="12"/>
  <c r="AB8" i="12"/>
  <c r="AB3" i="12"/>
  <c r="AB55" i="12"/>
  <c r="AA50" i="12"/>
  <c r="AA55" i="12"/>
  <c r="AB45" i="12"/>
  <c r="AB28" i="12"/>
  <c r="AB26" i="12"/>
  <c r="AB23" i="12"/>
  <c r="AB9" i="12"/>
  <c r="AB4" i="12"/>
  <c r="AA3" i="12"/>
  <c r="AA22" i="12"/>
  <c r="AB20" i="12"/>
  <c r="AB18" i="12"/>
  <c r="AB16" i="12"/>
  <c r="AB14" i="12"/>
  <c r="AA13" i="12"/>
  <c r="AB47" i="12"/>
  <c r="AA20" i="12"/>
  <c r="AA16" i="12"/>
  <c r="AA14" i="12"/>
  <c r="AA10" i="12"/>
  <c r="AA8" i="12"/>
  <c r="AB52" i="12"/>
  <c r="AA26" i="12"/>
  <c r="AA9" i="12"/>
  <c r="AB7" i="12"/>
  <c r="AB6" i="12"/>
  <c r="AB5" i="12"/>
  <c r="AA4" i="12"/>
  <c r="AA25" i="12"/>
  <c r="AB15" i="12"/>
  <c r="AA7" i="12"/>
  <c r="AA6" i="12"/>
  <c r="AA5" i="12"/>
  <c r="AA18" i="12"/>
  <c r="AA15" i="12"/>
  <c r="AB11" i="12"/>
  <c r="AB42" i="11"/>
  <c r="AB57" i="11"/>
  <c r="AB55" i="11"/>
  <c r="AB40" i="11"/>
  <c r="AB25" i="11"/>
  <c r="AB38" i="11"/>
  <c r="AB26" i="11"/>
  <c r="AB27" i="11"/>
  <c r="AB37" i="11"/>
  <c r="AB24" i="11"/>
  <c r="AB23" i="11"/>
  <c r="AB18" i="11"/>
  <c r="AB17" i="11"/>
  <c r="AB20" i="11"/>
  <c r="AB51" i="11"/>
  <c r="AB48" i="11"/>
  <c r="AB16" i="11"/>
  <c r="AB45" i="11"/>
  <c r="AB32" i="11"/>
  <c r="AB14" i="11"/>
  <c r="AB12" i="11"/>
  <c r="AB11" i="11"/>
  <c r="AB9" i="11"/>
  <c r="AB8" i="11"/>
  <c r="AB6" i="11"/>
  <c r="AB5" i="11"/>
  <c r="AB3" i="11"/>
  <c r="Z42" i="11"/>
  <c r="AA42" i="11" s="1"/>
  <c r="Z57" i="11"/>
  <c r="Z55" i="11"/>
  <c r="Z40" i="11"/>
  <c r="AA40" i="11" s="1"/>
  <c r="Z25" i="11"/>
  <c r="AA25" i="11" s="1"/>
  <c r="Z38" i="11"/>
  <c r="AA38" i="11" s="1"/>
  <c r="Z26" i="11"/>
  <c r="AA26" i="11" s="1"/>
  <c r="Z27" i="11"/>
  <c r="AA27" i="11" s="1"/>
  <c r="Z37" i="11"/>
  <c r="AA37" i="11" s="1"/>
  <c r="Z24" i="11"/>
  <c r="AA24" i="11" s="1"/>
  <c r="Z23" i="11"/>
  <c r="AA23" i="11" s="1"/>
  <c r="Z18" i="11"/>
  <c r="AA18" i="11" s="1"/>
  <c r="Z17" i="11"/>
  <c r="AA17" i="11" s="1"/>
  <c r="Z20" i="11"/>
  <c r="AA20" i="11" s="1"/>
  <c r="Z51" i="11"/>
  <c r="Z48" i="11"/>
  <c r="Z16" i="11"/>
  <c r="AA16" i="11" s="1"/>
  <c r="Z45" i="11"/>
  <c r="Z32" i="11"/>
  <c r="AA32" i="11" s="1"/>
  <c r="Z14" i="11"/>
  <c r="AA14" i="11" s="1"/>
  <c r="Z12" i="11"/>
  <c r="AA12" i="11" s="1"/>
  <c r="Z11" i="11"/>
  <c r="AA11" i="11" s="1"/>
  <c r="Z9" i="11"/>
  <c r="AA9" i="11" s="1"/>
  <c r="Z8" i="11"/>
  <c r="AA8" i="11" s="1"/>
  <c r="Z6" i="11"/>
  <c r="AA6" i="11" s="1"/>
  <c r="Z5" i="11"/>
  <c r="AA5" i="11" s="1"/>
  <c r="Z3" i="11"/>
  <c r="AB43" i="11"/>
  <c r="AB58" i="11"/>
  <c r="AB56" i="11"/>
  <c r="AB41" i="11"/>
  <c r="AB54" i="11"/>
  <c r="AB35" i="11"/>
  <c r="AB36" i="11"/>
  <c r="AB53" i="11"/>
  <c r="AB52" i="11"/>
  <c r="AB49" i="11"/>
  <c r="AB47" i="11"/>
  <c r="AB46" i="11"/>
  <c r="AB50" i="11"/>
  <c r="AB21" i="11"/>
  <c r="AB22" i="11"/>
  <c r="AB19" i="11"/>
  <c r="AB34" i="11"/>
  <c r="AB33" i="11"/>
  <c r="AB15" i="11"/>
  <c r="AB13" i="11"/>
  <c r="AB31" i="11"/>
  <c r="AB10" i="11"/>
  <c r="AB30" i="11"/>
  <c r="AB7" i="11"/>
  <c r="AB29" i="11"/>
  <c r="AB4" i="11"/>
  <c r="Z43" i="11"/>
  <c r="AA43" i="11" s="1"/>
  <c r="Z58" i="11"/>
  <c r="Z56" i="11"/>
  <c r="Z41" i="11"/>
  <c r="AA41" i="11" s="1"/>
  <c r="Z54" i="11"/>
  <c r="Z35" i="11"/>
  <c r="AA35" i="11" s="1"/>
  <c r="Z36" i="11"/>
  <c r="AA36" i="11" s="1"/>
  <c r="Z53" i="11"/>
  <c r="Z52" i="11"/>
  <c r="Z49" i="11"/>
  <c r="Z47" i="11"/>
  <c r="Z46" i="11"/>
  <c r="Z50" i="11"/>
  <c r="Z21" i="11"/>
  <c r="Z22" i="11"/>
  <c r="Z19" i="11"/>
  <c r="AA19" i="11" s="1"/>
  <c r="Z34" i="11"/>
  <c r="AA34" i="11" s="1"/>
  <c r="Z33" i="11"/>
  <c r="AA33" i="11" s="1"/>
  <c r="Z15" i="11"/>
  <c r="AA15" i="11" s="1"/>
  <c r="Z13" i="11"/>
  <c r="AA13" i="11" s="1"/>
  <c r="Z31" i="11"/>
  <c r="AA31" i="11" s="1"/>
  <c r="Z10" i="11"/>
  <c r="AA10" i="11" s="1"/>
  <c r="Z30" i="11"/>
  <c r="AA30" i="11" s="1"/>
  <c r="Z7" i="11"/>
  <c r="AA7" i="11" s="1"/>
  <c r="Z29" i="11"/>
  <c r="AA29" i="11" s="1"/>
  <c r="Z4" i="11"/>
  <c r="AA4" i="11" s="1"/>
  <c r="T36" i="10"/>
  <c r="V26" i="10"/>
  <c r="V19" i="10"/>
  <c r="V27" i="10"/>
  <c r="V41" i="10"/>
  <c r="V12" i="10"/>
  <c r="V25" i="10"/>
  <c r="T9" i="10"/>
  <c r="V18" i="10"/>
  <c r="V5" i="10"/>
  <c r="V44" i="10"/>
  <c r="V40" i="10"/>
  <c r="V8" i="10"/>
  <c r="V33" i="10"/>
  <c r="V7" i="10"/>
  <c r="V22" i="10"/>
  <c r="V11" i="10"/>
  <c r="V28" i="10"/>
  <c r="V16" i="10"/>
  <c r="V30" i="10"/>
  <c r="V13" i="10"/>
  <c r="T34" i="10"/>
  <c r="V42" i="10"/>
  <c r="V10" i="10"/>
  <c r="V35" i="10"/>
  <c r="V20" i="10"/>
  <c r="V32" i="10"/>
  <c r="V29" i="10"/>
  <c r="V17" i="10"/>
  <c r="V9" i="10"/>
  <c r="V14" i="10"/>
  <c r="V39" i="10"/>
  <c r="V4" i="10"/>
  <c r="T43" i="10"/>
  <c r="V34" i="10"/>
  <c r="V43" i="10"/>
  <c r="V21" i="10"/>
  <c r="V23" i="10"/>
  <c r="V24" i="10"/>
  <c r="V15" i="10"/>
  <c r="V36" i="10"/>
  <c r="V38" i="10"/>
  <c r="V6" i="10"/>
  <c r="V31" i="10"/>
  <c r="V37" i="10"/>
  <c r="T27" i="10"/>
  <c r="T24" i="10"/>
  <c r="T15" i="10"/>
  <c r="T38" i="10"/>
  <c r="T31" i="10"/>
  <c r="T12" i="10"/>
  <c r="T18" i="10"/>
  <c r="T5" i="10"/>
  <c r="T4" i="10"/>
  <c r="T16" i="10"/>
  <c r="T41" i="10"/>
  <c r="T30" i="10"/>
  <c r="T25" i="10"/>
  <c r="T13" i="10"/>
  <c r="T23" i="10"/>
  <c r="T26" i="10"/>
  <c r="T19" i="10"/>
  <c r="T20" i="10"/>
  <c r="T6" i="10"/>
  <c r="T42" i="10"/>
  <c r="T10" i="10"/>
  <c r="T35" i="10"/>
  <c r="T7" i="10"/>
  <c r="T40" i="10"/>
  <c r="T8" i="10"/>
  <c r="T33" i="10"/>
  <c r="T22" i="10"/>
  <c r="T11" i="10"/>
  <c r="T44" i="10"/>
  <c r="T37" i="10"/>
  <c r="T32" i="10"/>
  <c r="T29" i="10"/>
  <c r="T17" i="10"/>
  <c r="T14" i="10"/>
  <c r="T39" i="10"/>
  <c r="T28" i="10"/>
  <c r="O5" i="10"/>
  <c r="O13" i="10"/>
  <c r="O21" i="10"/>
  <c r="O29" i="10"/>
  <c r="O37" i="10"/>
  <c r="O7" i="10"/>
  <c r="O23" i="10"/>
  <c r="O31" i="10"/>
  <c r="O39" i="10"/>
  <c r="O9" i="10"/>
  <c r="O25" i="10"/>
  <c r="O41" i="10"/>
  <c r="O15" i="10"/>
  <c r="O17" i="10"/>
  <c r="O33" i="10"/>
  <c r="O19" i="10"/>
  <c r="O27" i="10"/>
  <c r="O35" i="10"/>
  <c r="O11" i="10"/>
  <c r="O43" i="10"/>
  <c r="O30" i="10"/>
  <c r="O6" i="10"/>
  <c r="O40" i="10"/>
  <c r="O32" i="10"/>
  <c r="O24" i="10"/>
  <c r="O16" i="10"/>
  <c r="O8" i="10"/>
  <c r="O38" i="10"/>
  <c r="O14" i="10"/>
  <c r="O42" i="10"/>
  <c r="O34" i="10"/>
  <c r="O18" i="10"/>
  <c r="O10" i="10"/>
  <c r="O36" i="10"/>
  <c r="O20" i="10"/>
  <c r="O4" i="10"/>
  <c r="O22" i="10"/>
  <c r="O26" i="10"/>
  <c r="O44" i="10"/>
  <c r="O28" i="10"/>
  <c r="O12" i="10"/>
  <c r="O3" i="10"/>
  <c r="B22" i="10"/>
  <c r="X4" i="7"/>
  <c r="X6" i="7"/>
  <c r="X3" i="7"/>
  <c r="X5" i="7"/>
  <c r="Z2" i="7"/>
  <c r="AF9" i="13" l="1"/>
  <c r="R48" i="13"/>
  <c r="AF13" i="13"/>
  <c r="AE13" i="13" s="1"/>
  <c r="AF4" i="13"/>
  <c r="AE5" i="11"/>
  <c r="AA3" i="11"/>
  <c r="AF13" i="11" s="1"/>
  <c r="AE13" i="11" s="1"/>
  <c r="AF22" i="12"/>
  <c r="AE24" i="12"/>
  <c r="AF26" i="12"/>
  <c r="R48" i="11"/>
  <c r="AA2" i="7"/>
  <c r="AE4" i="13" l="1"/>
  <c r="AO5" i="13" s="1"/>
  <c r="AU4" i="13"/>
  <c r="AT5" i="13" s="1"/>
  <c r="AF3" i="13"/>
  <c r="AE9" i="13"/>
  <c r="AF8" i="13"/>
  <c r="AF12" i="13"/>
  <c r="AE9" i="11"/>
  <c r="AE10" i="11"/>
  <c r="AF4" i="11"/>
  <c r="AB2" i="7"/>
  <c r="X3" i="3" a="1"/>
  <c r="AX6" i="3" a="1"/>
  <c r="BI6" i="3" a="1"/>
  <c r="N5" i="3" a="1"/>
  <c r="AH5" i="3" a="1"/>
  <c r="Z3" i="3" a="1"/>
  <c r="AL4" i="3" a="1"/>
  <c r="U4" i="3" a="1"/>
  <c r="S5" i="3" a="1"/>
  <c r="AS6" i="3" a="1"/>
  <c r="Q4" i="3" a="1"/>
  <c r="AH3" i="3" a="1"/>
  <c r="AA4" i="3" a="1"/>
  <c r="AM3" i="3" a="1"/>
  <c r="AA5" i="7" a="1"/>
  <c r="BH3" i="3" a="1"/>
  <c r="BD4" i="3" a="1"/>
  <c r="AS3" i="3" a="1"/>
  <c r="AI5" i="3" a="1"/>
  <c r="W3" i="3" a="1"/>
  <c r="AA6" i="3" a="1"/>
  <c r="BG6" i="3" a="1"/>
  <c r="K4" i="3" a="1"/>
  <c r="AK4" i="3" a="1"/>
  <c r="Z4" i="3" a="1"/>
  <c r="BH5" i="3" a="1"/>
  <c r="BD5" i="3" a="1"/>
  <c r="R5" i="3" a="1"/>
  <c r="U3" i="3" a="1"/>
  <c r="R6" i="3" a="1"/>
  <c r="AD3" i="3" a="1"/>
  <c r="AU6" i="3" a="1"/>
  <c r="AH6" i="3" a="1"/>
  <c r="Y4" i="3" a="1"/>
  <c r="I3" i="3" a="1"/>
  <c r="BF6" i="3" a="1"/>
  <c r="AJ6" i="3" a="1"/>
  <c r="AV6" i="3" a="1"/>
  <c r="V5" i="3" a="1"/>
  <c r="BF3" i="3" a="1"/>
  <c r="AR3" i="3" a="1"/>
  <c r="M4" i="3" a="1"/>
  <c r="AE5" i="3" a="1"/>
  <c r="BC6" i="3" a="1"/>
  <c r="AX4" i="3" a="1"/>
  <c r="AT6" i="3" a="1"/>
  <c r="BA5" i="3" a="1"/>
  <c r="X4" i="3" a="1"/>
  <c r="AJ5" i="3" a="1"/>
  <c r="X5" i="3" a="1"/>
  <c r="AX3" i="3" a="1"/>
  <c r="AY4" i="3" a="1"/>
  <c r="AM5" i="3" a="1"/>
  <c r="AK5" i="3" a="1"/>
  <c r="O3" i="3" a="1"/>
  <c r="AG4" i="3" a="1"/>
  <c r="M3" i="3" a="1"/>
  <c r="I4" i="3" a="1"/>
  <c r="AT4" i="3" a="1"/>
  <c r="W4" i="3" a="1"/>
  <c r="Z6" i="3" a="1"/>
  <c r="S6" i="3" a="1"/>
  <c r="P3" i="3" a="1"/>
  <c r="AP5" i="3" a="1"/>
  <c r="AD5" i="3" a="1"/>
  <c r="AQ6" i="3" a="1"/>
  <c r="J5" i="3" a="1"/>
  <c r="AI4" i="3" a="1"/>
  <c r="AH4" i="3" a="1"/>
  <c r="K6" i="3" a="1"/>
  <c r="AC5" i="3" a="1"/>
  <c r="M5" i="3" a="1"/>
  <c r="J3" i="3" a="1"/>
  <c r="Y6" i="3" a="1"/>
  <c r="Y3" i="7" a="1"/>
  <c r="AQ3" i="3" a="1"/>
  <c r="AL3" i="3" a="1"/>
  <c r="AD6" i="3" a="1"/>
  <c r="O4" i="3" a="1"/>
  <c r="AT5" i="3" a="1"/>
  <c r="AU3" i="3" a="1"/>
  <c r="AC3" i="3" a="1"/>
  <c r="P6" i="3" a="1"/>
  <c r="Y3" i="3" a="1"/>
  <c r="T3" i="3" a="1"/>
  <c r="BF5" i="3" a="1"/>
  <c r="AC4" i="3" a="1"/>
  <c r="AU4" i="3" a="1"/>
  <c r="AS4" i="3" a="1"/>
  <c r="BB4" i="3" a="1"/>
  <c r="W6" i="3" a="1"/>
  <c r="AY6" i="3" a="1"/>
  <c r="BK3" i="3" a="1"/>
  <c r="AO5" i="3" a="1"/>
  <c r="J4" i="3" a="1"/>
  <c r="AG5" i="3" a="1"/>
  <c r="P5" i="3" a="1"/>
  <c r="AS5" i="3" a="1"/>
  <c r="R4" i="3" a="1"/>
  <c r="AF6" i="3" a="1"/>
  <c r="AZ3" i="3" a="1"/>
  <c r="Z3" i="7" a="1"/>
  <c r="BG5" i="3" a="1"/>
  <c r="X6" i="3" a="1"/>
  <c r="AD4" i="3" a="1"/>
  <c r="T5" i="3" a="1"/>
  <c r="AF3" i="3" a="1"/>
  <c r="AB4" i="3" a="1"/>
  <c r="BI4" i="3" a="1"/>
  <c r="AL5" i="3" a="1"/>
  <c r="AB6" i="3" a="1"/>
  <c r="AZ4" i="3" a="1"/>
  <c r="T6" i="3" a="1"/>
  <c r="AO3" i="3" a="1"/>
  <c r="BJ3" i="3" a="1"/>
  <c r="Z5" i="7" a="1"/>
  <c r="BG3" i="3" a="1"/>
  <c r="Z6" i="7" a="1"/>
  <c r="BF4" i="3" a="1"/>
  <c r="BA4" i="3" a="1"/>
  <c r="AG6" i="3" a="1"/>
  <c r="R3" i="3" a="1"/>
  <c r="AN5" i="3" a="1"/>
  <c r="AN3" i="3" a="1"/>
  <c r="P4" i="3" a="1"/>
  <c r="BK6" i="3" a="1"/>
  <c r="Y5" i="3" a="1"/>
  <c r="AX5" i="3" a="1"/>
  <c r="AI6" i="3" a="1"/>
  <c r="S4" i="3" a="1"/>
  <c r="W5" i="3" a="1"/>
  <c r="BA6" i="3" a="1"/>
  <c r="BE4" i="3" a="1"/>
  <c r="AG3" i="3" a="1"/>
  <c r="K3" i="3" a="1"/>
  <c r="AN4" i="3" a="1"/>
  <c r="AY5" i="3" a="1"/>
  <c r="BB6" i="3" a="1"/>
  <c r="BB5" i="3" a="1"/>
  <c r="AW4" i="3" a="1"/>
  <c r="AP3" i="3" a="1"/>
  <c r="V4" i="3" a="1"/>
  <c r="AR4" i="3" a="1"/>
  <c r="BE3" i="3" a="1"/>
  <c r="L6" i="3" a="1"/>
  <c r="O6" i="3" a="1"/>
  <c r="AA5" i="3" a="1"/>
  <c r="M6" i="3" a="1"/>
  <c r="BJ6" i="3" a="1"/>
  <c r="BG4" i="3" a="1"/>
  <c r="AZ6" i="3" a="1"/>
  <c r="AA6" i="7" a="1"/>
  <c r="BC5" i="3" a="1"/>
  <c r="AW6" i="3" a="1"/>
  <c r="AQ5" i="3" a="1"/>
  <c r="Q5" i="3" a="1"/>
  <c r="Y4" i="7" a="1"/>
  <c r="AP6" i="3" a="1"/>
  <c r="N3" i="3" a="1"/>
  <c r="BH4" i="3" a="1"/>
  <c r="BC3" i="3" a="1"/>
  <c r="AW3" i="3" a="1"/>
  <c r="BK5" i="3" a="1"/>
  <c r="AK6" i="3" a="1"/>
  <c r="V6" i="3" a="1"/>
  <c r="BD6" i="3" a="1"/>
  <c r="I5" i="3" a="1"/>
  <c r="AJ4" i="3" a="1"/>
  <c r="AQ4" i="3" a="1"/>
  <c r="L5" i="3" a="1"/>
  <c r="AJ3" i="3" a="1"/>
  <c r="L4" i="3" a="1"/>
  <c r="AW5" i="3" a="1"/>
  <c r="AV3" i="3" a="1"/>
  <c r="BI5" i="3" a="1"/>
  <c r="AV4" i="3" a="1"/>
  <c r="Z5" i="3" a="1"/>
  <c r="J6" i="3" a="1"/>
  <c r="AI3" i="3" a="1"/>
  <c r="Q3" i="3" a="1"/>
  <c r="AB3" i="3" a="1"/>
  <c r="BE6" i="3" a="1"/>
  <c r="AE6" i="3" a="1"/>
  <c r="AB5" i="3" a="1"/>
  <c r="BK4" i="3" a="1"/>
  <c r="AE4" i="3" a="1"/>
  <c r="N4" i="3" a="1"/>
  <c r="I6" i="3" a="1"/>
  <c r="BB3" i="3" a="1"/>
  <c r="AO6" i="3" a="1"/>
  <c r="AM6" i="3" a="1"/>
  <c r="L3" i="3" a="1"/>
  <c r="AY3" i="3" a="1"/>
  <c r="BD3" i="3" a="1"/>
  <c r="AA3" i="7" a="1"/>
  <c r="AF5" i="3" a="1"/>
  <c r="AA4" i="7" a="1"/>
  <c r="AV5" i="3" a="1"/>
  <c r="V3" i="3" a="1"/>
  <c r="AA3" i="3" a="1"/>
  <c r="AE3" i="3" a="1"/>
  <c r="BJ5" i="3" a="1"/>
  <c r="U6" i="3" a="1"/>
  <c r="AN6" i="3" a="1"/>
  <c r="AL6" i="3" a="1"/>
  <c r="BH6" i="3" a="1"/>
  <c r="Y5" i="7" a="1"/>
  <c r="AP4" i="3" a="1"/>
  <c r="AM4" i="3" a="1"/>
  <c r="AF4" i="3" a="1"/>
  <c r="AZ5" i="3" a="1"/>
  <c r="AK3" i="3" a="1"/>
  <c r="AR6" i="3" a="1"/>
  <c r="AC6" i="3" a="1"/>
  <c r="AU5" i="3" a="1"/>
  <c r="K5" i="3" a="1"/>
  <c r="T4" i="3" a="1"/>
  <c r="BI3" i="3" a="1"/>
  <c r="AR5" i="3" a="1"/>
  <c r="Y6" i="7" a="1"/>
  <c r="U5" i="3" a="1"/>
  <c r="AT3" i="3" a="1"/>
  <c r="BA3" i="3" a="1"/>
  <c r="BC4" i="3" a="1"/>
  <c r="BE5" i="3" a="1"/>
  <c r="BJ4" i="3" a="1"/>
  <c r="O5" i="3" a="1"/>
  <c r="Q6" i="3" a="1"/>
  <c r="S3" i="3" a="1"/>
  <c r="Z4" i="7" a="1"/>
  <c r="AO4" i="3" a="1"/>
  <c r="N6" i="3" a="1"/>
  <c r="AF8" i="11" l="1"/>
  <c r="AT14" i="11"/>
  <c r="AF12" i="11"/>
  <c r="AG5" i="3"/>
  <c r="AW4" i="3"/>
  <c r="AS3" i="3"/>
  <c r="I3" i="3"/>
  <c r="AB5" i="3"/>
  <c r="AT4" i="3"/>
  <c r="AO4" i="3"/>
  <c r="J5" i="3"/>
  <c r="BA6" i="3"/>
  <c r="K4" i="3"/>
  <c r="BF5" i="3"/>
  <c r="U5" i="3"/>
  <c r="AM3" i="3"/>
  <c r="Y4" i="7"/>
  <c r="AJ3" i="3"/>
  <c r="K3" i="3"/>
  <c r="AK3" i="3"/>
  <c r="AU5" i="3"/>
  <c r="AM5" i="3"/>
  <c r="BD3" i="3"/>
  <c r="AD5" i="3"/>
  <c r="I4" i="3"/>
  <c r="Z4" i="7"/>
  <c r="BD4" i="3"/>
  <c r="W5" i="3"/>
  <c r="V5" i="3"/>
  <c r="U6" i="3"/>
  <c r="AZ6" i="3"/>
  <c r="AA4" i="3"/>
  <c r="I6" i="3"/>
  <c r="L5" i="3"/>
  <c r="P5" i="3"/>
  <c r="J4" i="3"/>
  <c r="BI4" i="3"/>
  <c r="AY4" i="3"/>
  <c r="Y4" i="3"/>
  <c r="AE6" i="3"/>
  <c r="BB5" i="3"/>
  <c r="Z5" i="7"/>
  <c r="BK4" i="3"/>
  <c r="S4" i="3"/>
  <c r="AD6" i="3"/>
  <c r="T3" i="3"/>
  <c r="AG3" i="3"/>
  <c r="AH3" i="3"/>
  <c r="AQ4" i="3"/>
  <c r="T5" i="3"/>
  <c r="AZ5" i="3"/>
  <c r="BG6" i="3"/>
  <c r="AX3" i="3"/>
  <c r="BH3" i="3"/>
  <c r="AP5" i="3"/>
  <c r="Q5" i="3"/>
  <c r="S3" i="3"/>
  <c r="Y3" i="7"/>
  <c r="AI6" i="3"/>
  <c r="AU4" i="3"/>
  <c r="BJ5" i="3"/>
  <c r="AR6" i="3"/>
  <c r="Q4" i="3"/>
  <c r="AF6" i="3"/>
  <c r="AJ4" i="3"/>
  <c r="BG4" i="3"/>
  <c r="AO5" i="3"/>
  <c r="AV6" i="3"/>
  <c r="X5" i="3"/>
  <c r="AQ6" i="3"/>
  <c r="BE6" i="3"/>
  <c r="BI5" i="3"/>
  <c r="BJ3" i="3"/>
  <c r="AH6" i="3"/>
  <c r="AX5" i="3"/>
  <c r="BA3" i="3"/>
  <c r="Y3" i="3"/>
  <c r="AD4" i="3"/>
  <c r="AS6" i="3"/>
  <c r="AL3" i="3"/>
  <c r="I5" i="3"/>
  <c r="BE4" i="3"/>
  <c r="AF4" i="3"/>
  <c r="AH4" i="3"/>
  <c r="AJ5" i="3"/>
  <c r="AY3" i="3"/>
  <c r="P3" i="3"/>
  <c r="M3" i="3"/>
  <c r="Q6" i="3"/>
  <c r="BJ6" i="3"/>
  <c r="Y5" i="3"/>
  <c r="AE3" i="3"/>
  <c r="AU6" i="3"/>
  <c r="S5" i="3"/>
  <c r="AQ5" i="3"/>
  <c r="BD6" i="3"/>
  <c r="Y6" i="7"/>
  <c r="BK3" i="3"/>
  <c r="Z6" i="7"/>
  <c r="X4" i="3"/>
  <c r="Y6" i="3"/>
  <c r="AB3" i="3"/>
  <c r="AA6" i="3"/>
  <c r="AO3" i="3"/>
  <c r="M6" i="3"/>
  <c r="BK6" i="3"/>
  <c r="AL6" i="3"/>
  <c r="P6" i="3"/>
  <c r="AD3" i="3"/>
  <c r="U4" i="3"/>
  <c r="AC6" i="3"/>
  <c r="V6" i="3"/>
  <c r="X6" i="3"/>
  <c r="AM4" i="3"/>
  <c r="BA5" i="3"/>
  <c r="L3" i="3"/>
  <c r="S6" i="3"/>
  <c r="AV3" i="3"/>
  <c r="O5" i="3"/>
  <c r="AA5" i="3"/>
  <c r="P4" i="3"/>
  <c r="N4" i="3"/>
  <c r="AA3" i="3"/>
  <c r="R6" i="3"/>
  <c r="AL4" i="3"/>
  <c r="AB4" i="3"/>
  <c r="AK6" i="3"/>
  <c r="AR5" i="3"/>
  <c r="AY6" i="3"/>
  <c r="BB6" i="3"/>
  <c r="AT6" i="3"/>
  <c r="J3" i="3"/>
  <c r="Q3" i="3"/>
  <c r="AG4" i="3"/>
  <c r="T6" i="3"/>
  <c r="O6" i="3"/>
  <c r="AN3" i="3"/>
  <c r="AF5" i="3"/>
  <c r="AC3" i="3"/>
  <c r="U3" i="3"/>
  <c r="Z3" i="3"/>
  <c r="W3" i="3"/>
  <c r="BK5" i="3"/>
  <c r="BI3" i="3"/>
  <c r="AP4" i="3"/>
  <c r="N6" i="3"/>
  <c r="AX4" i="3"/>
  <c r="AM6" i="3"/>
  <c r="Z6" i="3"/>
  <c r="AW6" i="3"/>
  <c r="AZ4" i="3"/>
  <c r="L6" i="3"/>
  <c r="AN5" i="3"/>
  <c r="R4" i="3"/>
  <c r="V3" i="3"/>
  <c r="R5" i="3"/>
  <c r="AH5" i="3"/>
  <c r="AC4" i="3"/>
  <c r="AW3" i="3"/>
  <c r="BG5" i="3"/>
  <c r="W6" i="3"/>
  <c r="AJ6" i="3"/>
  <c r="BC6" i="3"/>
  <c r="M5" i="3"/>
  <c r="AI3" i="3"/>
  <c r="AI4" i="3"/>
  <c r="BJ4" i="3"/>
  <c r="BE3" i="3"/>
  <c r="R3" i="3"/>
  <c r="AW5" i="3"/>
  <c r="AU3" i="3"/>
  <c r="BD5" i="3"/>
  <c r="N5" i="3"/>
  <c r="AT3" i="3"/>
  <c r="BC3" i="3"/>
  <c r="T4" i="3"/>
  <c r="BB4" i="3"/>
  <c r="AY5" i="3"/>
  <c r="AE5" i="3"/>
  <c r="AO6" i="3"/>
  <c r="W4" i="3"/>
  <c r="AQ3" i="3"/>
  <c r="AB6" i="3"/>
  <c r="AR4" i="3"/>
  <c r="AG6" i="3"/>
  <c r="O3" i="3"/>
  <c r="AT5" i="3"/>
  <c r="BH5" i="3"/>
  <c r="BI6" i="3"/>
  <c r="AI5" i="3"/>
  <c r="BH4" i="3"/>
  <c r="Z3" i="7"/>
  <c r="Y5" i="7"/>
  <c r="BC5" i="3"/>
  <c r="M4" i="3"/>
  <c r="AC5" i="3"/>
  <c r="J6" i="3"/>
  <c r="BG3" i="3"/>
  <c r="BE5" i="3"/>
  <c r="V4" i="3"/>
  <c r="BA4" i="3"/>
  <c r="AS5" i="3"/>
  <c r="AV5" i="3"/>
  <c r="Z4" i="3"/>
  <c r="AX6" i="3"/>
  <c r="BF6" i="3"/>
  <c r="N3" i="3"/>
  <c r="K5" i="3"/>
  <c r="AS4" i="3"/>
  <c r="AN6" i="3"/>
  <c r="AR3" i="3"/>
  <c r="BB3" i="3"/>
  <c r="Z5" i="3"/>
  <c r="AE4" i="3"/>
  <c r="AL5" i="3"/>
  <c r="AP3" i="3"/>
  <c r="BF4" i="3"/>
  <c r="L4" i="3"/>
  <c r="O4" i="3"/>
  <c r="AK4" i="3"/>
  <c r="X3" i="3"/>
  <c r="AF3" i="3"/>
  <c r="AP6" i="3"/>
  <c r="AZ3" i="3"/>
  <c r="BH6" i="3"/>
  <c r="AK5" i="3"/>
  <c r="BF3" i="3"/>
  <c r="K6" i="3"/>
  <c r="AV4" i="3"/>
  <c r="AN4" i="3"/>
  <c r="BC4" i="3"/>
  <c r="AA4" i="7"/>
  <c r="AA6" i="7"/>
  <c r="AA3" i="7"/>
  <c r="AA5" i="7"/>
  <c r="AC2" i="7"/>
  <c r="AB6" i="7" a="1"/>
  <c r="AB4" i="7" a="1"/>
  <c r="AB3" i="7" a="1"/>
  <c r="AB5" i="7" a="1"/>
  <c r="AB3" i="7" l="1"/>
  <c r="AB4" i="7"/>
  <c r="AB5" i="7"/>
  <c r="AB6" i="7"/>
  <c r="AD2" i="7"/>
  <c r="AC5" i="7" a="1"/>
  <c r="AC3" i="7" a="1"/>
  <c r="AC4" i="7" a="1"/>
  <c r="AC6" i="7" a="1"/>
  <c r="AC3" i="7" l="1"/>
  <c r="AC4" i="7"/>
  <c r="AC6" i="7"/>
  <c r="AC5" i="7"/>
  <c r="AE2" i="7"/>
  <c r="AD4" i="7" a="1"/>
  <c r="AD6" i="7" a="1"/>
  <c r="AD3" i="7" a="1"/>
  <c r="AD5" i="7" a="1"/>
  <c r="AD3" i="7" l="1"/>
  <c r="AD5" i="7"/>
  <c r="AD4" i="7"/>
  <c r="AD6" i="7"/>
  <c r="AF2" i="7"/>
  <c r="AE4" i="7" a="1"/>
  <c r="AE3" i="7" a="1"/>
  <c r="AE5" i="7" a="1"/>
  <c r="AE6" i="7" a="1"/>
  <c r="AE3" i="7" l="1"/>
  <c r="AE5" i="7"/>
  <c r="AE4" i="7"/>
  <c r="AE6" i="7"/>
  <c r="AG2" i="7"/>
  <c r="AF6" i="7" a="1"/>
  <c r="AF3" i="7" a="1"/>
  <c r="AF5" i="7" a="1"/>
  <c r="AF4" i="7" a="1"/>
  <c r="AF6" i="7" l="1"/>
  <c r="AF5" i="7"/>
  <c r="AF4" i="7"/>
  <c r="AF3" i="7"/>
  <c r="AH2" i="7"/>
  <c r="AG3" i="7" a="1"/>
  <c r="AG4" i="7" a="1"/>
  <c r="AG6" i="7" a="1"/>
  <c r="AG5" i="7" a="1"/>
  <c r="AG5" i="7" l="1"/>
  <c r="AG3" i="7"/>
  <c r="AG4" i="7"/>
  <c r="AG6" i="7"/>
  <c r="AI2" i="7"/>
  <c r="AH4" i="7" a="1"/>
  <c r="AH6" i="7" a="1"/>
  <c r="AH3" i="7" a="1"/>
  <c r="AH5" i="7" a="1"/>
  <c r="AH5" i="7" l="1"/>
  <c r="AH3" i="7"/>
  <c r="AH4" i="7"/>
  <c r="AH6" i="7"/>
  <c r="AJ2" i="7"/>
  <c r="AI3" i="7" a="1"/>
  <c r="AI5" i="7" a="1"/>
  <c r="AI6" i="7" a="1"/>
  <c r="AI4" i="7" a="1"/>
  <c r="AI3" i="7" l="1"/>
  <c r="AI4" i="7"/>
  <c r="AI5" i="7"/>
  <c r="AI6" i="7"/>
  <c r="AK2" i="7"/>
  <c r="AJ6" i="7" a="1"/>
  <c r="AJ5" i="7" a="1"/>
  <c r="AJ4" i="7" a="1"/>
  <c r="AJ3" i="7" a="1"/>
  <c r="AJ6" i="7" l="1"/>
  <c r="AJ5" i="7"/>
  <c r="AJ3" i="7"/>
  <c r="AJ4" i="7"/>
  <c r="AL2" i="7"/>
  <c r="AK5" i="7" a="1"/>
  <c r="AK6" i="7" a="1"/>
  <c r="AK4" i="7" a="1"/>
  <c r="AK3" i="7" a="1"/>
  <c r="AK3" i="7" l="1"/>
  <c r="AK4" i="7"/>
  <c r="AK5" i="7"/>
  <c r="AK6" i="7"/>
  <c r="AM2" i="7"/>
  <c r="AL5" i="7" a="1"/>
  <c r="AL3" i="7" a="1"/>
  <c r="AL6" i="7" a="1"/>
  <c r="AL4" i="7" a="1"/>
  <c r="AL3" i="7" l="1"/>
  <c r="AL4" i="7"/>
  <c r="AL5" i="7"/>
  <c r="AL6" i="7"/>
  <c r="AN2" i="7"/>
  <c r="AM4" i="7" a="1"/>
  <c r="AM3" i="7" a="1"/>
  <c r="AM5" i="7" a="1"/>
  <c r="AM6" i="7" a="1"/>
  <c r="AM3" i="7" l="1"/>
  <c r="AM4" i="7"/>
  <c r="AM5" i="7"/>
  <c r="AM6" i="7"/>
  <c r="AO2" i="7"/>
  <c r="AN4" i="7" a="1"/>
  <c r="AN5" i="7" a="1"/>
  <c r="AN3" i="7" a="1"/>
  <c r="AN6" i="7" a="1"/>
  <c r="AN3" i="7" l="1"/>
  <c r="AN4" i="7"/>
  <c r="AN6" i="7"/>
  <c r="AN5" i="7"/>
  <c r="AP2" i="7"/>
  <c r="AO4" i="7" a="1"/>
  <c r="AO5" i="7" a="1"/>
  <c r="AO6" i="7" a="1"/>
  <c r="AO3" i="7" a="1"/>
  <c r="AO5" i="7" l="1"/>
  <c r="AO3" i="7"/>
  <c r="AO4" i="7"/>
  <c r="AO6" i="7"/>
  <c r="AQ2" i="7"/>
  <c r="AP4" i="7" a="1"/>
  <c r="AP6" i="7" a="1"/>
  <c r="AP3" i="7" a="1"/>
  <c r="AP5" i="7" a="1"/>
  <c r="AP5" i="7" l="1"/>
  <c r="AP3" i="7"/>
  <c r="AP4" i="7"/>
  <c r="AP6" i="7"/>
  <c r="AR2" i="7"/>
  <c r="AQ5" i="7" a="1"/>
  <c r="AQ6" i="7" a="1"/>
  <c r="AQ3" i="7" a="1"/>
  <c r="AQ4" i="7" a="1"/>
  <c r="AQ4" i="7" l="1"/>
  <c r="AQ6" i="7"/>
  <c r="AQ3" i="7"/>
  <c r="AQ5" i="7"/>
  <c r="AS2" i="7"/>
  <c r="AR6" i="7" a="1"/>
  <c r="AR5" i="7" a="1"/>
  <c r="AR3" i="7" a="1"/>
  <c r="AR4" i="7" a="1"/>
  <c r="AR4" i="7" l="1"/>
  <c r="AR5" i="7"/>
  <c r="AR3" i="7"/>
  <c r="AR6" i="7"/>
  <c r="AT2" i="7"/>
  <c r="AS4" i="7" a="1"/>
  <c r="AS3" i="7" a="1"/>
  <c r="AS5" i="7" a="1"/>
  <c r="AS6" i="7" a="1"/>
  <c r="AS3" i="7" l="1"/>
  <c r="AS6" i="7"/>
  <c r="AS4" i="7"/>
  <c r="AS5" i="7"/>
  <c r="AU2" i="7"/>
  <c r="AT5" i="7" a="1"/>
  <c r="AT3" i="7" a="1"/>
  <c r="AT4" i="7" a="1"/>
  <c r="AT6" i="7" a="1"/>
  <c r="AT4" i="7" l="1"/>
  <c r="AT6" i="7"/>
  <c r="AT3" i="7"/>
  <c r="AT5" i="7"/>
  <c r="AV2" i="7"/>
  <c r="AU6" i="7" a="1"/>
  <c r="AU5" i="7" a="1"/>
  <c r="AU4" i="7" a="1"/>
  <c r="AU3" i="7" a="1"/>
  <c r="AU3" i="7" l="1"/>
  <c r="AU6" i="7"/>
  <c r="AU4" i="7"/>
  <c r="AU5" i="7"/>
  <c r="AW2" i="7"/>
  <c r="AV3" i="7" a="1"/>
  <c r="AV5" i="7" a="1"/>
  <c r="AV4" i="7" a="1"/>
  <c r="AV6" i="7" a="1"/>
  <c r="AV3" i="7" l="1"/>
  <c r="AV5" i="7"/>
  <c r="AV6" i="7"/>
  <c r="AV4" i="7"/>
  <c r="AX2" i="7"/>
  <c r="AW5" i="7" a="1"/>
  <c r="AW4" i="7" a="1"/>
  <c r="AW3" i="7" a="1"/>
  <c r="AW6" i="7" a="1"/>
  <c r="AW4" i="7" l="1"/>
  <c r="AW6" i="7"/>
  <c r="AW3" i="7"/>
  <c r="AW5" i="7"/>
  <c r="AY2" i="7"/>
  <c r="AX3" i="7" a="1"/>
  <c r="AX6" i="7" a="1"/>
  <c r="AX5" i="7" a="1"/>
  <c r="AX4" i="7" a="1"/>
  <c r="AX4" i="7" l="1"/>
  <c r="AX6" i="7"/>
  <c r="AX3" i="7"/>
  <c r="AX5" i="7"/>
  <c r="AZ2" i="7"/>
  <c r="AY6" i="7" a="1"/>
  <c r="AY4" i="7" a="1"/>
  <c r="AY5" i="7" a="1"/>
  <c r="AY3" i="7" a="1"/>
  <c r="AY4" i="7" l="1"/>
  <c r="AY3" i="7"/>
  <c r="AY6" i="7"/>
  <c r="AY5" i="7"/>
  <c r="BA2" i="7"/>
  <c r="AZ3" i="7" a="1"/>
  <c r="AZ4" i="7" a="1"/>
  <c r="AZ5" i="7" a="1"/>
  <c r="AZ6" i="7" a="1"/>
  <c r="AZ5" i="7" l="1"/>
  <c r="AZ3" i="7"/>
  <c r="AZ4" i="7"/>
  <c r="AZ6" i="7"/>
  <c r="BB2" i="7"/>
  <c r="BA5" i="7" a="1"/>
  <c r="BA3" i="7" a="1"/>
  <c r="BA6" i="7" a="1"/>
  <c r="BA4" i="7" a="1"/>
  <c r="BA3" i="7" l="1"/>
  <c r="BA6" i="7"/>
  <c r="BA4" i="7"/>
  <c r="BA5" i="7"/>
  <c r="BC2" i="7"/>
  <c r="BB5" i="7" a="1"/>
  <c r="BB4" i="7" a="1"/>
  <c r="BB3" i="7" a="1"/>
  <c r="BB6" i="7" a="1"/>
  <c r="BB4" i="7" l="1"/>
  <c r="BB6" i="7"/>
  <c r="BB3" i="7"/>
  <c r="BB5" i="7"/>
  <c r="BD2" i="7"/>
  <c r="BC3" i="7" a="1"/>
  <c r="BC4" i="7" a="1"/>
  <c r="BC5" i="7" a="1"/>
  <c r="BC6" i="7" a="1"/>
  <c r="BC4" i="7" l="1"/>
  <c r="BC6" i="7"/>
  <c r="BC3" i="7"/>
  <c r="BC5" i="7"/>
  <c r="BE2" i="7"/>
  <c r="BD3" i="7" a="1"/>
  <c r="BD6" i="7" a="1"/>
  <c r="BD5" i="7" a="1"/>
  <c r="BD4" i="7" a="1"/>
  <c r="BD6" i="7" l="1"/>
  <c r="BD3" i="7"/>
  <c r="BD5" i="7"/>
  <c r="BD4" i="7"/>
  <c r="BF2" i="7"/>
  <c r="BE5" i="7" a="1"/>
  <c r="BE4" i="7" a="1"/>
  <c r="BE6" i="7" a="1"/>
  <c r="BE3" i="7" a="1"/>
  <c r="BE6" i="7" l="1"/>
  <c r="BE3" i="7"/>
  <c r="BE4" i="7"/>
  <c r="BE5" i="7"/>
  <c r="BG2" i="7"/>
  <c r="BF6" i="7" a="1"/>
  <c r="BF3" i="7" a="1"/>
  <c r="BF5" i="7" a="1"/>
  <c r="BF4" i="7" a="1"/>
  <c r="BF6" i="7" l="1"/>
  <c r="BF4" i="7"/>
  <c r="BF3" i="7"/>
  <c r="BF5" i="7"/>
  <c r="BH2" i="7"/>
  <c r="BG6" i="7" a="1"/>
  <c r="BG5" i="7" a="1"/>
  <c r="BG3" i="7" a="1"/>
  <c r="BG4" i="7" a="1"/>
  <c r="BG3" i="7" l="1"/>
  <c r="BG6" i="7"/>
  <c r="BG4" i="7"/>
  <c r="BG5" i="7"/>
  <c r="BI2" i="7"/>
  <c r="BH3" i="7" a="1"/>
  <c r="BH4" i="7" a="1"/>
  <c r="BH6" i="7" a="1"/>
  <c r="BH5" i="7" a="1"/>
  <c r="BH4" i="7" l="1"/>
  <c r="BH3" i="7"/>
  <c r="BH5" i="7"/>
  <c r="BH6" i="7"/>
  <c r="BJ2" i="7"/>
  <c r="BI5" i="7" a="1"/>
  <c r="BI6" i="7" a="1"/>
  <c r="BI4" i="7" a="1"/>
  <c r="BI3" i="7" a="1"/>
  <c r="BI6" i="7" l="1"/>
  <c r="BI3" i="7"/>
  <c r="BI4" i="7"/>
  <c r="BI5" i="7"/>
  <c r="BK2" i="7"/>
  <c r="BJ5" i="7" a="1"/>
  <c r="BJ6" i="7" a="1"/>
  <c r="BJ3" i="7" a="1"/>
  <c r="BJ4" i="7" a="1"/>
  <c r="BJ4" i="7" l="1"/>
  <c r="BJ6" i="7"/>
  <c r="BJ3" i="7"/>
  <c r="BJ5" i="7"/>
  <c r="BL2" i="7"/>
  <c r="BK6" i="7" a="1"/>
  <c r="BK4" i="7" a="1"/>
  <c r="BK3" i="7" a="1"/>
  <c r="BK5" i="7" a="1"/>
  <c r="BK6" i="7" l="1"/>
  <c r="BK3" i="7"/>
  <c r="BK4" i="7"/>
  <c r="BK5" i="7"/>
  <c r="BM2" i="7"/>
  <c r="BL5" i="7" a="1"/>
  <c r="BL6" i="7" a="1"/>
  <c r="BL4" i="7" a="1"/>
  <c r="BL3" i="7" a="1"/>
  <c r="BL6" i="7" l="1"/>
  <c r="BL3" i="7"/>
  <c r="BL5" i="7"/>
  <c r="BL4" i="7"/>
  <c r="BN2" i="7"/>
  <c r="BM4" i="7" a="1"/>
  <c r="BM3" i="7" a="1"/>
  <c r="BM5" i="7" a="1"/>
  <c r="BM6" i="7" a="1"/>
  <c r="BM3" i="7" l="1"/>
  <c r="BM6" i="7"/>
  <c r="BM4" i="7"/>
  <c r="BM5" i="7"/>
  <c r="BO2" i="7"/>
  <c r="BN6" i="7" a="1"/>
  <c r="BN4" i="7" a="1"/>
  <c r="BN3" i="7" a="1"/>
  <c r="BN5" i="7" a="1"/>
  <c r="BN5" i="7" l="1"/>
  <c r="BN3" i="7"/>
  <c r="BN6" i="7"/>
  <c r="BN4" i="7"/>
  <c r="BP2" i="7"/>
  <c r="BO6" i="7" a="1"/>
  <c r="BO4" i="7" a="1"/>
  <c r="BO5" i="7" a="1"/>
  <c r="BO3" i="7" a="1"/>
  <c r="BO3" i="7" l="1"/>
  <c r="BO4" i="7"/>
  <c r="BO6" i="7"/>
  <c r="BO5" i="7"/>
  <c r="BQ2" i="7"/>
  <c r="BP5" i="7" a="1"/>
  <c r="BP4" i="7" a="1"/>
  <c r="BP3" i="7" a="1"/>
  <c r="BP6" i="7" a="1"/>
  <c r="BP3" i="7" l="1"/>
  <c r="BP6" i="7"/>
  <c r="BP5" i="7"/>
  <c r="BP4" i="7"/>
  <c r="BR2" i="7"/>
  <c r="BQ3" i="7" a="1"/>
  <c r="BQ4" i="7" a="1"/>
  <c r="BQ6" i="7" a="1"/>
  <c r="BQ5" i="7" a="1"/>
  <c r="BQ3" i="7" l="1"/>
  <c r="BQ6" i="7"/>
  <c r="BQ4" i="7"/>
  <c r="BQ5" i="7"/>
  <c r="BS2" i="7"/>
  <c r="BR3" i="7" a="1"/>
  <c r="BR6" i="7" a="1"/>
  <c r="BR5" i="7" a="1"/>
  <c r="BR4" i="7" a="1"/>
  <c r="BR4" i="7" l="1"/>
  <c r="BR6" i="7"/>
  <c r="BR3" i="7"/>
  <c r="BR5" i="7"/>
  <c r="BT2" i="7"/>
  <c r="BS3" i="7" a="1"/>
  <c r="BS6" i="7" a="1"/>
  <c r="BS5" i="7" a="1"/>
  <c r="BS4" i="7" a="1"/>
  <c r="BS3" i="7" l="1"/>
  <c r="BS6" i="7"/>
  <c r="BS4" i="7"/>
  <c r="BS5" i="7"/>
  <c r="BU2" i="7"/>
  <c r="BT6" i="7" a="1"/>
  <c r="BT3" i="7" a="1"/>
  <c r="BT4" i="7" a="1"/>
  <c r="BT5" i="7" a="1"/>
  <c r="BT3" i="7" l="1"/>
  <c r="BT5" i="7"/>
  <c r="BT6" i="7"/>
  <c r="BT4" i="7"/>
  <c r="BV2" i="7"/>
  <c r="BU5" i="7" a="1"/>
  <c r="BU3" i="7" a="1"/>
  <c r="BU4" i="7" a="1"/>
  <c r="BU6" i="7" a="1"/>
  <c r="BU3" i="7" l="1"/>
  <c r="BU6" i="7"/>
  <c r="BU4" i="7"/>
  <c r="BU5" i="7"/>
  <c r="BW2" i="7"/>
  <c r="BV3" i="7" a="1"/>
  <c r="BV6" i="7" a="1"/>
  <c r="BV4" i="7" a="1"/>
  <c r="BV5" i="7" a="1"/>
  <c r="BV5" i="7" l="1"/>
  <c r="BV6" i="7"/>
  <c r="BV3" i="7"/>
  <c r="BV4" i="7"/>
  <c r="BX2" i="7"/>
  <c r="BW3" i="7" a="1"/>
  <c r="BW6" i="7" a="1"/>
  <c r="BW4" i="7" a="1"/>
  <c r="BW5" i="7" a="1"/>
  <c r="BW3" i="7" l="1"/>
  <c r="BW6" i="7"/>
  <c r="BW4" i="7"/>
  <c r="BW5" i="7"/>
  <c r="BX4" i="7" a="1"/>
  <c r="BX6" i="7" a="1"/>
  <c r="BX5" i="7" a="1"/>
  <c r="BX3" i="7" a="1"/>
  <c r="BX6" i="7" l="1"/>
  <c r="BX5" i="7"/>
  <c r="BX3" i="7"/>
  <c r="BX4" i="7"/>
  <c r="AF3" i="11"/>
  <c r="AE4" i="11"/>
  <c r="AO5" i="11" s="1"/>
  <c r="AU4" i="11"/>
  <c r="AT5" i="11" s="1"/>
  <c r="A22" i="11"/>
  <c r="A23" i="11" s="1"/>
  <c r="N33" i="11" l="1"/>
  <c r="N41" i="11"/>
  <c r="N31" i="11"/>
  <c r="N43" i="11"/>
  <c r="N44" i="11"/>
  <c r="A24" i="11"/>
  <c r="A25" i="11" s="1"/>
  <c r="N32" i="11"/>
  <c r="N34" i="11"/>
  <c r="N40" i="11"/>
  <c r="N29" i="11"/>
  <c r="N39" i="11"/>
  <c r="N37" i="11"/>
  <c r="N30" i="11"/>
  <c r="N35" i="11"/>
  <c r="N36" i="11"/>
  <c r="N38" i="11"/>
  <c r="N42" i="11"/>
  <c r="B25" i="11" l="1"/>
  <c r="N4" i="11"/>
  <c r="N6" i="11"/>
  <c r="N8" i="11"/>
  <c r="N10" i="11"/>
  <c r="N12" i="11"/>
  <c r="N14" i="11"/>
  <c r="N16" i="11"/>
  <c r="N18" i="11"/>
  <c r="N20" i="11"/>
  <c r="N22" i="11"/>
  <c r="N24" i="11"/>
  <c r="N26" i="11"/>
  <c r="N28" i="11"/>
  <c r="N3" i="11"/>
  <c r="N5" i="11"/>
  <c r="N7" i="11"/>
  <c r="N9" i="11"/>
  <c r="N11" i="11"/>
  <c r="N13" i="11"/>
  <c r="N15" i="11"/>
  <c r="N17" i="11"/>
  <c r="N19" i="11"/>
  <c r="N21" i="11"/>
  <c r="N23" i="11"/>
  <c r="N25" i="11"/>
  <c r="N27" i="11"/>
  <c r="A26" i="11"/>
  <c r="O29" i="11"/>
  <c r="O35" i="11"/>
  <c r="O40" i="11"/>
  <c r="O43" i="11"/>
  <c r="O44" i="11"/>
  <c r="O38" i="11"/>
  <c r="O36" i="11"/>
  <c r="O30" i="11"/>
  <c r="O39" i="11"/>
  <c r="O34" i="11"/>
  <c r="O41" i="11"/>
  <c r="O42" i="11"/>
  <c r="O37" i="11"/>
  <c r="O31" i="11"/>
  <c r="O33" i="11"/>
  <c r="O32" i="11"/>
  <c r="B26" i="11" l="1"/>
  <c r="O5" i="11"/>
  <c r="O25" i="11"/>
  <c r="O4" i="11"/>
  <c r="O6" i="11"/>
  <c r="O8" i="11"/>
  <c r="O10" i="11"/>
  <c r="O12" i="11"/>
  <c r="O14" i="11"/>
  <c r="O16" i="11"/>
  <c r="O18" i="11"/>
  <c r="O20" i="11"/>
  <c r="O22" i="11"/>
  <c r="O24" i="11"/>
  <c r="O26" i="11"/>
  <c r="O28" i="11"/>
  <c r="O7" i="11"/>
  <c r="O17" i="11"/>
  <c r="O23" i="11"/>
  <c r="O3" i="11"/>
  <c r="O9" i="11"/>
  <c r="O11" i="11"/>
  <c r="O13" i="11"/>
  <c r="O15" i="11"/>
  <c r="O19" i="11"/>
  <c r="O21" i="11"/>
  <c r="O27" i="11"/>
  <c r="AT10" i="13"/>
  <c r="AU9" i="13"/>
  <c r="AT9" i="13"/>
  <c r="AT9" i="11"/>
  <c r="AU9" i="11"/>
  <c r="AT10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<sst xmlns="http://schemas.openxmlformats.org/spreadsheetml/2006/main" count="2469" uniqueCount="865">
  <si>
    <t>2 @</t>
  </si>
  <si>
    <t>3 #</t>
  </si>
  <si>
    <t>4 $</t>
  </si>
  <si>
    <t>6 ^</t>
  </si>
  <si>
    <t>7 &amp;</t>
  </si>
  <si>
    <t>0 )</t>
  </si>
  <si>
    <t>- _</t>
  </si>
  <si>
    <t>= +</t>
  </si>
  <si>
    <t>ㄅ</t>
  </si>
  <si>
    <t>p</t>
  </si>
  <si>
    <t>ㄉ</t>
  </si>
  <si>
    <t>t</t>
  </si>
  <si>
    <t>˪</t>
  </si>
  <si>
    <t>陰去</t>
  </si>
  <si>
    <t>ˋ</t>
  </si>
  <si>
    <t>上声</t>
  </si>
  <si>
    <t>˫</t>
  </si>
  <si>
    <t>陽去</t>
  </si>
  <si>
    <t>ˊ</t>
  </si>
  <si>
    <t>陽平</t>
  </si>
  <si>
    <t>ㄚ</t>
  </si>
  <si>
    <t>a</t>
  </si>
  <si>
    <t>ㄞ</t>
  </si>
  <si>
    <t>ㄢ</t>
  </si>
  <si>
    <t>Q</t>
  </si>
  <si>
    <t>W</t>
  </si>
  <si>
    <t>E</t>
  </si>
  <si>
    <t>R</t>
  </si>
  <si>
    <t>T</t>
  </si>
  <si>
    <t>Y</t>
  </si>
  <si>
    <t>U</t>
  </si>
  <si>
    <t>I</t>
  </si>
  <si>
    <t>O</t>
  </si>
  <si>
    <t>P</t>
  </si>
  <si>
    <t>[ {</t>
  </si>
  <si>
    <t>] }</t>
  </si>
  <si>
    <t>\ |</t>
  </si>
  <si>
    <t>ㄆ</t>
  </si>
  <si>
    <t>ph</t>
  </si>
  <si>
    <t>ㄊ</t>
  </si>
  <si>
    <t>th</t>
  </si>
  <si>
    <t>ㄍ</t>
  </si>
  <si>
    <t>k</t>
  </si>
  <si>
    <t>ㄐ</t>
  </si>
  <si>
    <t>ㆣ</t>
  </si>
  <si>
    <t>g</t>
  </si>
  <si>
    <t>ㄗ</t>
  </si>
  <si>
    <t>ts</t>
  </si>
  <si>
    <t>ㄧ</t>
  </si>
  <si>
    <t>i</t>
  </si>
  <si>
    <t>ㆦ</t>
  </si>
  <si>
    <t>oo</t>
  </si>
  <si>
    <t>ㆤ</t>
  </si>
  <si>
    <t>e</t>
  </si>
  <si>
    <t>ㄣ</t>
  </si>
  <si>
    <t>ㄇ</t>
  </si>
  <si>
    <t>S</t>
  </si>
  <si>
    <t>D</t>
  </si>
  <si>
    <t>F</t>
  </si>
  <si>
    <t>G</t>
  </si>
  <si>
    <t>H</t>
  </si>
  <si>
    <t>J</t>
  </si>
  <si>
    <t>K</t>
  </si>
  <si>
    <t>L</t>
  </si>
  <si>
    <t>; :</t>
  </si>
  <si>
    <t>' "</t>
  </si>
  <si>
    <t>m</t>
  </si>
  <si>
    <t>ㄋ</t>
  </si>
  <si>
    <t>n</t>
  </si>
  <si>
    <t>ㄎ</t>
  </si>
  <si>
    <t>kh</t>
  </si>
  <si>
    <t>ㄑ</t>
  </si>
  <si>
    <t>ㄫ</t>
  </si>
  <si>
    <t>ng</t>
  </si>
  <si>
    <t>ㄘ</t>
  </si>
  <si>
    <t>tsh</t>
  </si>
  <si>
    <t>ㄨ</t>
  </si>
  <si>
    <t>u</t>
  </si>
  <si>
    <t>ㄜ</t>
  </si>
  <si>
    <t>o</t>
  </si>
  <si>
    <t>ㄠ</t>
  </si>
  <si>
    <t>ㄤ</t>
  </si>
  <si>
    <t>X</t>
  </si>
  <si>
    <t>C</t>
  </si>
  <si>
    <t>V</t>
  </si>
  <si>
    <t>B</t>
  </si>
  <si>
    <t>N</t>
  </si>
  <si>
    <t>M</t>
  </si>
  <si>
    <t>. &gt;</t>
  </si>
  <si>
    <t>/ ?</t>
  </si>
  <si>
    <t>ㆠ</t>
  </si>
  <si>
    <t>b</t>
  </si>
  <si>
    <t>ㄌ</t>
  </si>
  <si>
    <t>l</t>
  </si>
  <si>
    <t>ㄏ</t>
  </si>
  <si>
    <t>h</t>
  </si>
  <si>
    <t>ㄒ</t>
  </si>
  <si>
    <t>j</t>
  </si>
  <si>
    <t>ㄙ</t>
  </si>
  <si>
    <t>s</t>
  </si>
  <si>
    <t>ㆬ</t>
  </si>
  <si>
    <t>ㆲ</t>
  </si>
  <si>
    <t>ㆭ</t>
  </si>
  <si>
    <t>序號</t>
  </si>
  <si>
    <t>注音符號</t>
  </si>
  <si>
    <t>ㆢ</t>
  </si>
  <si>
    <t>ㆡ</t>
  </si>
  <si>
    <t>ㆩ</t>
  </si>
  <si>
    <t>ㆧ</t>
  </si>
  <si>
    <t>ㄜ</t>
    <phoneticPr fontId="3" type="noConversion"/>
  </si>
  <si>
    <t>ㆥ</t>
  </si>
  <si>
    <t>ㆮ</t>
  </si>
  <si>
    <t>ㆯ</t>
  </si>
  <si>
    <t>ㆰ</t>
  </si>
  <si>
    <t>ㆱ</t>
  </si>
  <si>
    <t>ㄥ</t>
  </si>
  <si>
    <t>ㆪ</t>
  </si>
  <si>
    <t>ㆫ</t>
  </si>
  <si>
    <t xml:space="preserve"> </t>
  </si>
  <si>
    <t>ㆴ</t>
  </si>
  <si>
    <t>ㆵ</t>
  </si>
  <si>
    <t>ㆻ</t>
  </si>
  <si>
    <t>ㆷ</t>
  </si>
  <si>
    <t>˙</t>
  </si>
  <si>
    <t>台羅拼音</t>
  </si>
  <si>
    <t>m</t>
    <phoneticPr fontId="3" type="noConversion"/>
  </si>
  <si>
    <t>ph</t>
    <phoneticPr fontId="3" type="noConversion"/>
  </si>
  <si>
    <t>g</t>
    <phoneticPr fontId="3" type="noConversion"/>
  </si>
  <si>
    <t>kh</t>
    <phoneticPr fontId="3" type="noConversion"/>
  </si>
  <si>
    <t>ng</t>
    <phoneticPr fontId="3" type="noConversion"/>
  </si>
  <si>
    <t>h</t>
    <phoneticPr fontId="3" type="noConversion"/>
  </si>
  <si>
    <t>tsi</t>
    <phoneticPr fontId="3" type="noConversion"/>
  </si>
  <si>
    <t>ji</t>
    <phoneticPr fontId="3" type="noConversion"/>
  </si>
  <si>
    <t>tshi</t>
    <phoneticPr fontId="3" type="noConversion"/>
  </si>
  <si>
    <t>si</t>
    <phoneticPr fontId="3" type="noConversion"/>
  </si>
  <si>
    <t>j</t>
    <phoneticPr fontId="3" type="noConversion"/>
  </si>
  <si>
    <t>tsh</t>
    <phoneticPr fontId="3" type="noConversion"/>
  </si>
  <si>
    <t>s</t>
    <phoneticPr fontId="3" type="noConversion"/>
  </si>
  <si>
    <t>a</t>
    <phoneticPr fontId="3" type="noConversion"/>
  </si>
  <si>
    <t>ann</t>
    <phoneticPr fontId="3" type="noConversion"/>
  </si>
  <si>
    <t>o</t>
    <phoneticPr fontId="3" type="noConversion"/>
  </si>
  <si>
    <t>onn</t>
    <phoneticPr fontId="3" type="noConversion"/>
  </si>
  <si>
    <t>e</t>
    <phoneticPr fontId="3" type="noConversion"/>
  </si>
  <si>
    <t>enn</t>
    <phoneticPr fontId="3" type="noConversion"/>
  </si>
  <si>
    <t>ai</t>
    <phoneticPr fontId="3" type="noConversion"/>
  </si>
  <si>
    <t>ainn</t>
    <phoneticPr fontId="3" type="noConversion"/>
  </si>
  <si>
    <t>au</t>
    <phoneticPr fontId="3" type="noConversion"/>
  </si>
  <si>
    <t>aunn</t>
    <phoneticPr fontId="3" type="noConversion"/>
  </si>
  <si>
    <t>am</t>
    <phoneticPr fontId="3" type="noConversion"/>
  </si>
  <si>
    <t>om</t>
    <phoneticPr fontId="3" type="noConversion"/>
  </si>
  <si>
    <t>an</t>
    <phoneticPr fontId="3" type="noConversion"/>
  </si>
  <si>
    <t>in</t>
    <phoneticPr fontId="3" type="noConversion"/>
  </si>
  <si>
    <t>ang</t>
    <phoneticPr fontId="3" type="noConversion"/>
  </si>
  <si>
    <t>ong</t>
    <phoneticPr fontId="3" type="noConversion"/>
  </si>
  <si>
    <t>-ng</t>
    <phoneticPr fontId="3" type="noConversion"/>
  </si>
  <si>
    <t>i</t>
    <phoneticPr fontId="3" type="noConversion"/>
  </si>
  <si>
    <t>inn</t>
    <phoneticPr fontId="3" type="noConversion"/>
  </si>
  <si>
    <t>u</t>
    <phoneticPr fontId="3" type="noConversion"/>
  </si>
  <si>
    <t>unn</t>
    <phoneticPr fontId="3" type="noConversion"/>
  </si>
  <si>
    <t>p4</t>
    <phoneticPr fontId="3" type="noConversion"/>
  </si>
  <si>
    <t>t4</t>
    <phoneticPr fontId="3" type="noConversion"/>
  </si>
  <si>
    <t>k4</t>
    <phoneticPr fontId="3" type="noConversion"/>
  </si>
  <si>
    <t>h4</t>
    <phoneticPr fontId="3" type="noConversion"/>
  </si>
  <si>
    <t>b</t>
    <phoneticPr fontId="3" type="noConversion"/>
  </si>
  <si>
    <t>d</t>
  </si>
  <si>
    <t>q</t>
  </si>
  <si>
    <t>z</t>
  </si>
  <si>
    <t>c</t>
  </si>
  <si>
    <t>按鍵字元</t>
  </si>
  <si>
    <t>1</t>
  </si>
  <si>
    <t>2</t>
  </si>
  <si>
    <t>w</t>
  </si>
  <si>
    <t>x</t>
  </si>
  <si>
    <t>r</t>
  </si>
  <si>
    <t>f</t>
  </si>
  <si>
    <t>v</t>
  </si>
  <si>
    <t>y</t>
  </si>
  <si>
    <t>8</t>
  </si>
  <si>
    <t>*</t>
  </si>
  <si>
    <t>9</t>
  </si>
  <si>
    <t>(</t>
  </si>
  <si>
    <t>,</t>
  </si>
  <si>
    <t>&lt;</t>
  </si>
  <si>
    <t>0</t>
  </si>
  <si>
    <t>;</t>
  </si>
  <si>
    <t>:</t>
  </si>
  <si>
    <t>/</t>
  </si>
  <si>
    <t>-</t>
  </si>
  <si>
    <t>4</t>
  </si>
  <si>
    <t>3</t>
  </si>
  <si>
    <t>6</t>
  </si>
  <si>
    <t>5</t>
  </si>
  <si>
    <t>7</t>
  </si>
  <si>
    <t>ㄇ</t>
    <phoneticPr fontId="3" type="noConversion"/>
  </si>
  <si>
    <t>ㆠ</t>
    <phoneticPr fontId="3" type="noConversion"/>
  </si>
  <si>
    <t>ㄋ</t>
    <phoneticPr fontId="3" type="noConversion"/>
  </si>
  <si>
    <t>ㆢ</t>
    <phoneticPr fontId="3" type="noConversion"/>
  </si>
  <si>
    <t>ㆡ</t>
    <phoneticPr fontId="3" type="noConversion"/>
  </si>
  <si>
    <t>p</t>
    <phoneticPr fontId="3" type="noConversion"/>
  </si>
  <si>
    <t>t</t>
    <phoneticPr fontId="3" type="noConversion"/>
  </si>
  <si>
    <t>th</t>
    <phoneticPr fontId="3" type="noConversion"/>
  </si>
  <si>
    <t>n</t>
    <phoneticPr fontId="3" type="noConversion"/>
  </si>
  <si>
    <t>l</t>
    <phoneticPr fontId="3" type="noConversion"/>
  </si>
  <si>
    <t>k</t>
    <phoneticPr fontId="3" type="noConversion"/>
  </si>
  <si>
    <t>ts</t>
    <phoneticPr fontId="3" type="noConversion"/>
  </si>
  <si>
    <t>傳統五音</t>
    <phoneticPr fontId="3" type="noConversion"/>
  </si>
  <si>
    <t>唇音</t>
    <phoneticPr fontId="3" type="noConversion"/>
  </si>
  <si>
    <t>舌音</t>
    <phoneticPr fontId="3" type="noConversion"/>
  </si>
  <si>
    <t>牙音</t>
    <phoneticPr fontId="3" type="noConversion"/>
  </si>
  <si>
    <t>齒音</t>
    <phoneticPr fontId="3" type="noConversion"/>
  </si>
  <si>
    <t>喉音</t>
    <phoneticPr fontId="3" type="noConversion"/>
  </si>
  <si>
    <t>TLPA</t>
    <phoneticPr fontId="3" type="noConversion"/>
  </si>
  <si>
    <t>舌尖中音</t>
    <phoneticPr fontId="3" type="noConversion"/>
  </si>
  <si>
    <t>舌根音</t>
    <phoneticPr fontId="3" type="noConversion"/>
  </si>
  <si>
    <t>舌尖前音</t>
    <phoneticPr fontId="3" type="noConversion"/>
  </si>
  <si>
    <t>台羅</t>
    <phoneticPr fontId="3" type="noConversion"/>
  </si>
  <si>
    <t>舌尖音</t>
    <phoneticPr fontId="3" type="noConversion"/>
  </si>
  <si>
    <t>齒音（舌齒音）</t>
    <phoneticPr fontId="3" type="noConversion"/>
  </si>
  <si>
    <t>現代音韻學</t>
    <phoneticPr fontId="3" type="noConversion"/>
  </si>
  <si>
    <t>雙唇音</t>
    <phoneticPr fontId="3" type="noConversion"/>
  </si>
  <si>
    <t>齒齦音</t>
    <phoneticPr fontId="3" type="noConversion"/>
  </si>
  <si>
    <t>軟顎音</t>
    <phoneticPr fontId="3" type="noConversion"/>
  </si>
  <si>
    <t>聲門音</t>
    <phoneticPr fontId="3" type="noConversion"/>
  </si>
  <si>
    <t>(發音部位)→
(發音方法)↓</t>
  </si>
  <si>
    <t>齒齦音
(舌尖中)</t>
    <phoneticPr fontId="3" type="noConversion"/>
  </si>
  <si>
    <t>軟顎音
(舌根)</t>
    <phoneticPr fontId="3" type="noConversion"/>
  </si>
  <si>
    <t>齒齦音
(舌尖前)</t>
    <phoneticPr fontId="3" type="noConversion"/>
  </si>
  <si>
    <t>齒顎音
(舌面前)</t>
    <phoneticPr fontId="3" type="noConversion"/>
  </si>
  <si>
    <t>聲門音
(喉音)</t>
    <phoneticPr fontId="3" type="noConversion"/>
  </si>
  <si>
    <t>塞音</t>
  </si>
  <si>
    <t>清音</t>
  </si>
  <si>
    <t>不送氣音</t>
  </si>
  <si>
    <t>（不標）</t>
    <phoneticPr fontId="3" type="noConversion"/>
  </si>
  <si>
    <t>?</t>
    <phoneticPr fontId="3" type="noConversion"/>
  </si>
  <si>
    <t xml:space="preserve">ㄅ </t>
    <phoneticPr fontId="3" type="noConversion"/>
  </si>
  <si>
    <t>邊（pinn）</t>
    <phoneticPr fontId="3" type="noConversion"/>
  </si>
  <si>
    <t>ㄉ</t>
    <phoneticPr fontId="3" type="noConversion"/>
  </si>
  <si>
    <t>地（tē）</t>
    <phoneticPr fontId="3" type="noConversion"/>
  </si>
  <si>
    <t>ㄍ</t>
    <phoneticPr fontId="3" type="noConversion"/>
  </si>
  <si>
    <t>求（kiû）</t>
    <phoneticPr fontId="3" type="noConversion"/>
  </si>
  <si>
    <t>（無）</t>
    <phoneticPr fontId="3" type="noConversion"/>
  </si>
  <si>
    <t>英（ing）</t>
    <phoneticPr fontId="3" type="noConversion"/>
  </si>
  <si>
    <t>送氣音</t>
  </si>
  <si>
    <t>ㄆ</t>
    <phoneticPr fontId="3" type="noConversion"/>
  </si>
  <si>
    <t>波（pho）</t>
    <phoneticPr fontId="3" type="noConversion"/>
  </si>
  <si>
    <t>ㄊ</t>
    <phoneticPr fontId="3" type="noConversion"/>
  </si>
  <si>
    <t>他（thann）</t>
    <phoneticPr fontId="3" type="noConversion"/>
  </si>
  <si>
    <t>ㄎ</t>
    <phoneticPr fontId="3" type="noConversion"/>
  </si>
  <si>
    <t>去（khì）</t>
    <phoneticPr fontId="3" type="noConversion"/>
  </si>
  <si>
    <t>濁音</t>
  </si>
  <si>
    <t>不送氣</t>
  </si>
  <si>
    <t>無（bô）</t>
    <phoneticPr fontId="3" type="noConversion"/>
  </si>
  <si>
    <t>ㆣ</t>
    <phoneticPr fontId="3" type="noConversion"/>
  </si>
  <si>
    <t>我（guá）</t>
    <phoneticPr fontId="3" type="noConversion"/>
  </si>
  <si>
    <t>塞擦音</t>
  </si>
  <si>
    <t>t͡s</t>
    <phoneticPr fontId="3" type="noConversion"/>
  </si>
  <si>
    <t>ʨ</t>
    <phoneticPr fontId="3" type="noConversion"/>
  </si>
  <si>
    <t>ㄗ</t>
    <phoneticPr fontId="3" type="noConversion"/>
  </si>
  <si>
    <t>曾（tsan）</t>
    <phoneticPr fontId="3" type="noConversion"/>
  </si>
  <si>
    <t>ㄐ</t>
    <phoneticPr fontId="3" type="noConversion"/>
  </si>
  <si>
    <t>尖（tsiam）</t>
    <phoneticPr fontId="3" type="noConversion"/>
  </si>
  <si>
    <t>t͡sʰ</t>
    <phoneticPr fontId="3" type="noConversion"/>
  </si>
  <si>
    <t>ʨʰ</t>
    <phoneticPr fontId="3" type="noConversion"/>
  </si>
  <si>
    <t>ㄘ</t>
    <phoneticPr fontId="3" type="noConversion"/>
  </si>
  <si>
    <t>出（tshut）</t>
    <phoneticPr fontId="3" type="noConversion"/>
  </si>
  <si>
    <t>ㄑ</t>
    <phoneticPr fontId="3" type="noConversion"/>
  </si>
  <si>
    <t>手（tshiú）</t>
    <phoneticPr fontId="3" type="noConversion"/>
  </si>
  <si>
    <t>ʣ</t>
    <phoneticPr fontId="3" type="noConversion"/>
  </si>
  <si>
    <t>ʥ</t>
    <phoneticPr fontId="3" type="noConversion"/>
  </si>
  <si>
    <t>熱（jua̍h）</t>
    <phoneticPr fontId="3" type="noConversion"/>
  </si>
  <si>
    <t>入（ji̍p）</t>
    <phoneticPr fontId="3" type="noConversion"/>
  </si>
  <si>
    <t>擦音</t>
  </si>
  <si>
    <t>ɕ</t>
    <phoneticPr fontId="3" type="noConversion"/>
  </si>
  <si>
    <t>ㄙ</t>
    <phoneticPr fontId="3" type="noConversion"/>
  </si>
  <si>
    <t>衫（sann）</t>
    <phoneticPr fontId="3" type="noConversion"/>
  </si>
  <si>
    <t>ㄒ</t>
    <phoneticPr fontId="3" type="noConversion"/>
  </si>
  <si>
    <t>寫（siá）</t>
    <phoneticPr fontId="3" type="noConversion"/>
  </si>
  <si>
    <t>送氣</t>
  </si>
  <si>
    <t>ㄏ</t>
    <phoneticPr fontId="3" type="noConversion"/>
  </si>
  <si>
    <t>喜（hí）</t>
    <phoneticPr fontId="3" type="noConversion"/>
  </si>
  <si>
    <t>鼻音</t>
  </si>
  <si>
    <t>ŋ</t>
    <phoneticPr fontId="3" type="noConversion"/>
  </si>
  <si>
    <t>毛（moo）</t>
    <phoneticPr fontId="3" type="noConversion"/>
  </si>
  <si>
    <t>耐（nāi）</t>
    <phoneticPr fontId="3" type="noConversion"/>
  </si>
  <si>
    <t>ㄫ</t>
    <phoneticPr fontId="3" type="noConversion"/>
  </si>
  <si>
    <t>雅（ngá）</t>
    <phoneticPr fontId="3" type="noConversion"/>
  </si>
  <si>
    <t>邊音</t>
  </si>
  <si>
    <t xml:space="preserve">l </t>
    <phoneticPr fontId="3" type="noConversion"/>
  </si>
  <si>
    <t>ㄌ</t>
    <phoneticPr fontId="3" type="noConversion"/>
  </si>
  <si>
    <t>柳（liú）</t>
    <phoneticPr fontId="3" type="noConversion"/>
  </si>
  <si>
    <t>三重對立</t>
    <phoneticPr fontId="3" type="noConversion"/>
  </si>
  <si>
    <t>台灣話的塞音及塞擦音，分成了清送氣音、清不送氣音、鼻濁音三重對立。所謂三重對立，指的是同樣發音部份的一組三個塞音或塞擦音（例如p, ph, b），可以表達出三種不同的意義（例如：pô 婆、phô 葡、bô 無）。</t>
    <phoneticPr fontId="3" type="noConversion"/>
  </si>
  <si>
    <t>送氣：是</t>
  </si>
  <si>
    <t>送氣：否</t>
  </si>
  <si>
    <t>有聲：是</t>
  </si>
  <si>
    <t>濁音。不送氣（鼻濁音）</t>
    <phoneticPr fontId="3" type="noConversion"/>
  </si>
  <si>
    <t>有聲：否</t>
  </si>
  <si>
    <t>清音。送氣</t>
    <phoneticPr fontId="3" type="noConversion"/>
  </si>
  <si>
    <t>清音。不送氣</t>
    <phoneticPr fontId="3" type="noConversion"/>
  </si>
  <si>
    <t>輸入碼</t>
    <phoneticPr fontId="3" type="noConversion"/>
  </si>
  <si>
    <t>B</t>
    <phoneticPr fontId="3" type="noConversion"/>
  </si>
  <si>
    <t>d</t>
    <phoneticPr fontId="3" type="noConversion"/>
  </si>
  <si>
    <t>G</t>
    <phoneticPr fontId="3" type="noConversion"/>
  </si>
  <si>
    <t>q</t>
    <phoneticPr fontId="3" type="noConversion"/>
  </si>
  <si>
    <t>z</t>
    <phoneticPr fontId="3" type="noConversion"/>
  </si>
  <si>
    <t>c</t>
    <phoneticPr fontId="3" type="noConversion"/>
  </si>
  <si>
    <t>Z</t>
    <phoneticPr fontId="3" type="noConversion"/>
  </si>
  <si>
    <t>zi</t>
    <phoneticPr fontId="3" type="noConversion"/>
  </si>
  <si>
    <t>ci</t>
    <phoneticPr fontId="3" type="noConversion"/>
  </si>
  <si>
    <t>O</t>
    <phoneticPr fontId="3" type="noConversion"/>
  </si>
  <si>
    <t>aN</t>
    <phoneticPr fontId="3" type="noConversion"/>
  </si>
  <si>
    <t>ON</t>
    <phoneticPr fontId="3" type="noConversion"/>
  </si>
  <si>
    <t>eN</t>
    <phoneticPr fontId="3" type="noConversion"/>
  </si>
  <si>
    <t>y</t>
    <phoneticPr fontId="3" type="noConversion"/>
  </si>
  <si>
    <t>Y</t>
    <phoneticPr fontId="3" type="noConversion"/>
  </si>
  <si>
    <t>A</t>
    <phoneticPr fontId="3" type="noConversion"/>
  </si>
  <si>
    <t>ji</t>
  </si>
  <si>
    <t>ann</t>
  </si>
  <si>
    <t>onn</t>
  </si>
  <si>
    <t>enn</t>
  </si>
  <si>
    <t>inn</t>
  </si>
  <si>
    <t>unn</t>
  </si>
  <si>
    <t>-ng</t>
  </si>
  <si>
    <t>對映指令</t>
    <phoneticPr fontId="3" type="noConversion"/>
  </si>
  <si>
    <t>鍵盤按鍵與方音符號對映 (translator/preedit_format)</t>
    <phoneticPr fontId="3" type="noConversion"/>
  </si>
  <si>
    <t>輸入編碼與方音符號對映 (translator/comment_format)</t>
    <phoneticPr fontId="3" type="noConversion"/>
  </si>
  <si>
    <t>序號</t>
    <phoneticPr fontId="3" type="noConversion"/>
  </si>
  <si>
    <t>輸入法拚音碼與鍵盤按鈕對映 (speller)</t>
    <phoneticPr fontId="3" type="noConversion"/>
  </si>
  <si>
    <t>q</t>
    <phoneticPr fontId="3" type="noConversion"/>
  </si>
  <si>
    <t>a</t>
    <phoneticPr fontId="3" type="noConversion"/>
  </si>
  <si>
    <t>ㄝ</t>
  </si>
  <si>
    <t>c</t>
    <phoneticPr fontId="3" type="noConversion"/>
  </si>
  <si>
    <t>ch</t>
    <phoneticPr fontId="3" type="noConversion"/>
  </si>
  <si>
    <t>C</t>
    <phoneticPr fontId="3" type="noConversion"/>
  </si>
  <si>
    <t>字典編碼</t>
    <phoneticPr fontId="3" type="noConversion"/>
  </si>
  <si>
    <t>鍵盤位置</t>
    <phoneticPr fontId="3" type="noConversion"/>
  </si>
  <si>
    <t>-nn</t>
    <phoneticPr fontId="3" type="noConversion"/>
  </si>
  <si>
    <t>-n</t>
  </si>
  <si>
    <t>-n</t>
    <phoneticPr fontId="3" type="noConversion"/>
  </si>
  <si>
    <t>-m</t>
    <phoneticPr fontId="3" type="noConversion"/>
  </si>
  <si>
    <t>鼻</t>
    <phoneticPr fontId="3" type="noConversion"/>
  </si>
  <si>
    <t>i</t>
    <phoneticPr fontId="3" type="noConversion"/>
  </si>
  <si>
    <t>u</t>
    <phoneticPr fontId="3" type="noConversion"/>
  </si>
  <si>
    <t>b</t>
    <phoneticPr fontId="3" type="noConversion"/>
  </si>
  <si>
    <t>p</t>
    <phoneticPr fontId="3" type="noConversion"/>
  </si>
  <si>
    <t>P</t>
    <phoneticPr fontId="3" type="noConversion"/>
  </si>
  <si>
    <t>T</t>
    <phoneticPr fontId="3" type="noConversion"/>
  </si>
  <si>
    <t>K</t>
    <phoneticPr fontId="3" type="noConversion"/>
  </si>
  <si>
    <t>k</t>
    <phoneticPr fontId="3" type="noConversion"/>
  </si>
  <si>
    <t>t</t>
    <phoneticPr fontId="3" type="noConversion"/>
  </si>
  <si>
    <t>g</t>
    <phoneticPr fontId="3" type="noConversion"/>
  </si>
  <si>
    <t>j</t>
    <phoneticPr fontId="3" type="noConversion"/>
  </si>
  <si>
    <t>h</t>
    <phoneticPr fontId="3" type="noConversion"/>
  </si>
  <si>
    <t>w</t>
    <phoneticPr fontId="3" type="noConversion"/>
  </si>
  <si>
    <t>s</t>
    <phoneticPr fontId="3" type="noConversion"/>
  </si>
  <si>
    <t>x</t>
    <phoneticPr fontId="3" type="noConversion"/>
  </si>
  <si>
    <t>e</t>
    <phoneticPr fontId="3" type="noConversion"/>
  </si>
  <si>
    <t>v</t>
    <phoneticPr fontId="3" type="noConversion"/>
  </si>
  <si>
    <t>y</t>
    <phoneticPr fontId="3" type="noConversion"/>
  </si>
  <si>
    <t>n</t>
    <phoneticPr fontId="3" type="noConversion"/>
  </si>
  <si>
    <t>m</t>
    <phoneticPr fontId="3" type="noConversion"/>
  </si>
  <si>
    <t>,</t>
    <phoneticPr fontId="3" type="noConversion"/>
  </si>
  <si>
    <t>/</t>
    <phoneticPr fontId="3" type="noConversion"/>
  </si>
  <si>
    <t>D</t>
    <phoneticPr fontId="3" type="noConversion"/>
  </si>
  <si>
    <t>拼音字母</t>
    <phoneticPr fontId="3" type="noConversion"/>
  </si>
  <si>
    <r>
      <t xml:space="preserve">    # </t>
    </r>
    <r>
      <rPr>
        <sz val="18"/>
        <color rgb="FF000000"/>
        <rFont val="SimSun"/>
        <charset val="134"/>
      </rPr>
      <t>設定「字典編碼」與「鍵盤位置」的對映關係：字典檔案中，漢字的</t>
    </r>
    <r>
      <rPr>
        <sz val="18"/>
        <color rgb="FF000000"/>
        <rFont val="BopomofoRuby1909-v1"/>
        <family val="3"/>
        <charset val="136"/>
      </rPr>
      <t xml:space="preserve"> '拼音字母' ，轉成 '字典編碼' </t>
    </r>
    <r>
      <rPr>
        <sz val="18"/>
        <color rgb="FF000000"/>
        <rFont val="SimSun"/>
        <charset val="134"/>
      </rPr>
      <t>，並與</t>
    </r>
    <r>
      <rPr>
        <sz val="18"/>
        <color rgb="FF000000"/>
        <rFont val="BopomofoRuby1909-v1"/>
        <family val="3"/>
        <charset val="136"/>
      </rPr>
      <t>‘鍵盤位置’建立對映關聯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</si>
  <si>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設定「鍵盤位置」與「注音符號」的對映關係：</t>
    </r>
    <r>
      <rPr>
        <sz val="18"/>
        <color rgb="FF000000"/>
        <rFont val="Arial"/>
        <family val="2"/>
      </rPr>
      <t xml:space="preserve">RIME </t>
    </r>
    <r>
      <rPr>
        <sz val="18"/>
        <color rgb="FF000000"/>
        <rFont val="Microsoft JhengHei"/>
        <family val="2"/>
        <charset val="136"/>
      </rPr>
      <t>輸入法平台於接收到「鍵盤按鍵」輸入，依此規範於螢幕顯示</t>
    </r>
    <r>
      <rPr>
        <sz val="18"/>
        <color rgb="FF000000"/>
        <rFont val="SimSun"/>
        <charset val="134"/>
      </rPr>
      <t>ㄅㄆㄇ注音符號</t>
    </r>
    <phoneticPr fontId="3" type="noConversion"/>
  </si>
  <si>
    <r>
      <rPr>
        <sz val="28"/>
        <color theme="8"/>
        <rFont val="Microsoft JhengHei"/>
        <family val="2"/>
        <charset val="136"/>
      </rPr>
      <t>拚音碼與鍵盤對映 (</t>
    </r>
    <r>
      <rPr>
        <sz val="28"/>
        <color theme="8"/>
        <rFont val="Calibri"/>
        <family val="2"/>
      </rPr>
      <t>speller)</t>
    </r>
    <phoneticPr fontId="3" type="noConversion"/>
  </si>
  <si>
    <r>
      <rPr>
        <sz val="28"/>
        <color theme="8"/>
        <rFont val="Microsoft JhengHei"/>
        <family val="2"/>
        <charset val="136"/>
      </rPr>
      <t>鍵盤與方音符號對映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preedit_format)</t>
    </r>
    <phoneticPr fontId="3" type="noConversion"/>
  </si>
  <si>
    <r>
      <t xml:space="preserve">  # </t>
    </r>
    <r>
      <rPr>
        <sz val="18"/>
        <color rgb="FF000000"/>
        <rFont val="Microsoft JhengHei"/>
        <family val="2"/>
        <charset val="136"/>
      </rPr>
      <t>設定「候選字清單」中，字典漢字與方音符號的對映</t>
    </r>
    <phoneticPr fontId="3" type="noConversion"/>
  </si>
  <si>
    <t>[e]</t>
  </si>
  <si>
    <t>[ŋ̍]</t>
  </si>
  <si>
    <t>[ən]</t>
  </si>
  <si>
    <t>[m̩]</t>
  </si>
  <si>
    <t>[ə]</t>
  </si>
  <si>
    <t>[ɔ̃]</t>
  </si>
  <si>
    <t>[ɔ]</t>
  </si>
  <si>
    <t>[ẽ]</t>
  </si>
  <si>
    <t>[ũ]</t>
  </si>
  <si>
    <t>[u]</t>
  </si>
  <si>
    <t>[ĩ]</t>
  </si>
  <si>
    <t>[i]</t>
  </si>
  <si>
    <t>[ã]</t>
  </si>
  <si>
    <t>[a]</t>
  </si>
  <si>
    <t>國際音標</t>
    <phoneticPr fontId="83" type="noConversion"/>
  </si>
  <si>
    <t>N</t>
    <phoneticPr fontId="83" type="noConversion"/>
  </si>
  <si>
    <t>w</t>
    <phoneticPr fontId="83" type="noConversion"/>
  </si>
  <si>
    <t>W</t>
    <phoneticPr fontId="83" type="noConversion"/>
  </si>
  <si>
    <t>r</t>
    <phoneticPr fontId="83" type="noConversion"/>
  </si>
  <si>
    <t>No</t>
  </si>
  <si>
    <t>Ne</t>
  </si>
  <si>
    <t>Nu</t>
  </si>
  <si>
    <t>Ni</t>
  </si>
  <si>
    <t>Na</t>
  </si>
  <si>
    <t>按鍵編碼</t>
    <phoneticPr fontId="83" type="noConversion"/>
  </si>
  <si>
    <t>拼音字母</t>
    <phoneticPr fontId="83" type="noConversion"/>
  </si>
  <si>
    <t>ㄝ</t>
    <phoneticPr fontId="83" type="noConversion"/>
  </si>
  <si>
    <t>方音符號</t>
    <phoneticPr fontId="83" type="noConversion"/>
  </si>
  <si>
    <t>韻母 (24)</t>
  </si>
  <si>
    <t>[s]</t>
  </si>
  <si>
    <t>[d͡z]</t>
  </si>
  <si>
    <t>[t͡sʰ]</t>
  </si>
  <si>
    <t>[t͡s]</t>
  </si>
  <si>
    <t>[h]</t>
  </si>
  <si>
    <t>[ŋ]</t>
  </si>
  <si>
    <t>[g]</t>
  </si>
  <si>
    <t>[kʰ]</t>
  </si>
  <si>
    <t>[k]</t>
  </si>
  <si>
    <t>[l]</t>
  </si>
  <si>
    <t>[n]</t>
  </si>
  <si>
    <t>[tʰ]</t>
  </si>
  <si>
    <t>[t]</t>
  </si>
  <si>
    <t>[m]</t>
  </si>
  <si>
    <t>[b]</t>
  </si>
  <si>
    <t>[pʰ]</t>
  </si>
  <si>
    <t>[p]</t>
  </si>
  <si>
    <t>j</t>
    <phoneticPr fontId="83" type="noConversion"/>
  </si>
  <si>
    <t>l</t>
    <phoneticPr fontId="83" type="noConversion"/>
  </si>
  <si>
    <t>n</t>
    <phoneticPr fontId="83" type="noConversion"/>
  </si>
  <si>
    <t>m</t>
    <phoneticPr fontId="83" type="noConversion"/>
  </si>
  <si>
    <t>b</t>
    <phoneticPr fontId="83" type="noConversion"/>
  </si>
  <si>
    <t>聲母 (21)</t>
  </si>
  <si>
    <t>/ ?</t>
    <phoneticPr fontId="83" type="noConversion"/>
  </si>
  <si>
    <t>. &gt;</t>
    <phoneticPr fontId="83" type="noConversion"/>
  </si>
  <si>
    <t>, &lt;</t>
    <phoneticPr fontId="83" type="noConversion"/>
  </si>
  <si>
    <t>M</t>
    <phoneticPr fontId="83" type="noConversion"/>
  </si>
  <si>
    <t>B</t>
    <phoneticPr fontId="83" type="noConversion"/>
  </si>
  <si>
    <t>V</t>
    <phoneticPr fontId="83" type="noConversion"/>
  </si>
  <si>
    <t>C</t>
    <phoneticPr fontId="83" type="noConversion"/>
  </si>
  <si>
    <t>X</t>
    <phoneticPr fontId="83" type="noConversion"/>
  </si>
  <si>
    <t>Z</t>
    <phoneticPr fontId="83" type="noConversion"/>
  </si>
  <si>
    <t>Ｚ</t>
    <phoneticPr fontId="83" type="noConversion"/>
  </si>
  <si>
    <t>入聲調 （促音）</t>
    <phoneticPr fontId="83" type="noConversion"/>
  </si>
  <si>
    <t>; :</t>
    <phoneticPr fontId="83" type="noConversion"/>
  </si>
  <si>
    <t>L</t>
    <phoneticPr fontId="83" type="noConversion"/>
  </si>
  <si>
    <t>K</t>
    <phoneticPr fontId="83" type="noConversion"/>
  </si>
  <si>
    <t>J</t>
    <phoneticPr fontId="83" type="noConversion"/>
  </si>
  <si>
    <t>H</t>
    <phoneticPr fontId="83" type="noConversion"/>
  </si>
  <si>
    <t>G</t>
    <phoneticPr fontId="83" type="noConversion"/>
  </si>
  <si>
    <t>F</t>
    <phoneticPr fontId="83" type="noConversion"/>
  </si>
  <si>
    <t>D</t>
    <phoneticPr fontId="83" type="noConversion"/>
  </si>
  <si>
    <t>S</t>
    <phoneticPr fontId="83" type="noConversion"/>
  </si>
  <si>
    <t>A</t>
    <phoneticPr fontId="83" type="noConversion"/>
  </si>
  <si>
    <t>O</t>
    <phoneticPr fontId="83" type="noConversion"/>
  </si>
  <si>
    <t>次濁聲 （鼻音）</t>
    <phoneticPr fontId="83" type="noConversion"/>
  </si>
  <si>
    <t>P</t>
    <phoneticPr fontId="83" type="noConversion"/>
  </si>
  <si>
    <t>I</t>
    <phoneticPr fontId="83" type="noConversion"/>
  </si>
  <si>
    <t>U</t>
    <phoneticPr fontId="83" type="noConversion"/>
  </si>
  <si>
    <t>Y</t>
    <phoneticPr fontId="83" type="noConversion"/>
  </si>
  <si>
    <t>T</t>
    <phoneticPr fontId="83" type="noConversion"/>
  </si>
  <si>
    <t>R</t>
    <phoneticPr fontId="83" type="noConversion"/>
  </si>
  <si>
    <t>E</t>
    <phoneticPr fontId="83" type="noConversion"/>
  </si>
  <si>
    <t>Q</t>
    <phoneticPr fontId="83" type="noConversion"/>
  </si>
  <si>
    <t>濁聲 （喉音）</t>
    <phoneticPr fontId="83" type="noConversion"/>
  </si>
  <si>
    <t>˫(陽去)</t>
    <phoneticPr fontId="83" type="noConversion"/>
  </si>
  <si>
    <r>
      <rPr>
        <b/>
        <sz val="18"/>
        <color theme="9"/>
        <rFont val="LXGW WenKai Mono TC"/>
        <family val="3"/>
      </rPr>
      <t>ˊ</t>
    </r>
    <r>
      <rPr>
        <b/>
        <sz val="10"/>
        <color theme="9"/>
        <rFont val="LXGW WenKai Mono TC"/>
        <family val="3"/>
      </rPr>
      <t>(陽平)</t>
    </r>
    <phoneticPr fontId="83" type="noConversion"/>
  </si>
  <si>
    <r>
      <rPr>
        <sz val="18"/>
        <color theme="9"/>
        <rFont val="LXGW WenKai Mono TC"/>
        <family val="3"/>
        <charset val="136"/>
      </rPr>
      <t>ˋ</t>
    </r>
    <r>
      <rPr>
        <sz val="10"/>
        <color theme="9"/>
        <rFont val="LXGW WenKai Mono TC"/>
        <family val="3"/>
        <charset val="136"/>
      </rPr>
      <t>(陰上)</t>
    </r>
    <phoneticPr fontId="83" type="noConversion"/>
  </si>
  <si>
    <r>
      <rPr>
        <sz val="18"/>
        <color theme="9"/>
        <rFont val="LXGW WenKai Mono TC"/>
        <family val="3"/>
        <charset val="136"/>
      </rPr>
      <t>˪</t>
    </r>
    <r>
      <rPr>
        <sz val="10"/>
        <color theme="9"/>
        <rFont val="LXGW WenKai Mono TC"/>
        <family val="3"/>
        <charset val="136"/>
      </rPr>
      <t>(陰去)</t>
    </r>
    <phoneticPr fontId="83" type="noConversion"/>
  </si>
  <si>
    <t>鍵盤位置</t>
    <phoneticPr fontId="83" type="noConversion"/>
  </si>
  <si>
    <r>
      <t>-</t>
    </r>
    <r>
      <rPr>
        <b/>
        <sz val="12"/>
        <rFont val="Microsoft JhengHei"/>
        <family val="2"/>
        <charset val="136"/>
      </rPr>
      <t xml:space="preserve"> _</t>
    </r>
    <phoneticPr fontId="83" type="noConversion"/>
  </si>
  <si>
    <r>
      <rPr>
        <sz val="28"/>
        <color theme="8"/>
        <rFont val="Microsoft JhengHei"/>
        <family val="2"/>
        <charset val="136"/>
      </rPr>
      <t>候選字清單漢字與注音符號的對映</t>
    </r>
    <r>
      <rPr>
        <sz val="28"/>
        <color theme="8"/>
        <rFont val="Noto Serif TC Bold"/>
      </rPr>
      <t xml:space="preserve"> (</t>
    </r>
    <r>
      <rPr>
        <sz val="28"/>
        <color theme="8"/>
        <rFont val="Calibri"/>
        <family val="2"/>
      </rPr>
      <t>comment_format)</t>
    </r>
    <phoneticPr fontId="3" type="noConversion"/>
  </si>
  <si>
    <t>ㄎ</t>
    <phoneticPr fontId="3" type="noConversion"/>
  </si>
  <si>
    <t>ㄍ</t>
    <phoneticPr fontId="3" type="noConversion"/>
  </si>
  <si>
    <t>Na</t>
    <phoneticPr fontId="3" type="noConversion"/>
  </si>
  <si>
    <t>NO</t>
    <phoneticPr fontId="3" type="noConversion"/>
  </si>
  <si>
    <t>Ne</t>
    <phoneticPr fontId="3" type="noConversion"/>
  </si>
  <si>
    <t>韻母</t>
    <phoneticPr fontId="3" type="noConversion"/>
  </si>
  <si>
    <t>ㄧ?</t>
  </si>
  <si>
    <t>居</t>
  </si>
  <si>
    <t>ㄨ?</t>
  </si>
  <si>
    <t>龜</t>
  </si>
  <si>
    <t>ㄚ?</t>
  </si>
  <si>
    <t>膠</t>
  </si>
  <si>
    <t>?</t>
  </si>
  <si>
    <t>??</t>
  </si>
  <si>
    <t>o?</t>
  </si>
  <si>
    <t>沽</t>
  </si>
  <si>
    <t>ㄜ?</t>
  </si>
  <si>
    <t>高</t>
  </si>
  <si>
    <t>嘉</t>
  </si>
  <si>
    <t>ㄞ?</t>
  </si>
  <si>
    <t>ai</t>
  </si>
  <si>
    <t>皆</t>
  </si>
  <si>
    <t>ㄠ?</t>
  </si>
  <si>
    <t>au</t>
  </si>
  <si>
    <t>交</t>
  </si>
  <si>
    <t>ㄧㄨ</t>
  </si>
  <si>
    <t>ㄧㄨ?</t>
  </si>
  <si>
    <t>iu</t>
  </si>
  <si>
    <t>ㄧㄚ</t>
  </si>
  <si>
    <t>ㄧㄚ?</t>
  </si>
  <si>
    <t>ia</t>
  </si>
  <si>
    <t>迦</t>
  </si>
  <si>
    <t>ㄧㄜ</t>
  </si>
  <si>
    <t>ㄧㄜ?</t>
  </si>
  <si>
    <t>i?</t>
  </si>
  <si>
    <t>io</t>
  </si>
  <si>
    <t>茄</t>
  </si>
  <si>
    <t>ㄧㄠ</t>
  </si>
  <si>
    <t>ㄧㄠ?</t>
  </si>
  <si>
    <t>iau</t>
  </si>
  <si>
    <t>iU</t>
  </si>
  <si>
    <t>嬌</t>
  </si>
  <si>
    <t>ㄨㄧ</t>
  </si>
  <si>
    <t>ㄨㄧ?</t>
  </si>
  <si>
    <t>ui</t>
  </si>
  <si>
    <t>規</t>
  </si>
  <si>
    <t>ㄨㄚ</t>
  </si>
  <si>
    <t>ㄨㄚ?</t>
  </si>
  <si>
    <t>ua</t>
  </si>
  <si>
    <t>oa</t>
  </si>
  <si>
    <t>瓜</t>
  </si>
  <si>
    <t>ㄨ??</t>
  </si>
  <si>
    <t>ue</t>
  </si>
  <si>
    <t>oe</t>
  </si>
  <si>
    <t>檜</t>
  </si>
  <si>
    <t>ㄨㄞ</t>
  </si>
  <si>
    <t>ㄨㄞ?</t>
  </si>
  <si>
    <t>uai</t>
  </si>
  <si>
    <t>uI</t>
  </si>
  <si>
    <t>oai</t>
  </si>
  <si>
    <t>乖</t>
  </si>
  <si>
    <t>舒聲注音</t>
    <phoneticPr fontId="3" type="noConversion"/>
  </si>
  <si>
    <t>促聲注音</t>
    <phoneticPr fontId="3" type="noConversion"/>
  </si>
  <si>
    <t>ㄧㆷ</t>
    <phoneticPr fontId="3" type="noConversion"/>
  </si>
  <si>
    <t>ㄨㆷ</t>
    <phoneticPr fontId="3" type="noConversion"/>
  </si>
  <si>
    <t>ㄚㆷ</t>
    <phoneticPr fontId="3" type="noConversion"/>
  </si>
  <si>
    <t>ㄞㆷ</t>
  </si>
  <si>
    <t>ㄠㆷ</t>
  </si>
  <si>
    <t>ㄧㄨㆷ</t>
  </si>
  <si>
    <t>ㄧㄚㆷ</t>
  </si>
  <si>
    <t>ㄧㄜㆷ</t>
  </si>
  <si>
    <t>ㄧㄠㆷ</t>
  </si>
  <si>
    <t>ㄨㄧㆷ</t>
  </si>
  <si>
    <t>ㄨㄚㆷ</t>
  </si>
  <si>
    <t>ㄨㄞㆷ</t>
  </si>
  <si>
    <t>ㆦ</t>
    <phoneticPr fontId="3" type="noConversion"/>
  </si>
  <si>
    <t>ㆦㆷ</t>
  </si>
  <si>
    <t>ㆤㆷ</t>
  </si>
  <si>
    <t>ㄨㆤㆷ</t>
    <phoneticPr fontId="3" type="noConversion"/>
  </si>
  <si>
    <t>ㄨㆤ</t>
    <phoneticPr fontId="3" type="noConversion"/>
  </si>
  <si>
    <t>鍵盤按鍵</t>
    <phoneticPr fontId="3" type="noConversion"/>
  </si>
  <si>
    <t>ĩ</t>
  </si>
  <si>
    <t>iⁿ</t>
  </si>
  <si>
    <t>ni</t>
  </si>
  <si>
    <t>梔</t>
  </si>
  <si>
    <t>ũ</t>
  </si>
  <si>
    <t>ㆩㆷ</t>
  </si>
  <si>
    <t>ã</t>
  </si>
  <si>
    <t>aⁿ</t>
  </si>
  <si>
    <t>na</t>
  </si>
  <si>
    <t>監</t>
  </si>
  <si>
    <t>ㆧㆷ</t>
  </si>
  <si>
    <t>ɔ̃</t>
  </si>
  <si>
    <t>oⁿ</t>
  </si>
  <si>
    <t>noo</t>
  </si>
  <si>
    <t>姑</t>
  </si>
  <si>
    <t>ㆥㆷ</t>
  </si>
  <si>
    <t>ẽ</t>
  </si>
  <si>
    <t>eⁿ</t>
  </si>
  <si>
    <t>ne</t>
  </si>
  <si>
    <t>更</t>
  </si>
  <si>
    <t>ãĩ</t>
  </si>
  <si>
    <t>NI</t>
  </si>
  <si>
    <t>ainn</t>
  </si>
  <si>
    <t>aiⁿ</t>
  </si>
  <si>
    <t>nai</t>
  </si>
  <si>
    <t>閒</t>
  </si>
  <si>
    <t>ㆯㆷ</t>
  </si>
  <si>
    <t>ãũ</t>
  </si>
  <si>
    <t>NU</t>
  </si>
  <si>
    <t>aunn</t>
  </si>
  <si>
    <t>auⁿ</t>
  </si>
  <si>
    <t>nau</t>
  </si>
  <si>
    <t>爻</t>
  </si>
  <si>
    <t>ㄧㆫ</t>
  </si>
  <si>
    <t>ĩũ</t>
  </si>
  <si>
    <t>Niu</t>
  </si>
  <si>
    <t>iunn</t>
  </si>
  <si>
    <t>iuⁿ</t>
  </si>
  <si>
    <t>niu</t>
  </si>
  <si>
    <t>薑</t>
  </si>
  <si>
    <t>ㄧㆩ</t>
  </si>
  <si>
    <t>ㄧㆩㆷ</t>
  </si>
  <si>
    <t>ĩã</t>
  </si>
  <si>
    <t>Nia</t>
  </si>
  <si>
    <t>iann</t>
  </si>
  <si>
    <t>iaⁿ</t>
  </si>
  <si>
    <t>nia</t>
  </si>
  <si>
    <t>驚</t>
  </si>
  <si>
    <t>ㄧㆧ</t>
  </si>
  <si>
    <t>ĩɔ̃</t>
  </si>
  <si>
    <t>Nio</t>
  </si>
  <si>
    <t>ionn</t>
  </si>
  <si>
    <t>ioⁿ</t>
  </si>
  <si>
    <t>nio</t>
  </si>
  <si>
    <t>ㄧㆯ</t>
  </si>
  <si>
    <t>ĩãũ</t>
  </si>
  <si>
    <t>NiU</t>
  </si>
  <si>
    <t>iaunn 尤恩</t>
  </si>
  <si>
    <t>iauⁿ</t>
  </si>
  <si>
    <t>niau</t>
  </si>
  <si>
    <t>嘄</t>
  </si>
  <si>
    <t>ㄨㆪ</t>
  </si>
  <si>
    <t>ũĩ</t>
  </si>
  <si>
    <t>Nui</t>
  </si>
  <si>
    <t>uinn</t>
  </si>
  <si>
    <t>uiⁿ</t>
  </si>
  <si>
    <t>nui</t>
  </si>
  <si>
    <t>口關</t>
  </si>
  <si>
    <t>ㄨㆩ</t>
  </si>
  <si>
    <t>ũã</t>
  </si>
  <si>
    <t>Nua</t>
  </si>
  <si>
    <t>uann</t>
  </si>
  <si>
    <t>oaⁿ</t>
  </si>
  <si>
    <t>nua</t>
  </si>
  <si>
    <t>官</t>
  </si>
  <si>
    <t>ㄨㆥ</t>
  </si>
  <si>
    <t>ũẽ</t>
  </si>
  <si>
    <t>Nue</t>
  </si>
  <si>
    <t>uenn</t>
  </si>
  <si>
    <t>oeⁿ</t>
  </si>
  <si>
    <t>nue</t>
  </si>
  <si>
    <t>ㄨㆮ</t>
  </si>
  <si>
    <t>ㄨㆮㆷ</t>
  </si>
  <si>
    <t>ũãĩ</t>
  </si>
  <si>
    <t>NuI</t>
  </si>
  <si>
    <t>uainn 來自我們</t>
  </si>
  <si>
    <t>oaiⁿ</t>
  </si>
  <si>
    <t>nuai</t>
  </si>
  <si>
    <t>糜</t>
  </si>
  <si>
    <t>iaunn</t>
    <phoneticPr fontId="3" type="noConversion"/>
  </si>
  <si>
    <t>uainn</t>
    <phoneticPr fontId="3" type="noConversion"/>
  </si>
  <si>
    <t>ㆬ韻尾</t>
    <phoneticPr fontId="3" type="noConversion"/>
  </si>
  <si>
    <t>im</t>
  </si>
  <si>
    <t>iB</t>
  </si>
  <si>
    <t>am</t>
  </si>
  <si>
    <t>aB</t>
  </si>
  <si>
    <t>oB</t>
  </si>
  <si>
    <t>om</t>
  </si>
  <si>
    <t>iam</t>
  </si>
  <si>
    <t>iaB</t>
  </si>
  <si>
    <t>ㄧㄣ</t>
  </si>
  <si>
    <t>in</t>
  </si>
  <si>
    <t>iD</t>
  </si>
  <si>
    <t>ㄨㄣ</t>
  </si>
  <si>
    <t>un</t>
  </si>
  <si>
    <t>uD</t>
  </si>
  <si>
    <t>an</t>
  </si>
  <si>
    <t>aD</t>
  </si>
  <si>
    <t>ㄧㄢ</t>
  </si>
  <si>
    <t>ian</t>
  </si>
  <si>
    <t>iaD</t>
  </si>
  <si>
    <t>ㄨㄢ</t>
  </si>
  <si>
    <t>uan</t>
  </si>
  <si>
    <t>uaD</t>
  </si>
  <si>
    <t>aG</t>
  </si>
  <si>
    <t>ang</t>
  </si>
  <si>
    <t>øG</t>
  </si>
  <si>
    <t>oG</t>
  </si>
  <si>
    <t>ong</t>
  </si>
  <si>
    <t>ㄧㄤ</t>
  </si>
  <si>
    <t>iaG</t>
  </si>
  <si>
    <t>iang</t>
  </si>
  <si>
    <t>ㄧㄥ</t>
  </si>
  <si>
    <t>ing</t>
  </si>
  <si>
    <t>ㄧㆲ</t>
  </si>
  <si>
    <t>ioG</t>
  </si>
  <si>
    <t>iong</t>
  </si>
  <si>
    <t>ㄨㄤ</t>
  </si>
  <si>
    <t>uaG</t>
  </si>
  <si>
    <t>uang</t>
  </si>
  <si>
    <t>a?</t>
  </si>
  <si>
    <t>ㆬ</t>
    <phoneticPr fontId="3" type="noConversion"/>
  </si>
  <si>
    <t>ㄧㆬ</t>
    <phoneticPr fontId="3" type="noConversion"/>
  </si>
  <si>
    <t>ㆰ</t>
    <phoneticPr fontId="3" type="noConversion"/>
  </si>
  <si>
    <t>ㄧㆰ</t>
    <phoneticPr fontId="3" type="noConversion"/>
  </si>
  <si>
    <t>ㄣ韻尾</t>
    <phoneticPr fontId="3" type="noConversion"/>
  </si>
  <si>
    <t>ㆭ韻尾</t>
    <phoneticPr fontId="3" type="noConversion"/>
  </si>
  <si>
    <t>韻化聲母</t>
    <phoneticPr fontId="3" type="noConversion"/>
  </si>
  <si>
    <t>ㆭ</t>
    <phoneticPr fontId="3" type="noConversion"/>
  </si>
  <si>
    <t>oG</t>
    <phoneticPr fontId="3" type="noConversion"/>
  </si>
  <si>
    <t>入聲（以 ㄚ 為例）</t>
    <phoneticPr fontId="3" type="noConversion"/>
  </si>
  <si>
    <t>ah</t>
  </si>
  <si>
    <t>ap</t>
  </si>
  <si>
    <t>at</t>
  </si>
  <si>
    <t>ㆩ</t>
    <phoneticPr fontId="3" type="noConversion"/>
  </si>
  <si>
    <t>ㄚ</t>
    <phoneticPr fontId="3" type="noConversion"/>
  </si>
  <si>
    <t>ㄚㆴ</t>
    <phoneticPr fontId="3" type="noConversion"/>
  </si>
  <si>
    <t>國際音標</t>
    <phoneticPr fontId="3" type="noConversion"/>
  </si>
  <si>
    <t>ㄚㆻ</t>
    <phoneticPr fontId="3" type="noConversion"/>
  </si>
  <si>
    <t>ã</t>
    <phoneticPr fontId="3" type="noConversion"/>
  </si>
  <si>
    <r>
      <t>ã</t>
    </r>
    <r>
      <rPr>
        <sz val="18"/>
        <rFont val="Tahoma"/>
        <family val="2"/>
      </rPr>
      <t>ʔ</t>
    </r>
    <phoneticPr fontId="3" type="noConversion"/>
  </si>
  <si>
    <r>
      <t>ap</t>
    </r>
    <r>
      <rPr>
        <sz val="18"/>
        <rFont val="Tahoma"/>
        <family val="2"/>
      </rPr>
      <t>̚</t>
    </r>
    <phoneticPr fontId="3" type="noConversion"/>
  </si>
  <si>
    <t>ㆩㆷ</t>
    <phoneticPr fontId="3" type="noConversion"/>
  </si>
  <si>
    <t>annh</t>
    <phoneticPr fontId="3" type="noConversion"/>
  </si>
  <si>
    <t>aB</t>
    <phoneticPr fontId="3" type="noConversion"/>
  </si>
  <si>
    <t>at̚</t>
    <phoneticPr fontId="3" type="noConversion"/>
  </si>
  <si>
    <r>
      <t>a</t>
    </r>
    <r>
      <rPr>
        <sz val="18"/>
        <rFont val="Segoe UI"/>
        <family val="2"/>
      </rPr>
      <t>ŋ</t>
    </r>
    <phoneticPr fontId="3" type="noConversion"/>
  </si>
  <si>
    <t>ak̚</t>
    <phoneticPr fontId="3" type="noConversion"/>
  </si>
  <si>
    <t>ak</t>
    <phoneticPr fontId="3" type="noConversion"/>
  </si>
  <si>
    <t>聲母與韻母表</t>
    <phoneticPr fontId="3" type="noConversion"/>
  </si>
  <si>
    <t>I</t>
    <phoneticPr fontId="3" type="noConversion"/>
  </si>
  <si>
    <t>U</t>
    <phoneticPr fontId="3" type="noConversion"/>
  </si>
  <si>
    <t>oB</t>
    <phoneticPr fontId="3" type="noConversion"/>
  </si>
  <si>
    <t>aD</t>
    <phoneticPr fontId="3" type="noConversion"/>
  </si>
  <si>
    <t>iD</t>
    <phoneticPr fontId="3" type="noConversion"/>
  </si>
  <si>
    <t>aG</t>
    <phoneticPr fontId="3" type="noConversion"/>
  </si>
  <si>
    <t>OG</t>
    <phoneticPr fontId="3" type="noConversion"/>
  </si>
  <si>
    <t>Ni</t>
    <phoneticPr fontId="3" type="noConversion"/>
  </si>
  <si>
    <t>Nu</t>
    <phoneticPr fontId="3" type="noConversion"/>
  </si>
  <si>
    <t>NI</t>
    <phoneticPr fontId="3" type="noConversion"/>
  </si>
  <si>
    <t>NU</t>
    <phoneticPr fontId="3" type="noConversion"/>
  </si>
  <si>
    <t>n</t>
    <phoneticPr fontId="3" type="noConversion"/>
  </si>
  <si>
    <t>Speller</t>
    <phoneticPr fontId="124" type="noConversion"/>
  </si>
  <si>
    <t>comment_format</t>
    <phoneticPr fontId="124" type="noConversion"/>
  </si>
  <si>
    <t>preedit_format:</t>
    <phoneticPr fontId="124" type="noConversion"/>
  </si>
  <si>
    <t>Speller:</t>
    <phoneticPr fontId="124" type="noConversion"/>
  </si>
  <si>
    <t>拼音字母</t>
    <phoneticPr fontId="124" type="noConversion"/>
  </si>
  <si>
    <t>字典拼音</t>
    <phoneticPr fontId="124" type="noConversion"/>
  </si>
  <si>
    <t>鍵盤按鍵</t>
    <phoneticPr fontId="124" type="noConversion"/>
  </si>
  <si>
    <t>方音符號</t>
  </si>
  <si>
    <t>方音符號</t>
    <phoneticPr fontId="124" type="noConversion"/>
  </si>
  <si>
    <t>pPmbtTndkKhjJSgqzcCsiuBaoøMIeUYLDQGN123570</t>
  </si>
  <si>
    <t>1qaz2wsxedcrfvtgbyhnujm8ik,9ol.0p;/- 43657</t>
    <phoneticPr fontId="124" type="noConversion"/>
  </si>
  <si>
    <t>q</t>
    <phoneticPr fontId="124" type="noConversion"/>
  </si>
  <si>
    <t>a</t>
    <phoneticPr fontId="124" type="noConversion"/>
  </si>
  <si>
    <t>bN</t>
  </si>
  <si>
    <t>comment_format:</t>
    <phoneticPr fontId="124" type="noConversion"/>
  </si>
  <si>
    <t>z</t>
    <phoneticPr fontId="124" type="noConversion"/>
  </si>
  <si>
    <t>pPbtTdkKgcCzshiuaoøeIUBDGN</t>
    <phoneticPr fontId="124" type="noConversion"/>
  </si>
  <si>
    <r>
      <t>ㄅㄆ</t>
    </r>
    <r>
      <rPr>
        <sz val="18"/>
        <rFont val="BopomofoRuby1909-v1"/>
        <family val="3"/>
        <charset val="136"/>
      </rPr>
      <t>ㆠ</t>
    </r>
    <r>
      <rPr>
        <sz val="18"/>
        <rFont val="宋体"/>
        <charset val="136"/>
      </rPr>
      <t>ㄉㄊㄌㄍㄎ</t>
    </r>
    <r>
      <rPr>
        <sz val="18"/>
        <rFont val="BopomofoRuby1909-v1"/>
        <family val="3"/>
        <charset val="136"/>
      </rPr>
      <t>ㆣ</t>
    </r>
    <r>
      <rPr>
        <sz val="18"/>
        <rFont val="宋体"/>
        <charset val="136"/>
      </rPr>
      <t>ㄗㄘ</t>
    </r>
    <r>
      <rPr>
        <sz val="18"/>
        <rFont val="BopomofoRuby1909-v1"/>
        <family val="3"/>
        <charset val="136"/>
      </rPr>
      <t>ㆡ</t>
    </r>
    <r>
      <rPr>
        <sz val="18"/>
        <rFont val="宋体"/>
        <charset val="136"/>
      </rPr>
      <t>ㄙㄏㄧㄨㄚ</t>
    </r>
    <r>
      <rPr>
        <sz val="18"/>
        <rFont val="BopomofoRuby1909-v1"/>
        <family val="3"/>
        <charset val="136"/>
      </rPr>
      <t>ㆦ</t>
    </r>
    <r>
      <rPr>
        <sz val="18"/>
        <rFont val="宋体"/>
        <charset val="136"/>
      </rPr>
      <t>ㄜ</t>
    </r>
    <r>
      <rPr>
        <sz val="18"/>
        <rFont val="BopomofoRuby1909-v1"/>
        <family val="3"/>
        <charset val="136"/>
      </rPr>
      <t>ㆤ</t>
    </r>
    <r>
      <rPr>
        <sz val="18"/>
        <rFont val="宋体"/>
        <charset val="136"/>
      </rPr>
      <t>ㄞㄠ</t>
    </r>
    <r>
      <rPr>
        <sz val="18"/>
        <rFont val="BopomofoRuby1909-v1"/>
        <family val="3"/>
        <charset val="136"/>
      </rPr>
      <t>ㆬ</t>
    </r>
    <r>
      <rPr>
        <sz val="18"/>
        <rFont val="宋体"/>
        <charset val="136"/>
      </rPr>
      <t>ㄣ</t>
    </r>
    <r>
      <rPr>
        <sz val="18"/>
        <rFont val="BopomofoRuby1909-v1"/>
        <family val="3"/>
        <charset val="136"/>
      </rPr>
      <t>ㆭｎ</t>
    </r>
    <phoneticPr fontId="124" type="noConversion"/>
  </si>
  <si>
    <t>w</t>
    <phoneticPr fontId="124" type="noConversion"/>
  </si>
  <si>
    <t>s</t>
    <phoneticPr fontId="124" type="noConversion"/>
  </si>
  <si>
    <t>dN</t>
  </si>
  <si>
    <t>x</t>
    <phoneticPr fontId="124" type="noConversion"/>
  </si>
  <si>
    <t>e</t>
    <phoneticPr fontId="124" type="noConversion"/>
  </si>
  <si>
    <t>1qaz2wsxedcrfvtgbyhnujm8ik,9ol.0p;/-43657</t>
    <phoneticPr fontId="124" type="noConversion"/>
  </si>
  <si>
    <t>d</t>
    <phoneticPr fontId="124" type="noConversion"/>
  </si>
  <si>
    <t>c</t>
    <phoneticPr fontId="124" type="noConversion"/>
  </si>
  <si>
    <t>r</t>
    <phoneticPr fontId="124" type="noConversion"/>
  </si>
  <si>
    <t>ci</t>
    <phoneticPr fontId="124" type="noConversion"/>
  </si>
  <si>
    <t>ci</t>
  </si>
  <si>
    <t>[t͡ɕ]</t>
  </si>
  <si>
    <t>f</t>
    <phoneticPr fontId="124" type="noConversion"/>
  </si>
  <si>
    <t>chi</t>
    <phoneticPr fontId="124" type="noConversion"/>
  </si>
  <si>
    <t>Ci</t>
  </si>
  <si>
    <t>[t͡ɕʰ]</t>
  </si>
  <si>
    <t>v</t>
    <phoneticPr fontId="124" type="noConversion"/>
  </si>
  <si>
    <t>si</t>
  </si>
  <si>
    <t>[ɕ]</t>
  </si>
  <si>
    <t>t</t>
    <phoneticPr fontId="124" type="noConversion"/>
  </si>
  <si>
    <t>g</t>
    <phoneticPr fontId="124" type="noConversion"/>
  </si>
  <si>
    <t>gN</t>
  </si>
  <si>
    <t>b</t>
    <phoneticPr fontId="124" type="noConversion"/>
  </si>
  <si>
    <t>zi</t>
  </si>
  <si>
    <t>[d͡ʑ]</t>
  </si>
  <si>
    <t>y</t>
    <phoneticPr fontId="124" type="noConversion"/>
  </si>
  <si>
    <t>h</t>
    <phoneticPr fontId="124" type="noConversion"/>
  </si>
  <si>
    <t>ch</t>
    <phoneticPr fontId="124" type="noConversion"/>
  </si>
  <si>
    <t>n</t>
    <phoneticPr fontId="124" type="noConversion"/>
  </si>
  <si>
    <t>u</t>
    <phoneticPr fontId="124" type="noConversion"/>
  </si>
  <si>
    <t>j</t>
    <phoneticPr fontId="124" type="noConversion"/>
  </si>
  <si>
    <t>m</t>
    <phoneticPr fontId="124" type="noConversion"/>
  </si>
  <si>
    <t>ø</t>
  </si>
  <si>
    <t>i</t>
    <phoneticPr fontId="124" type="noConversion"/>
  </si>
  <si>
    <t>k</t>
    <phoneticPr fontId="124" type="noConversion"/>
  </si>
  <si>
    <t>[ai]</t>
  </si>
  <si>
    <t>o</t>
    <phoneticPr fontId="124" type="noConversion"/>
  </si>
  <si>
    <t>l</t>
    <phoneticPr fontId="124" type="noConversion"/>
  </si>
  <si>
    <t>[au]</t>
  </si>
  <si>
    <t>.</t>
  </si>
  <si>
    <t>.</t>
    <phoneticPr fontId="124" type="noConversion"/>
  </si>
  <si>
    <t>[ɔŋ]</t>
  </si>
  <si>
    <t>[an]</t>
  </si>
  <si>
    <t>p</t>
    <phoneticPr fontId="124" type="noConversion"/>
  </si>
  <si>
    <t>;</t>
    <phoneticPr fontId="124" type="noConversion"/>
  </si>
  <si>
    <t>[aŋ]</t>
  </si>
  <si>
    <t>/</t>
    <phoneticPr fontId="124" type="noConversion"/>
  </si>
  <si>
    <t>[əŋ]</t>
  </si>
  <si>
    <t>,</t>
    <phoneticPr fontId="124" type="noConversion"/>
  </si>
  <si>
    <t>[am]</t>
  </si>
  <si>
    <t>[ɔm]</t>
  </si>
  <si>
    <t>[ãĩ]</t>
  </si>
  <si>
    <t>[ãũ]</t>
  </si>
  <si>
    <t>5  %</t>
    <phoneticPr fontId="3" type="noConversion"/>
  </si>
  <si>
    <t>所有 “注音符號按鍵”（含聲調 “符號” 按鍵）+“鼻音輸入功能鍵”</t>
    <phoneticPr fontId="3" type="noConversion"/>
  </si>
  <si>
    <r>
      <t>ㄅㄆㄇ</t>
    </r>
    <r>
      <rPr>
        <sz val="12"/>
        <rFont val="KangXi Font Full Version"/>
        <family val="3"/>
        <charset val="136"/>
      </rPr>
      <t>ㆠㄉㄊㄋㄌㄍㄎㄏㄐㄑㄒㆣㄫㆡㄗㄘㄙㄧㄨㆬㄚㆦㄜㆰㄞㆤㄠㆲㄢㄣㄤㆭｎˋ˪ˊ˫．</t>
    </r>
    <phoneticPr fontId="124" type="noConversion"/>
  </si>
  <si>
    <t>N</t>
    <phoneticPr fontId="3" type="noConversion"/>
  </si>
  <si>
    <t>所有 “注音符號”（不含聲調 “符號” ）+“鼻音輸入功能符號（N)”</t>
    <phoneticPr fontId="3" type="noConversion"/>
  </si>
  <si>
    <t>同 “Speller”但不含 “聲調1”</t>
    <phoneticPr fontId="3" type="noConversion"/>
  </si>
  <si>
    <t>oo</t>
    <phoneticPr fontId="3" type="noConversion"/>
  </si>
  <si>
    <t xml:space="preserve">    - 'xlit|bpmfdtnlgkhjqxZCSrzcsiuvaoeEAIOUMNKGR12345|1qaz2wsxedcrfv5tgbyhnujm8ik,9ol.0p;/- 6347|'</t>
  </si>
  <si>
    <t>- "xlit|1qaz2wsxedcrfv5tgbyhnujm8ik,9ol.0p;/- 6347'|ㄅㄆㄇㄈㄉㄊㄋㄌㄍㄎㄏㄐㄑㄒㄓㄔㄕㄖㄗㄘㄙㄧㄨㄩㄚㄛㄜㄝㄞㄟㄠㄡㄢㄣㄤㄥㄦˉˊˇˋ˙ |"</t>
    <phoneticPr fontId="3" type="noConversion"/>
  </si>
  <si>
    <t>字典編碼</t>
  </si>
  <si>
    <t>對映總表</t>
    <phoneticPr fontId="124" type="noConversion"/>
  </si>
  <si>
    <t>字典編碼</t>
    <phoneticPr fontId="83" type="noConversion"/>
  </si>
  <si>
    <t>- xlit|pPmbtTndkKhjJSgqzcCsiuBaoøMIeUYLDQGN123570|1qaz2wsxedcrfvtgbyhnujm8ik,9ol.0p;/- 43657|</t>
  </si>
  <si>
    <t>- xlit|1qaz2wsxedcrfvtgbyhnujm8ik,9ol.0p;/-43657|ㄅㄆㄇㆠㄉㄊㄋㄌㄍㄎㄏㄐㄑㄒㆣㄫㆡㄗㄘㄙㄧㄨㆬㄚㆦㄜㆰㄞㆤㄠㆲㄢㄣㄤㆭｎˋ˪ˊ˫．|</t>
  </si>
  <si>
    <t>鍵盤按鍵</t>
  </si>
  <si>
    <t>ㄞ</t>
    <phoneticPr fontId="3" type="noConversion"/>
  </si>
  <si>
    <t>speller</t>
    <phoneticPr fontId="3" type="noConversion"/>
  </si>
  <si>
    <t>preedit</t>
    <phoneticPr fontId="3" type="noConversion"/>
  </si>
  <si>
    <t>comment</t>
    <phoneticPr fontId="3" type="noConversion"/>
  </si>
  <si>
    <t>- xlit|pPbtTdkKgcCzshiuaoøeIUBDGN|ㄅㄆㆠㄉㄊㄌㄍㄎㆣㄗㄘㆡㄙㄏㄧㄨㄚㆦㄜㆤㄞㄠㆬㄣㆭｎ|</t>
  </si>
  <si>
    <t>ㆻ</t>
    <phoneticPr fontId="3" type="noConversion"/>
  </si>
  <si>
    <t>找字母：</t>
    <phoneticPr fontId="3" type="noConversion"/>
  </si>
  <si>
    <t>（声調一）</t>
    <phoneticPr fontId="3" type="noConversion"/>
  </si>
  <si>
    <t>-p4</t>
    <phoneticPr fontId="3" type="noConversion"/>
  </si>
  <si>
    <t>-t4</t>
    <phoneticPr fontId="3" type="noConversion"/>
  </si>
  <si>
    <t>-k4</t>
    <phoneticPr fontId="3" type="noConversion"/>
  </si>
  <si>
    <t>-h4</t>
    <phoneticPr fontId="3" type="noConversion"/>
  </si>
  <si>
    <t>變更編碼</t>
    <phoneticPr fontId="3" type="noConversion"/>
  </si>
  <si>
    <t>-</t>
    <phoneticPr fontId="3" type="noConversion"/>
  </si>
  <si>
    <t>(Space)</t>
    <phoneticPr fontId="3" type="noConversion"/>
  </si>
  <si>
    <t>1qz2wsedtyhbncuj8oki9l/pm-axgrfv;0,. 43657</t>
    <phoneticPr fontId="3" type="noConversion"/>
  </si>
  <si>
    <t>W</t>
    <phoneticPr fontId="3" type="noConversion"/>
  </si>
  <si>
    <t>M</t>
    <phoneticPr fontId="3" type="noConversion"/>
  </si>
  <si>
    <t>I</t>
    <phoneticPr fontId="3" type="noConversion"/>
  </si>
  <si>
    <t>ai</t>
    <phoneticPr fontId="3" type="noConversion"/>
  </si>
  <si>
    <t>U</t>
    <phoneticPr fontId="3" type="noConversion"/>
  </si>
  <si>
    <t>au</t>
    <phoneticPr fontId="3" type="noConversion"/>
  </si>
  <si>
    <t>L</t>
    <phoneticPr fontId="3" type="noConversion"/>
  </si>
  <si>
    <t>aD</t>
    <phoneticPr fontId="3" type="noConversion"/>
  </si>
  <si>
    <t>Q</t>
    <phoneticPr fontId="3" type="noConversion"/>
  </si>
  <si>
    <t>aW</t>
    <phoneticPr fontId="3" type="noConversion"/>
  </si>
  <si>
    <t>an</t>
    <phoneticPr fontId="3" type="noConversion"/>
  </si>
  <si>
    <t>;</t>
    <phoneticPr fontId="3" type="noConversion"/>
  </si>
  <si>
    <t>ang</t>
    <phoneticPr fontId="3" type="noConversion"/>
  </si>
  <si>
    <t>ｎ</t>
    <phoneticPr fontId="3" type="noConversion"/>
  </si>
  <si>
    <t>入聲</t>
    <phoneticPr fontId="3" type="noConversion"/>
  </si>
  <si>
    <t>拼音字母</t>
    <phoneticPr fontId="3" type="noConversion"/>
  </si>
  <si>
    <t>鍵盤按鍵</t>
    <phoneticPr fontId="3" type="noConversion"/>
  </si>
  <si>
    <t>!</t>
    <phoneticPr fontId="3" type="noConversion"/>
  </si>
  <si>
    <t>(</t>
    <phoneticPr fontId="3" type="noConversion"/>
  </si>
  <si>
    <r>
      <t>ai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</si>
  <si>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</si>
  <si>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i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</si>
  <si>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u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</si>
  <si>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a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</si>
  <si>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oo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</si>
  <si>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r>
      <t>e</t>
    </r>
    <r>
      <rPr>
        <vertAlign val="superscript"/>
        <sz val="20"/>
        <rFont val="Noto Serif TC SemiBold"/>
        <family val="1"/>
        <charset val="136"/>
      </rPr>
      <t>n</t>
    </r>
    <phoneticPr fontId="3" type="noConversion"/>
  </si>
  <si>
    <t>L</t>
    <phoneticPr fontId="3" type="noConversion"/>
  </si>
  <si>
    <t>U</t>
    <phoneticPr fontId="3" type="noConversion"/>
  </si>
  <si>
    <t>J</t>
    <phoneticPr fontId="3" type="noConversion"/>
  </si>
  <si>
    <t>*</t>
    <phoneticPr fontId="3" type="noConversion"/>
  </si>
  <si>
    <t>I</t>
    <phoneticPr fontId="3" type="noConversion"/>
  </si>
  <si>
    <t>&lt;</t>
    <phoneticPr fontId="3" type="noConversion"/>
  </si>
  <si>
    <t>E</t>
    <phoneticPr fontId="3" type="noConversion"/>
  </si>
  <si>
    <t>E</t>
    <phoneticPr fontId="3" type="noConversion"/>
  </si>
  <si>
    <t>X</t>
    <phoneticPr fontId="3" type="noConversion"/>
  </si>
  <si>
    <t>R</t>
    <phoneticPr fontId="3" type="noConversion"/>
  </si>
  <si>
    <t>V</t>
    <phoneticPr fontId="3" type="noConversion"/>
  </si>
  <si>
    <t>S</t>
    <phoneticPr fontId="3" type="noConversion"/>
  </si>
  <si>
    <t>F</t>
    <phoneticPr fontId="3" type="noConversion"/>
  </si>
  <si>
    <t>ong</t>
    <phoneticPr fontId="3" type="noConversion"/>
  </si>
  <si>
    <t>Y</t>
    <phoneticPr fontId="3" type="noConversion"/>
  </si>
  <si>
    <t>1 !</t>
    <phoneticPr fontId="3" type="noConversion"/>
  </si>
  <si>
    <t>9 (</t>
    <phoneticPr fontId="3" type="noConversion"/>
  </si>
  <si>
    <t>8 *</t>
    <phoneticPr fontId="3" type="noConversion"/>
  </si>
  <si>
    <t>, &lt;</t>
    <phoneticPr fontId="3" type="noConversion"/>
  </si>
  <si>
    <t>o</t>
    <phoneticPr fontId="3" type="noConversion"/>
  </si>
  <si>
    <t xml:space="preserve"> - 'xlit|pbPmtTnlkgKGhZJCSzjcsaAOQoeEyYxX{}M0N[]RriIuU1239&gt;&lt;4578|1!qa2wsxeEdDcrRfvyYhn8*iIkoO9(lL,&lt;m0p;:/-uUjJ 43btgz657|'</t>
    <phoneticPr fontId="3" type="noConversion"/>
  </si>
  <si>
    <t>- "xlit|1!qa2wsxeEdDcrRfvyYhn8*iIkoO9(lL,&lt;m0p;:/-uUjJ 43btgz657|ㄅㆠㄆㄇㄉㄊㄋㄌㄍㆣㄎㄫㄏㄐㆢㄑㄒㄗㆡㄘㄙㄚㆩㆦㆧㄜㆤㆥㄞㆮㄠㆯㆰㆱㆬㄢㄣㄤㆲㄥㆭㄧㆪㄨㆫ ˋ˪ㆴㆵㆻㆷˊ˫˙|"</t>
  </si>
  <si>
    <t xml:space="preserve">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</si>
</sst>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&quot;[&quot;\ @\ &quot;]&quot;"/>
    <numFmt numFmtId="177" formatCode="&quot;/ &quot;@&quot; /&quot;"/>
    <numFmt numFmtId="178" formatCode="General;;"/>
    <numFmt numFmtId="179" formatCode="General;;\(&quot;空&quot;&quot;白&quot;&quot;字&quot;&quot;元&quot;\)"/>
  </numFmts>
  <fonts count="181">
    <font>
      <sz val="16"/>
      <color rgb="FF000000"/>
      <name val="新細明體"/>
      <family val="1"/>
      <charset val="136"/>
      <scheme val="minor"/>
    </font>
    <font>
      <sz val="18"/>
      <color theme="1"/>
      <name val="黒体-繁"/>
      <family val="2"/>
      <charset val="136"/>
    </font>
    <font>
      <sz val="12"/>
      <name val="宋体"/>
      <family val="3"/>
      <charset val="136"/>
    </font>
    <font>
      <sz val="9"/>
      <name val="新細明體"/>
      <family val="1"/>
      <charset val="136"/>
      <scheme val="minor"/>
    </font>
    <font>
      <sz val="20"/>
      <name val="宋体"/>
      <charset val="136"/>
    </font>
    <font>
      <b/>
      <sz val="20"/>
      <color rgb="FF000000"/>
      <name val="宋体"/>
      <charset val="136"/>
    </font>
    <font>
      <b/>
      <sz val="20"/>
      <color rgb="FF000000"/>
      <name val="Times New Roman"/>
      <family val="1"/>
    </font>
    <font>
      <b/>
      <sz val="20"/>
      <color rgb="FF000000"/>
      <name val="SimSun"/>
      <charset val="134"/>
    </font>
    <font>
      <sz val="20"/>
      <color rgb="FF000000"/>
      <name val="新細明體"/>
      <family val="1"/>
      <charset val="136"/>
      <scheme val="minor"/>
    </font>
    <font>
      <sz val="26"/>
      <color rgb="FFFF0000"/>
      <name val="KangXiZiDian.com 康熙字典體常用版"/>
      <charset val="136"/>
    </font>
    <font>
      <sz val="18"/>
      <color theme="4"/>
      <name val="KangXiZiDian.com 康熙字典體常用版"/>
      <charset val="136"/>
    </font>
    <font>
      <sz val="36"/>
      <color rgb="FFFF0000"/>
      <name val="KangXiZiDian.com 康熙字典體常用版"/>
      <charset val="136"/>
    </font>
    <font>
      <sz val="16"/>
      <color rgb="FFFF0000"/>
      <name val="KangXiZiDian.com 康熙字典體常用版"/>
      <charset val="136"/>
    </font>
    <font>
      <sz val="14"/>
      <color rgb="FFFF0000"/>
      <name val="KangXiZiDian.com 康熙字典體常用版"/>
      <charset val="136"/>
    </font>
    <font>
      <sz val="18"/>
      <name val="宋体"/>
      <charset val="136"/>
    </font>
    <font>
      <sz val="18"/>
      <color rgb="FF000000"/>
      <name val="新細明體"/>
      <family val="1"/>
      <charset val="136"/>
      <scheme val="minor"/>
    </font>
    <font>
      <sz val="18"/>
      <color rgb="FF000000"/>
      <name val="Arial"/>
      <family val="2"/>
    </font>
    <font>
      <sz val="18"/>
      <color rgb="FF000000"/>
      <name val="PMingLiU"/>
      <family val="1"/>
      <charset val="136"/>
    </font>
    <font>
      <sz val="18"/>
      <color rgb="FFFF0000"/>
      <name val="Arial"/>
      <family val="2"/>
    </font>
    <font>
      <sz val="28"/>
      <color theme="8"/>
      <name val="Noto Serif TC Bold"/>
    </font>
    <font>
      <sz val="18"/>
      <color rgb="FF444444"/>
      <name val="Arial"/>
      <family val="2"/>
    </font>
    <font>
      <sz val="18"/>
      <color rgb="FF000000"/>
      <name val="Arial"/>
      <family val="1"/>
    </font>
    <font>
      <sz val="18"/>
      <color rgb="FFFF0000"/>
      <name val="Iansui 094"/>
      <family val="3"/>
      <charset val="136"/>
    </font>
    <font>
      <sz val="18"/>
      <name val="Noto Serif TC Medium"/>
    </font>
    <font>
      <sz val="10"/>
      <color rgb="FF000000"/>
      <name val="Noto Serif TC Medium"/>
    </font>
    <font>
      <sz val="18"/>
      <color theme="8"/>
      <name val="Noto Serif TC Medium"/>
    </font>
    <font>
      <sz val="24"/>
      <color rgb="FF000000"/>
      <name val="Noto Serif TC Medium"/>
    </font>
    <font>
      <sz val="16"/>
      <name val="Noto Serif TC Medium"/>
    </font>
    <font>
      <sz val="16"/>
      <color rgb="FF000000"/>
      <name val="Noto Serif TC Medium"/>
    </font>
    <font>
      <sz val="16"/>
      <color rgb="FF000000"/>
      <name val="新細明體"/>
      <family val="1"/>
      <charset val="136"/>
      <scheme val="minor"/>
    </font>
    <font>
      <sz val="16"/>
      <color rgb="FF000000"/>
      <name val="Noto Serif TC Bold"/>
    </font>
    <font>
      <u/>
      <sz val="10"/>
      <color theme="10"/>
      <name val="新細明體"/>
      <family val="2"/>
      <scheme val="minor"/>
    </font>
    <font>
      <sz val="20"/>
      <color theme="10"/>
      <name val="Noto Sans TC Medium"/>
      <family val="2"/>
      <charset val="136"/>
    </font>
    <font>
      <u/>
      <sz val="22"/>
      <color theme="10"/>
      <name val="Noto Sans TC Medium"/>
      <family val="2"/>
      <charset val="136"/>
    </font>
    <font>
      <sz val="22"/>
      <color theme="7" tint="-0.249977111117893"/>
      <name val="Noto Sans TC Medium"/>
      <family val="2"/>
      <charset val="136"/>
    </font>
    <font>
      <sz val="18"/>
      <name val="Noto Sans TC Medium"/>
      <family val="2"/>
      <charset val="136"/>
    </font>
    <font>
      <sz val="28"/>
      <name val="Noto Sans TC Medium"/>
      <family val="2"/>
      <charset val="136"/>
    </font>
    <font>
      <sz val="24"/>
      <color theme="8" tint="0.39997558519241921"/>
      <name val="蘋方-繁 中黑體"/>
      <family val="3"/>
      <charset val="136"/>
    </font>
    <font>
      <sz val="20"/>
      <color rgb="FFFF0000"/>
      <name val="Noto Sans TC Medium"/>
      <family val="2"/>
      <charset val="136"/>
    </font>
    <font>
      <sz val="24"/>
      <color theme="8" tint="0.39997558519241921"/>
      <name val="Noto Serif TC SemiBold"/>
      <family val="1"/>
      <charset val="136"/>
    </font>
    <font>
      <sz val="24"/>
      <color rgb="FFFF0000"/>
      <name val="LXGW WenKai Mono TC"/>
      <family val="3"/>
      <charset val="136"/>
    </font>
    <font>
      <sz val="22"/>
      <color theme="7" tint="-0.249977111117893"/>
      <name val="LXGW WenKai Mono TC"/>
      <family val="3"/>
      <charset val="136"/>
    </font>
    <font>
      <sz val="20"/>
      <color rgb="FFFF0000"/>
      <name val="Noto Sans TC"/>
      <family val="2"/>
      <charset val="136"/>
    </font>
    <font>
      <sz val="18"/>
      <color rgb="FF00B050"/>
      <name val="Noto Sans TC Medium"/>
      <family val="2"/>
      <charset val="136"/>
    </font>
    <font>
      <sz val="22"/>
      <color theme="0" tint="-0.34998626667073579"/>
      <name val="Noto Sans TC Medium"/>
      <family val="2"/>
      <charset val="136"/>
    </font>
    <font>
      <sz val="18"/>
      <color rgb="FF000000"/>
      <name val="Noto Sans TC Medium"/>
      <family val="2"/>
      <charset val="136"/>
    </font>
    <font>
      <sz val="24"/>
      <color theme="8" tint="0.39997558519241921"/>
      <name val="Arial"/>
      <family val="2"/>
    </font>
    <font>
      <sz val="18"/>
      <color rgb="FF00B0F0"/>
      <name val="Noto Sans TC Medium"/>
      <family val="2"/>
      <charset val="136"/>
    </font>
    <font>
      <sz val="16"/>
      <color rgb="FF000000"/>
      <name val="Noto Serif TC SemiBold"/>
      <family val="1"/>
      <charset val="136"/>
    </font>
    <font>
      <b/>
      <sz val="18"/>
      <color rgb="FF000000"/>
      <name val="Noto Sans TC Medium"/>
      <family val="2"/>
      <charset val="136"/>
    </font>
    <font>
      <sz val="18"/>
      <color rgb="FFFF0000"/>
      <name val="Noto Serif TC Medium"/>
    </font>
    <font>
      <sz val="18"/>
      <color rgb="FF0070C0"/>
      <name val="宋体"/>
      <charset val="136"/>
    </font>
    <font>
      <sz val="18"/>
      <color rgb="FF0070C0"/>
      <name val="Arial"/>
      <family val="2"/>
    </font>
    <font>
      <sz val="18"/>
      <color rgb="FF0070C0"/>
      <name val="新細明體"/>
      <family val="1"/>
      <charset val="136"/>
      <scheme val="minor"/>
    </font>
    <font>
      <sz val="20"/>
      <name val="Noto Serif TC SemiBold"/>
      <family val="1"/>
      <charset val="136"/>
    </font>
    <font>
      <sz val="26"/>
      <color theme="7" tint="-0.249977111117893"/>
      <name val="KangXiZiDian.com 康熙字典體常用版"/>
      <charset val="136"/>
    </font>
    <font>
      <sz val="18"/>
      <color rgb="FF000000"/>
      <name val="SimSun"/>
      <charset val="134"/>
    </font>
    <font>
      <sz val="18"/>
      <color theme="0"/>
      <name val="Arial"/>
      <family val="2"/>
    </font>
    <font>
      <sz val="24"/>
      <color theme="0"/>
      <name val="Arial"/>
      <family val="2"/>
    </font>
    <font>
      <sz val="18"/>
      <color rgb="FFFFC000"/>
      <name val="Arial"/>
      <family val="2"/>
    </font>
    <font>
      <sz val="18"/>
      <color theme="7"/>
      <name val="Arial"/>
      <family val="2"/>
    </font>
    <font>
      <sz val="18"/>
      <color theme="0"/>
      <name val="Iansui 094"/>
      <family val="3"/>
      <charset val="136"/>
    </font>
    <font>
      <sz val="24"/>
      <color rgb="FFFFC000"/>
      <name val="Arial"/>
      <family val="2"/>
    </font>
    <font>
      <sz val="24"/>
      <color theme="0"/>
      <name val="Iansui 094"/>
      <family val="3"/>
      <charset val="136"/>
    </font>
    <font>
      <sz val="24"/>
      <name val="Iansui 094"/>
      <family val="3"/>
      <charset val="136"/>
    </font>
    <font>
      <sz val="24"/>
      <name val="Arial"/>
      <family val="2"/>
    </font>
    <font>
      <sz val="18"/>
      <name val="Iansui 094"/>
      <family val="3"/>
      <charset val="136"/>
    </font>
    <font>
      <sz val="18"/>
      <color theme="8"/>
      <name val="Arial"/>
      <family val="2"/>
    </font>
    <font>
      <sz val="26"/>
      <color rgb="FFFF0000"/>
      <name val="Iansui 094"/>
      <family val="3"/>
      <charset val="136"/>
    </font>
    <font>
      <sz val="20"/>
      <name val="BopomofoRuby1909-v1"/>
      <family val="1"/>
      <charset val="136"/>
    </font>
    <font>
      <sz val="24"/>
      <color rgb="FFFF0000"/>
      <name val="Iansui 094"/>
      <family val="3"/>
      <charset val="136"/>
    </font>
    <font>
      <b/>
      <sz val="20"/>
      <color rgb="FFFF0000"/>
      <name val="Noto Serif TC SemiBold"/>
      <family val="1"/>
      <charset val="136"/>
    </font>
    <font>
      <sz val="20"/>
      <name val="Times New Roman"/>
      <family val="1"/>
    </font>
    <font>
      <b/>
      <sz val="20"/>
      <color rgb="FFFF0000"/>
      <name val="Times New Roman"/>
      <family val="1"/>
    </font>
    <font>
      <sz val="18"/>
      <color rgb="FF000000"/>
      <name val="Microsoft JhengHei"/>
      <family val="2"/>
      <charset val="136"/>
    </font>
    <font>
      <sz val="18"/>
      <color rgb="FF000000"/>
      <name val="BopomofoRuby1909-v1"/>
      <family val="3"/>
      <charset val="136"/>
    </font>
    <font>
      <sz val="18"/>
      <color rgb="FF000000"/>
      <name val="Iansui 094"/>
      <family val="3"/>
      <charset val="136"/>
    </font>
    <font>
      <sz val="28"/>
      <color theme="8"/>
      <name val="Microsoft JhengHei"/>
      <family val="2"/>
      <charset val="136"/>
    </font>
    <font>
      <sz val="28"/>
      <color theme="8"/>
      <name val="Noto Serif TC Bold"/>
      <family val="2"/>
      <charset val="136"/>
    </font>
    <font>
      <sz val="28"/>
      <color theme="8"/>
      <name val="Calibri"/>
      <family val="2"/>
    </font>
    <font>
      <sz val="11"/>
      <color rgb="FFFF0000"/>
      <name val="Arial Narrow"/>
      <family val="2"/>
    </font>
    <font>
      <sz val="10"/>
      <color rgb="FFFF0000"/>
      <name val="Arial Narrow"/>
      <family val="2"/>
    </font>
    <font>
      <b/>
      <sz val="12"/>
      <color rgb="FFC00000"/>
      <name val="Microsoft JhengHei"/>
      <family val="2"/>
      <charset val="136"/>
    </font>
    <font>
      <sz val="9"/>
      <name val="宋体"/>
      <charset val="136"/>
    </font>
    <font>
      <sz val="12"/>
      <name val="Microsoft JhengHei UI"/>
      <family val="2"/>
      <charset val="136"/>
    </font>
    <font>
      <sz val="12"/>
      <color rgb="FFFF0000"/>
      <name val="Noto Serif TC"/>
      <family val="1"/>
      <charset val="128"/>
    </font>
    <font>
      <sz val="12"/>
      <color rgb="FF0070C0"/>
      <name val="Noto Serif TC SemiBold"/>
      <family val="1"/>
      <charset val="128"/>
    </font>
    <font>
      <sz val="12"/>
      <color rgb="FF0070C0"/>
      <name val="BopomofoRuby1909-v1"/>
      <family val="1"/>
      <charset val="136"/>
    </font>
    <font>
      <sz val="12"/>
      <color rgb="FFFF0000"/>
      <name val="BopomofoRuby1909-v1"/>
      <family val="1"/>
      <charset val="136"/>
    </font>
    <font>
      <sz val="12"/>
      <color rgb="FFFF0000"/>
      <name val="Noto Serif TC SemiBold"/>
      <family val="1"/>
      <charset val="128"/>
    </font>
    <font>
      <sz val="10"/>
      <color rgb="FF0070C0"/>
      <name val="Noto Serif TC SemiBold"/>
      <family val="1"/>
      <charset val="128"/>
    </font>
    <font>
      <b/>
      <sz val="12"/>
      <name val="宋体"/>
      <charset val="136"/>
    </font>
    <font>
      <sz val="12"/>
      <name val="Times New Roman"/>
      <family val="1"/>
    </font>
    <font>
      <b/>
      <sz val="16"/>
      <color rgb="FFFF0000"/>
      <name val="宋体"/>
      <charset val="136"/>
    </font>
    <font>
      <b/>
      <sz val="16"/>
      <color rgb="FFFF0000"/>
      <name val="Times New Roman"/>
      <family val="1"/>
    </font>
    <font>
      <sz val="12"/>
      <color rgb="FFFF0000"/>
      <name val="宋体"/>
      <charset val="136"/>
    </font>
    <font>
      <sz val="12"/>
      <color rgb="FFFF0000"/>
      <name val="Times New Roman"/>
      <family val="1"/>
    </font>
    <font>
      <b/>
      <sz val="12"/>
      <color rgb="FF00B0F0"/>
      <name val="宋体"/>
      <charset val="136"/>
    </font>
    <font>
      <b/>
      <sz val="12"/>
      <color rgb="FF00B0F0"/>
      <name val="Times New Roman"/>
      <family val="1"/>
    </font>
    <font>
      <b/>
      <sz val="12"/>
      <name val="Times New Roman"/>
      <family val="1"/>
    </font>
    <font>
      <sz val="22"/>
      <name val="LXGW WenKai Mono TC"/>
      <family val="3"/>
      <charset val="136"/>
    </font>
    <font>
      <sz val="10"/>
      <color theme="9"/>
      <name val="LXGW WenKai Mono TC"/>
      <family val="3"/>
      <charset val="136"/>
    </font>
    <font>
      <b/>
      <sz val="10"/>
      <color theme="9"/>
      <name val="LXGW WenKai Mono TC"/>
      <family val="3"/>
    </font>
    <font>
      <b/>
      <sz val="10"/>
      <color theme="9"/>
      <name val="LXGW WenKai Mono TC"/>
      <family val="3"/>
      <charset val="136"/>
    </font>
    <font>
      <b/>
      <sz val="18"/>
      <color theme="9"/>
      <name val="LXGW WenKai Mono TC"/>
      <family val="3"/>
    </font>
    <font>
      <sz val="18"/>
      <color theme="9"/>
      <name val="LXGW WenKai Mono TC"/>
      <family val="3"/>
      <charset val="136"/>
    </font>
    <font>
      <b/>
      <sz val="12"/>
      <name val="BopomofoRuby1909-v1"/>
      <family val="3"/>
      <charset val="136"/>
    </font>
    <font>
      <b/>
      <sz val="12"/>
      <name val="SimSun"/>
      <charset val="134"/>
    </font>
    <font>
      <b/>
      <sz val="12"/>
      <name val="Microsoft JhengHei"/>
      <family val="2"/>
      <charset val="136"/>
    </font>
    <font>
      <b/>
      <sz val="12"/>
      <color theme="9"/>
      <name val="宋体"/>
      <charset val="136"/>
    </font>
    <font>
      <b/>
      <sz val="12"/>
      <color theme="9"/>
      <name val="Times New Roman"/>
      <family val="1"/>
    </font>
    <font>
      <sz val="24"/>
      <color rgb="FF000000"/>
      <name val="Iansui 094"/>
      <family val="3"/>
      <charset val="136"/>
    </font>
    <font>
      <sz val="16"/>
      <color rgb="FF000000"/>
      <name val="Iansui 094"/>
      <family val="3"/>
      <charset val="136"/>
    </font>
    <font>
      <sz val="16"/>
      <name val="LXGW WenKai"/>
      <family val="1"/>
      <charset val="136"/>
    </font>
    <font>
      <sz val="16"/>
      <color rgb="FF000000"/>
      <name val="LXGW WenKai"/>
      <family val="1"/>
      <charset val="136"/>
    </font>
    <font>
      <sz val="16"/>
      <name val="Iansui 094"/>
      <family val="3"/>
      <charset val="136"/>
    </font>
    <font>
      <b/>
      <sz val="16"/>
      <color rgb="FFC00000"/>
      <name val="Noto Sans TC"/>
      <family val="2"/>
      <charset val="136"/>
    </font>
    <font>
      <sz val="12"/>
      <color rgb="FF1F2328"/>
      <name val="Segoe UI"/>
      <family val="2"/>
    </font>
    <font>
      <sz val="10"/>
      <color rgb="FF1F2328"/>
      <name val="Var(--fontStack-monospace, ui-m"/>
      <family val="2"/>
    </font>
    <font>
      <sz val="18"/>
      <name val="Microsoft JhengHei"/>
      <family val="2"/>
      <charset val="136"/>
    </font>
    <font>
      <sz val="18"/>
      <name val="Tahoma"/>
      <family val="2"/>
    </font>
    <font>
      <sz val="18"/>
      <name val="Segoe UI"/>
      <family val="2"/>
    </font>
    <font>
      <sz val="18"/>
      <name val="BopomofoRuby1909-v1"/>
      <family val="3"/>
      <charset val="136"/>
    </font>
    <font>
      <sz val="12"/>
      <name val="宋体"/>
      <charset val="134"/>
    </font>
    <font>
      <sz val="9"/>
      <name val="BopomofoRuby1909-v1"/>
      <family val="3"/>
      <charset val="136"/>
    </font>
    <font>
      <sz val="18"/>
      <name val="Noto Sans TC"/>
      <family val="2"/>
      <charset val="136"/>
    </font>
    <font>
      <sz val="14"/>
      <name val="Noto Sans TC"/>
      <family val="2"/>
      <charset val="136"/>
    </font>
    <font>
      <sz val="14"/>
      <name val="Noto Sans TC"/>
      <family val="2"/>
    </font>
    <font>
      <sz val="14"/>
      <name val="BopomofoRuby1909-v1"/>
      <family val="3"/>
      <charset val="136"/>
    </font>
    <font>
      <sz val="14"/>
      <name val="Microsoft JhengHei"/>
      <family val="2"/>
      <charset val="136"/>
    </font>
    <font>
      <b/>
      <sz val="12"/>
      <color rgb="FFFFFF00"/>
      <name val="Microsoft JhengHei"/>
      <family val="2"/>
      <charset val="136"/>
    </font>
    <font>
      <sz val="18"/>
      <color rgb="FFFFC000"/>
      <name val="Noto Sans TC"/>
      <family val="2"/>
    </font>
    <font>
      <sz val="18"/>
      <name val="Noto Sans TC"/>
      <family val="2"/>
    </font>
    <font>
      <sz val="18"/>
      <color rgb="FF7030A0"/>
      <name val="Noto Sans TC"/>
      <family val="2"/>
    </font>
    <font>
      <sz val="18"/>
      <color rgb="FF0070C0"/>
      <name val="Noto Serif TC SemiBold"/>
      <family val="1"/>
      <charset val="128"/>
    </font>
    <font>
      <sz val="18"/>
      <name val="Microsoft JhengHei UI"/>
      <family val="2"/>
      <charset val="136"/>
    </font>
    <font>
      <b/>
      <sz val="18"/>
      <color rgb="FFFFC000"/>
      <name val="Noto Sans TC"/>
      <family val="2"/>
    </font>
    <font>
      <b/>
      <sz val="18"/>
      <color rgb="FFFF0000"/>
      <name val="Noto Sans TC"/>
      <family val="2"/>
      <charset val="136"/>
    </font>
    <font>
      <b/>
      <sz val="18"/>
      <color rgb="FFFF0000"/>
      <name val="Noto Sans TC"/>
      <family val="2"/>
    </font>
    <font>
      <b/>
      <sz val="18"/>
      <color rgb="FF7030A0"/>
      <name val="Noto Sans TC"/>
      <family val="2"/>
    </font>
    <font>
      <b/>
      <sz val="18"/>
      <color rgb="FFC00000"/>
      <name val="Noto Sans TC"/>
      <family val="2"/>
    </font>
    <font>
      <b/>
      <sz val="18"/>
      <color rgb="FFC00000"/>
      <name val="Noto Sans TC"/>
      <family val="2"/>
      <charset val="136"/>
    </font>
    <font>
      <sz val="18"/>
      <color rgb="FFFF0000"/>
      <name val="Arial Narrow"/>
      <family val="2"/>
    </font>
    <font>
      <b/>
      <sz val="18"/>
      <color rgb="FFFF0000"/>
      <name val="Microsoft JhengHei"/>
      <family val="2"/>
      <charset val="136"/>
    </font>
    <font>
      <sz val="18"/>
      <name val="KangXi Font Full Version"/>
      <family val="3"/>
      <charset val="136"/>
    </font>
    <font>
      <sz val="12"/>
      <name val="KangXi Font Full Version"/>
      <family val="3"/>
      <charset val="136"/>
    </font>
    <font>
      <b/>
      <sz val="20"/>
      <color theme="4" tint="0.59999389629810485"/>
      <name val="Times New Roman"/>
      <family val="1"/>
    </font>
    <font>
      <sz val="18"/>
      <color rgb="FFFF0000"/>
      <name val="宋体"/>
      <charset val="136"/>
    </font>
    <font>
      <b/>
      <sz val="18"/>
      <color rgb="FFFF0000"/>
      <name val="Iansui 094"/>
      <family val="3"/>
      <charset val="136"/>
    </font>
    <font>
      <sz val="10"/>
      <color rgb="FFFF0000"/>
      <name val="Iansui 094"/>
      <family val="3"/>
      <charset val="136"/>
    </font>
    <font>
      <sz val="18"/>
      <color rgb="FFFF0000"/>
      <name val="BopomofoRuby1909-v1"/>
      <family val="2"/>
      <charset val="136"/>
    </font>
    <font>
      <b/>
      <sz val="12"/>
      <color rgb="FFFF0000"/>
      <name val="Arial"/>
      <family val="2"/>
    </font>
    <font>
      <sz val="18"/>
      <color rgb="FFFF0000"/>
      <name val="Noto Serif TC SemiBold"/>
      <family val="1"/>
      <charset val="128"/>
    </font>
    <font>
      <b/>
      <sz val="12"/>
      <color rgb="FFFF0000"/>
      <name val="Iansui 094"/>
      <family val="3"/>
      <charset val="136"/>
    </font>
    <font>
      <b/>
      <sz val="18"/>
      <color rgb="FFFF0000"/>
      <name val="Noto Serif TC SemiBold"/>
      <family val="1"/>
      <charset val="136"/>
    </font>
    <font>
      <sz val="11"/>
      <name val="Iansui 094"/>
      <family val="3"/>
      <charset val="136"/>
    </font>
    <font>
      <sz val="18"/>
      <color rgb="FFFF0000"/>
      <name val="Microsoft JhengHei UI"/>
      <family val="2"/>
      <charset val="136"/>
    </font>
    <font>
      <sz val="20"/>
      <name val="Iansui 094"/>
      <family val="3"/>
      <charset val="136"/>
    </font>
    <font>
      <b/>
      <sz val="16"/>
      <color rgb="FFFF0000"/>
      <name val="Iansui 094"/>
      <family val="3"/>
      <charset val="136"/>
    </font>
    <font>
      <b/>
      <sz val="18"/>
      <color rgb="FFFF0000"/>
      <name val="宋体"/>
      <charset val="136"/>
    </font>
    <font>
      <b/>
      <sz val="18"/>
      <color rgb="FFFF0000"/>
      <name val="Noto Serif TC SemiBold"/>
      <family val="1"/>
      <charset val="128"/>
    </font>
    <font>
      <sz val="18"/>
      <color rgb="FFFF0000"/>
      <name val="Microsoft JhengHei"/>
      <family val="2"/>
      <charset val="136"/>
    </font>
    <font>
      <b/>
      <sz val="18"/>
      <color rgb="FFFF0000"/>
      <name val="Noto Serif TC Medium"/>
    </font>
    <font>
      <b/>
      <sz val="24"/>
      <color rgb="FFFF0000"/>
      <name val="Iansui 094"/>
      <family val="3"/>
      <charset val="136"/>
    </font>
    <font>
      <b/>
      <sz val="18"/>
      <color rgb="FFC00000"/>
      <name val="Noto Serif TC Medium"/>
    </font>
    <font>
      <sz val="26"/>
      <color theme="9" tint="-0.249977111117893"/>
      <name val="KangXiZiDian.com 康熙字典體常用版"/>
      <charset val="136"/>
    </font>
    <font>
      <b/>
      <sz val="36"/>
      <color rgb="FFFFC000"/>
      <name val="KangXiZiDian.com 康熙字典體常用版"/>
      <family val="1"/>
      <charset val="136"/>
    </font>
    <font>
      <b/>
      <sz val="20"/>
      <name val="Times New Roman"/>
      <family val="1"/>
    </font>
    <font>
      <b/>
      <sz val="20"/>
      <color theme="6"/>
      <name val="Times New Roman"/>
      <family val="1"/>
    </font>
    <font>
      <sz val="20"/>
      <color rgb="FFFF0000"/>
      <name val="Noto Serif TC SemiBold"/>
      <family val="1"/>
      <charset val="136"/>
    </font>
    <font>
      <sz val="16"/>
      <name val="Microsoft JhengHei"/>
      <family val="2"/>
      <charset val="136"/>
    </font>
    <font>
      <sz val="16"/>
      <name val="BopomofoRuby1909-v1"/>
      <family val="3"/>
      <charset val="136"/>
    </font>
    <font>
      <sz val="24"/>
      <color rgb="FFFFFF00"/>
      <name val="Iansui 094"/>
      <family val="3"/>
      <charset val="136"/>
    </font>
    <font>
      <vertAlign val="superscript"/>
      <sz val="20"/>
      <name val="Noto Serif TC SemiBold"/>
      <family val="1"/>
      <charset val="136"/>
    </font>
    <font>
      <sz val="20"/>
      <color rgb="FFFF0000"/>
      <name val="BopomofoRuby1909-v1"/>
      <family val="1"/>
      <charset val="136"/>
    </font>
    <font>
      <b/>
      <sz val="26"/>
      <color theme="7" tint="-0.249977111117893"/>
      <name val="Times New Roman"/>
      <family val="1"/>
    </font>
    <font>
      <sz val="20"/>
      <color theme="8" tint="-0.249977111117893"/>
      <name val="Times New Roman"/>
      <family val="1"/>
    </font>
    <font>
      <sz val="26"/>
      <color theme="7" tint="-0.249977111117893"/>
      <name val="Times New Roman"/>
      <family val="1"/>
    </font>
    <font>
      <sz val="20"/>
      <color theme="4"/>
      <name val="Times New Roman"/>
      <family val="1"/>
    </font>
    <font>
      <b/>
      <sz val="26"/>
      <color rgb="FFFF0000"/>
      <name val="KangXiZiDian.com 康熙字典體常用版"/>
      <family val="1"/>
      <charset val="136"/>
    </font>
    <font>
      <b/>
      <sz val="24"/>
      <color rgb="FFFFFF00"/>
      <name val="Iansui 094"/>
      <family val="3"/>
      <charset val="136"/>
    </font>
  </fonts>
  <fills count="27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 tint="-4.9989318521683403E-2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1" fillId="0" borderId="0" applyNumberFormat="0" applyFill="0" applyBorder="0" applyAlignment="0" applyProtection="0"/>
    <xf numFmtId="0" fontId="1" fillId="0" borderId="0">
      <alignment vertical="center"/>
    </xf>
    <xf numFmtId="0" fontId="2" fillId="0" borderId="0"/>
    <xf numFmtId="0" fontId="123" fillId="0" borderId="0"/>
  </cellStyleXfs>
  <cellXfs count="461">
    <xf numFmtId="0" fontId="0" fillId="0" borderId="0" xfId="0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center"/>
    </xf>
    <xf numFmtId="0" fontId="10" fillId="2" borderId="6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6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0" fontId="15" fillId="0" borderId="0" xfId="0" applyFont="1"/>
    <xf numFmtId="0" fontId="16" fillId="0" borderId="0" xfId="0" applyFont="1"/>
    <xf numFmtId="0" fontId="24" fillId="0" borderId="0" xfId="0" applyFont="1" applyAlignment="1">
      <alignment horizontal="left" vertical="center" indent="1"/>
    </xf>
    <xf numFmtId="0" fontId="25" fillId="6" borderId="0" xfId="0" applyFont="1" applyFill="1" applyAlignment="1">
      <alignment horizontal="left" vertical="center" indent="1"/>
    </xf>
    <xf numFmtId="0" fontId="28" fillId="0" borderId="0" xfId="0" applyFont="1" applyAlignment="1">
      <alignment horizontal="center" vertical="center"/>
    </xf>
    <xf numFmtId="0" fontId="27" fillId="5" borderId="7" xfId="0" applyFont="1" applyFill="1" applyBorder="1" applyAlignment="1">
      <alignment horizontal="center" vertical="center"/>
    </xf>
    <xf numFmtId="0" fontId="28" fillId="7" borderId="7" xfId="0" applyFont="1" applyFill="1" applyBorder="1" applyAlignment="1">
      <alignment horizontal="center" vertical="center"/>
    </xf>
    <xf numFmtId="0" fontId="27" fillId="8" borderId="7" xfId="0" applyFont="1" applyFill="1" applyBorder="1" applyAlignment="1">
      <alignment horizontal="center" vertical="center"/>
    </xf>
    <xf numFmtId="0" fontId="27" fillId="2" borderId="7" xfId="0" applyFont="1" applyFill="1" applyBorder="1" applyAlignment="1">
      <alignment horizontal="center" vertical="center"/>
    </xf>
    <xf numFmtId="0" fontId="27" fillId="4" borderId="7" xfId="0" applyFont="1" applyFill="1" applyBorder="1" applyAlignment="1">
      <alignment horizontal="center" vertical="center"/>
    </xf>
    <xf numFmtId="0" fontId="29" fillId="0" borderId="0" xfId="0" applyFont="1" applyAlignment="1">
      <alignment horizontal="left" vertical="center"/>
    </xf>
    <xf numFmtId="0" fontId="29" fillId="0" borderId="0" xfId="0" applyFont="1"/>
    <xf numFmtId="0" fontId="30" fillId="0" borderId="0" xfId="0" applyFont="1"/>
    <xf numFmtId="0" fontId="36" fillId="0" borderId="17" xfId="1" applyFont="1" applyFill="1" applyBorder="1" applyAlignment="1">
      <alignment horizontal="center" vertical="center"/>
    </xf>
    <xf numFmtId="176" fontId="37" fillId="0" borderId="18" xfId="1" applyNumberFormat="1" applyFont="1" applyFill="1" applyBorder="1" applyAlignment="1">
      <alignment horizontal="center" vertical="center"/>
    </xf>
    <xf numFmtId="0" fontId="36" fillId="0" borderId="19" xfId="1" applyFont="1" applyFill="1" applyBorder="1" applyAlignment="1">
      <alignment horizontal="center" vertical="center"/>
    </xf>
    <xf numFmtId="0" fontId="38" fillId="0" borderId="19" xfId="1" applyFont="1" applyFill="1" applyBorder="1" applyAlignment="1">
      <alignment horizontal="center" vertical="center"/>
    </xf>
    <xf numFmtId="177" fontId="39" fillId="0" borderId="18" xfId="1" applyNumberFormat="1" applyFont="1" applyFill="1" applyBorder="1" applyAlignment="1">
      <alignment horizontal="center" vertical="center"/>
    </xf>
    <xf numFmtId="0" fontId="40" fillId="0" borderId="20" xfId="0" applyFont="1" applyBorder="1" applyAlignment="1">
      <alignment horizontal="center" vertical="center"/>
    </xf>
    <xf numFmtId="0" fontId="41" fillId="0" borderId="21" xfId="0" applyFont="1" applyBorder="1" applyAlignment="1">
      <alignment horizontal="left" vertical="center" indent="1"/>
    </xf>
    <xf numFmtId="0" fontId="40" fillId="0" borderId="22" xfId="0" applyFont="1" applyBorder="1" applyAlignment="1">
      <alignment horizontal="center" vertical="center"/>
    </xf>
    <xf numFmtId="0" fontId="42" fillId="0" borderId="22" xfId="0" applyFont="1" applyBorder="1" applyAlignment="1">
      <alignment horizontal="center" vertical="center"/>
    </xf>
    <xf numFmtId="176" fontId="46" fillId="0" borderId="18" xfId="1" applyNumberFormat="1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8" fillId="0" borderId="0" xfId="0" applyFont="1" applyAlignment="1">
      <alignment vertical="center"/>
    </xf>
    <xf numFmtId="0" fontId="48" fillId="0" borderId="0" xfId="0" applyFont="1"/>
    <xf numFmtId="0" fontId="49" fillId="6" borderId="16" xfId="0" applyFont="1" applyFill="1" applyBorder="1"/>
    <xf numFmtId="0" fontId="49" fillId="6" borderId="16" xfId="0" applyFont="1" applyFill="1" applyBorder="1" applyAlignment="1">
      <alignment horizontal="center" vertical="center"/>
    </xf>
    <xf numFmtId="0" fontId="45" fillId="12" borderId="16" xfId="0" applyFont="1" applyFill="1" applyBorder="1" applyAlignment="1">
      <alignment horizontal="center" vertical="center"/>
    </xf>
    <xf numFmtId="0" fontId="25" fillId="9" borderId="9" xfId="0" applyFont="1" applyFill="1" applyBorder="1" applyAlignment="1">
      <alignment horizontal="left" vertical="center" indent="1"/>
    </xf>
    <xf numFmtId="0" fontId="25" fillId="9" borderId="17" xfId="0" applyFont="1" applyFill="1" applyBorder="1" applyAlignment="1">
      <alignment horizontal="left" vertical="center" indent="1"/>
    </xf>
    <xf numFmtId="0" fontId="25" fillId="9" borderId="0" xfId="0" applyFont="1" applyFill="1" applyAlignment="1">
      <alignment horizontal="left" vertical="center" indent="1"/>
    </xf>
    <xf numFmtId="0" fontId="25" fillId="9" borderId="20" xfId="0" applyFont="1" applyFill="1" applyBorder="1" applyAlignment="1">
      <alignment horizontal="left" vertical="center" indent="1"/>
    </xf>
    <xf numFmtId="0" fontId="25" fillId="6" borderId="17" xfId="0" applyFont="1" applyFill="1" applyBorder="1" applyAlignment="1">
      <alignment horizontal="left" vertical="center" indent="1"/>
    </xf>
    <xf numFmtId="0" fontId="25" fillId="6" borderId="20" xfId="0" applyFont="1" applyFill="1" applyBorder="1" applyAlignment="1">
      <alignment horizontal="left" vertical="center" indent="1"/>
    </xf>
    <xf numFmtId="0" fontId="27" fillId="5" borderId="16" xfId="0" applyFont="1" applyFill="1" applyBorder="1" applyAlignment="1">
      <alignment horizontal="left" vertical="center" indent="1"/>
    </xf>
    <xf numFmtId="0" fontId="25" fillId="6" borderId="16" xfId="0" applyFont="1" applyFill="1" applyBorder="1" applyAlignment="1">
      <alignment horizontal="left" vertical="center" indent="1"/>
    </xf>
    <xf numFmtId="0" fontId="25" fillId="9" borderId="16" xfId="0" applyFont="1" applyFill="1" applyBorder="1" applyAlignment="1">
      <alignment horizontal="left" vertical="center" indent="1"/>
    </xf>
    <xf numFmtId="0" fontId="28" fillId="7" borderId="16" xfId="0" applyFont="1" applyFill="1" applyBorder="1" applyAlignment="1">
      <alignment horizontal="left" vertical="center" indent="1"/>
    </xf>
    <xf numFmtId="0" fontId="26" fillId="7" borderId="16" xfId="0" applyFont="1" applyFill="1" applyBorder="1" applyAlignment="1">
      <alignment horizontal="left" vertical="center" indent="1"/>
    </xf>
    <xf numFmtId="0" fontId="27" fillId="8" borderId="16" xfId="0" applyFont="1" applyFill="1" applyBorder="1" applyAlignment="1">
      <alignment horizontal="left" vertical="center" indent="1"/>
    </xf>
    <xf numFmtId="0" fontId="27" fillId="2" borderId="16" xfId="0" applyFont="1" applyFill="1" applyBorder="1" applyAlignment="1">
      <alignment horizontal="left" vertical="center" indent="1"/>
    </xf>
    <xf numFmtId="0" fontId="27" fillId="4" borderId="16" xfId="0" applyFont="1" applyFill="1" applyBorder="1" applyAlignment="1">
      <alignment horizontal="left" vertical="center" indent="1"/>
    </xf>
    <xf numFmtId="178" fontId="23" fillId="8" borderId="16" xfId="0" applyNumberFormat="1" applyFont="1" applyFill="1" applyBorder="1" applyAlignment="1">
      <alignment horizontal="left" vertical="center" indent="1"/>
    </xf>
    <xf numFmtId="178" fontId="23" fillId="2" borderId="16" xfId="0" applyNumberFormat="1" applyFont="1" applyFill="1" applyBorder="1" applyAlignment="1">
      <alignment horizontal="left" vertical="center" indent="1"/>
    </xf>
    <xf numFmtId="178" fontId="23" fillId="4" borderId="16" xfId="0" applyNumberFormat="1" applyFont="1" applyFill="1" applyBorder="1" applyAlignment="1">
      <alignment horizontal="left" vertical="center" indent="1"/>
    </xf>
    <xf numFmtId="0" fontId="51" fillId="0" borderId="0" xfId="0" applyFont="1" applyAlignment="1">
      <alignment horizontal="center" vertical="center"/>
    </xf>
    <xf numFmtId="0" fontId="53" fillId="0" borderId="0" xfId="0" applyFont="1"/>
    <xf numFmtId="0" fontId="52" fillId="6" borderId="16" xfId="0" applyFont="1" applyFill="1" applyBorder="1" applyAlignment="1">
      <alignment horizontal="center" vertical="center"/>
    </xf>
    <xf numFmtId="0" fontId="51" fillId="5" borderId="8" xfId="0" applyFont="1" applyFill="1" applyBorder="1" applyAlignment="1">
      <alignment vertical="center"/>
    </xf>
    <xf numFmtId="0" fontId="51" fillId="5" borderId="10" xfId="0" applyFont="1" applyFill="1" applyBorder="1" applyAlignment="1">
      <alignment vertical="center"/>
    </xf>
    <xf numFmtId="0" fontId="14" fillId="8" borderId="8" xfId="0" applyFont="1" applyFill="1" applyBorder="1" applyAlignment="1">
      <alignment vertical="center"/>
    </xf>
    <xf numFmtId="0" fontId="14" fillId="8" borderId="10" xfId="0" applyFont="1" applyFill="1" applyBorder="1" applyAlignment="1">
      <alignment vertical="center"/>
    </xf>
    <xf numFmtId="0" fontId="14" fillId="4" borderId="8" xfId="0" applyFont="1" applyFill="1" applyBorder="1" applyAlignment="1">
      <alignment vertical="center"/>
    </xf>
    <xf numFmtId="0" fontId="14" fillId="4" borderId="10" xfId="0" applyFont="1" applyFill="1" applyBorder="1" applyAlignment="1">
      <alignment vertical="center"/>
    </xf>
    <xf numFmtId="0" fontId="27" fillId="13" borderId="7" xfId="0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vertical="center"/>
    </xf>
    <xf numFmtId="178" fontId="55" fillId="2" borderId="5" xfId="0" applyNumberFormat="1" applyFont="1" applyFill="1" applyBorder="1" applyAlignment="1">
      <alignment vertical="center"/>
    </xf>
    <xf numFmtId="0" fontId="9" fillId="4" borderId="4" xfId="0" applyFont="1" applyFill="1" applyBorder="1" applyAlignment="1">
      <alignment vertical="center"/>
    </xf>
    <xf numFmtId="0" fontId="9" fillId="4" borderId="5" xfId="0" applyFont="1" applyFill="1" applyBorder="1" applyAlignment="1">
      <alignment vertical="center"/>
    </xf>
    <xf numFmtId="0" fontId="55" fillId="4" borderId="5" xfId="0" applyFont="1" applyFill="1" applyBorder="1" applyAlignment="1">
      <alignment vertical="center"/>
    </xf>
    <xf numFmtId="178" fontId="55" fillId="4" borderId="5" xfId="0" applyNumberFormat="1" applyFont="1" applyFill="1" applyBorder="1" applyAlignment="1">
      <alignment vertical="center"/>
    </xf>
    <xf numFmtId="178" fontId="9" fillId="4" borderId="4" xfId="0" applyNumberFormat="1" applyFont="1" applyFill="1" applyBorder="1" applyAlignment="1">
      <alignment vertical="center"/>
    </xf>
    <xf numFmtId="0" fontId="4" fillId="0" borderId="0" xfId="0" applyFont="1"/>
    <xf numFmtId="0" fontId="18" fillId="9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6" fillId="1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56" fillId="10" borderId="0" xfId="0" applyFont="1" applyFill="1" applyAlignment="1">
      <alignment vertical="center"/>
    </xf>
    <xf numFmtId="0" fontId="20" fillId="10" borderId="0" xfId="0" applyFont="1" applyFill="1" applyAlignment="1">
      <alignment vertical="center"/>
    </xf>
    <xf numFmtId="0" fontId="57" fillId="14" borderId="0" xfId="0" applyFont="1" applyFill="1" applyAlignment="1">
      <alignment vertical="center"/>
    </xf>
    <xf numFmtId="0" fontId="57" fillId="14" borderId="8" xfId="0" applyFont="1" applyFill="1" applyBorder="1" applyAlignment="1">
      <alignment vertical="center"/>
    </xf>
    <xf numFmtId="0" fontId="57" fillId="14" borderId="10" xfId="0" applyFont="1" applyFill="1" applyBorder="1" applyAlignment="1">
      <alignment vertical="center"/>
    </xf>
    <xf numFmtId="0" fontId="14" fillId="15" borderId="8" xfId="0" applyFont="1" applyFill="1" applyBorder="1" applyAlignment="1">
      <alignment vertical="center"/>
    </xf>
    <xf numFmtId="0" fontId="14" fillId="15" borderId="10" xfId="0" applyFont="1" applyFill="1" applyBorder="1" applyAlignment="1">
      <alignment vertical="center"/>
    </xf>
    <xf numFmtId="0" fontId="21" fillId="16" borderId="0" xfId="0" applyFont="1" applyFill="1" applyAlignment="1">
      <alignment vertical="center"/>
    </xf>
    <xf numFmtId="0" fontId="16" fillId="16" borderId="0" xfId="0" applyFont="1" applyFill="1" applyAlignment="1">
      <alignment vertical="center"/>
    </xf>
    <xf numFmtId="0" fontId="20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18" fillId="6" borderId="16" xfId="0" applyFont="1" applyFill="1" applyBorder="1" applyAlignment="1">
      <alignment horizontal="center" vertical="center"/>
    </xf>
    <xf numFmtId="0" fontId="1" fillId="0" borderId="0" xfId="2">
      <alignment vertical="center"/>
    </xf>
    <xf numFmtId="0" fontId="16" fillId="0" borderId="0" xfId="2" applyFont="1">
      <alignment vertical="center"/>
    </xf>
    <xf numFmtId="0" fontId="2" fillId="0" borderId="0" xfId="2" applyFont="1" applyAlignment="1">
      <alignment horizontal="center" vertical="center"/>
    </xf>
    <xf numFmtId="0" fontId="15" fillId="0" borderId="0" xfId="2" applyFont="1">
      <alignment vertical="center"/>
    </xf>
    <xf numFmtId="0" fontId="14" fillId="0" borderId="0" xfId="2" applyFont="1" applyAlignment="1">
      <alignment horizontal="center" vertical="center"/>
    </xf>
    <xf numFmtId="0" fontId="14" fillId="0" borderId="0" xfId="2" applyFont="1">
      <alignment vertical="center"/>
    </xf>
    <xf numFmtId="0" fontId="59" fillId="0" borderId="0" xfId="2" applyFont="1" applyAlignment="1">
      <alignment horizontal="center" vertical="center"/>
    </xf>
    <xf numFmtId="0" fontId="19" fillId="0" borderId="0" xfId="2" applyFont="1">
      <alignment vertical="center"/>
    </xf>
    <xf numFmtId="0" fontId="16" fillId="7" borderId="0" xfId="2" applyFont="1" applyFill="1">
      <alignment vertical="center"/>
    </xf>
    <xf numFmtId="0" fontId="16" fillId="10" borderId="0" xfId="2" applyFont="1" applyFill="1">
      <alignment vertical="center"/>
    </xf>
    <xf numFmtId="0" fontId="21" fillId="7" borderId="0" xfId="2" applyFont="1" applyFill="1">
      <alignment vertical="center"/>
    </xf>
    <xf numFmtId="178" fontId="16" fillId="17" borderId="0" xfId="2" applyNumberFormat="1" applyFont="1" applyFill="1" applyAlignment="1">
      <alignment horizontal="center" vertical="center"/>
    </xf>
    <xf numFmtId="178" fontId="59" fillId="18" borderId="0" xfId="2" applyNumberFormat="1" applyFont="1" applyFill="1" applyAlignment="1">
      <alignment horizontal="center" vertical="center"/>
    </xf>
    <xf numFmtId="178" fontId="60" fillId="17" borderId="0" xfId="2" applyNumberFormat="1" applyFont="1" applyFill="1" applyAlignment="1">
      <alignment horizontal="center" vertical="center"/>
    </xf>
    <xf numFmtId="178" fontId="18" fillId="17" borderId="0" xfId="2" applyNumberFormat="1" applyFont="1" applyFill="1" applyAlignment="1">
      <alignment horizontal="center" vertical="center"/>
    </xf>
    <xf numFmtId="0" fontId="16" fillId="17" borderId="0" xfId="2" applyFont="1" applyFill="1">
      <alignment vertical="center"/>
    </xf>
    <xf numFmtId="178" fontId="16" fillId="10" borderId="0" xfId="2" applyNumberFormat="1" applyFont="1" applyFill="1" applyAlignment="1">
      <alignment horizontal="center" vertical="center"/>
    </xf>
    <xf numFmtId="178" fontId="57" fillId="14" borderId="0" xfId="2" applyNumberFormat="1" applyFont="1" applyFill="1" applyAlignment="1">
      <alignment horizontal="center" vertical="center" shrinkToFit="1"/>
    </xf>
    <xf numFmtId="178" fontId="61" fillId="14" borderId="0" xfId="2" quotePrefix="1" applyNumberFormat="1" applyFont="1" applyFill="1" applyAlignment="1">
      <alignment horizontal="center" vertical="center" shrinkToFit="1"/>
    </xf>
    <xf numFmtId="178" fontId="61" fillId="14" borderId="0" xfId="2" applyNumberFormat="1" applyFont="1" applyFill="1" applyAlignment="1">
      <alignment horizontal="center" vertical="center" shrinkToFit="1"/>
    </xf>
    <xf numFmtId="178" fontId="57" fillId="14" borderId="0" xfId="2" quotePrefix="1" applyNumberFormat="1" applyFont="1" applyFill="1" applyAlignment="1">
      <alignment horizontal="center" vertical="center" shrinkToFit="1"/>
    </xf>
    <xf numFmtId="0" fontId="61" fillId="14" borderId="0" xfId="2" applyFont="1" applyFill="1">
      <alignment vertical="center"/>
    </xf>
    <xf numFmtId="178" fontId="62" fillId="19" borderId="0" xfId="2" applyNumberFormat="1" applyFont="1" applyFill="1" applyAlignment="1">
      <alignment horizontal="center" vertical="center" shrinkToFit="1"/>
    </xf>
    <xf numFmtId="178" fontId="63" fillId="19" borderId="0" xfId="2" quotePrefix="1" applyNumberFormat="1" applyFont="1" applyFill="1" applyAlignment="1">
      <alignment horizontal="center" vertical="center" shrinkToFit="1"/>
    </xf>
    <xf numFmtId="178" fontId="58" fillId="19" borderId="0" xfId="2" applyNumberFormat="1" applyFont="1" applyFill="1" applyAlignment="1">
      <alignment horizontal="center" vertical="center" shrinkToFit="1"/>
    </xf>
    <xf numFmtId="178" fontId="63" fillId="19" borderId="0" xfId="2" applyNumberFormat="1" applyFont="1" applyFill="1" applyAlignment="1">
      <alignment horizontal="center" vertical="center" shrinkToFit="1"/>
    </xf>
    <xf numFmtId="178" fontId="58" fillId="19" borderId="0" xfId="2" quotePrefix="1" applyNumberFormat="1" applyFont="1" applyFill="1" applyAlignment="1">
      <alignment horizontal="center" vertical="center" shrinkToFit="1"/>
    </xf>
    <xf numFmtId="0" fontId="61" fillId="19" borderId="0" xfId="2" applyFont="1" applyFill="1">
      <alignment vertical="center"/>
    </xf>
    <xf numFmtId="178" fontId="64" fillId="7" borderId="0" xfId="2" applyNumberFormat="1" applyFont="1" applyFill="1" applyAlignment="1">
      <alignment horizontal="center" vertical="center" shrinkToFit="1"/>
    </xf>
    <xf numFmtId="178" fontId="65" fillId="7" borderId="0" xfId="2" applyNumberFormat="1" applyFont="1" applyFill="1" applyAlignment="1">
      <alignment horizontal="center" vertical="center" shrinkToFit="1"/>
    </xf>
    <xf numFmtId="0" fontId="66" fillId="7" borderId="0" xfId="2" applyFont="1" applyFill="1">
      <alignment vertical="center"/>
    </xf>
    <xf numFmtId="0" fontId="67" fillId="6" borderId="0" xfId="2" applyFont="1" applyFill="1" applyAlignment="1">
      <alignment horizontal="center" vertical="center" shrinkToFit="1"/>
    </xf>
    <xf numFmtId="0" fontId="67" fillId="6" borderId="0" xfId="2" applyFont="1" applyFill="1">
      <alignment vertical="center"/>
    </xf>
    <xf numFmtId="0" fontId="26" fillId="7" borderId="0" xfId="0" applyFont="1" applyFill="1" applyAlignment="1">
      <alignment horizontal="center" vertical="center"/>
    </xf>
    <xf numFmtId="0" fontId="26" fillId="7" borderId="17" xfId="0" applyFont="1" applyFill="1" applyBorder="1" applyAlignment="1">
      <alignment horizontal="center" vertical="center"/>
    </xf>
    <xf numFmtId="0" fontId="26" fillId="7" borderId="20" xfId="0" applyFont="1" applyFill="1" applyBorder="1" applyAlignment="1">
      <alignment horizontal="center" vertical="center"/>
    </xf>
    <xf numFmtId="0" fontId="26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23" fillId="4" borderId="0" xfId="0" applyFont="1" applyFill="1" applyAlignment="1">
      <alignment horizontal="center" vertical="center"/>
    </xf>
    <xf numFmtId="0" fontId="50" fillId="2" borderId="0" xfId="0" applyFont="1" applyFill="1" applyAlignment="1">
      <alignment horizontal="center" vertical="center"/>
    </xf>
    <xf numFmtId="0" fontId="23" fillId="2" borderId="17" xfId="0" applyFont="1" applyFill="1" applyBorder="1" applyAlignment="1">
      <alignment horizontal="center" vertical="center"/>
    </xf>
    <xf numFmtId="0" fontId="23" fillId="4" borderId="17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3" fillId="4" borderId="20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4" borderId="9" xfId="0" applyFont="1" applyFill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3" fillId="8" borderId="0" xfId="0" applyFont="1" applyFill="1" applyAlignment="1">
      <alignment horizontal="left" vertical="center" indent="3"/>
    </xf>
    <xf numFmtId="0" fontId="23" fillId="8" borderId="17" xfId="0" applyFont="1" applyFill="1" applyBorder="1" applyAlignment="1">
      <alignment horizontal="left" vertical="center" indent="3"/>
    </xf>
    <xf numFmtId="0" fontId="23" fillId="8" borderId="20" xfId="0" applyFont="1" applyFill="1" applyBorder="1" applyAlignment="1">
      <alignment horizontal="left" vertical="center" indent="3"/>
    </xf>
    <xf numFmtId="0" fontId="23" fillId="8" borderId="9" xfId="0" applyFont="1" applyFill="1" applyBorder="1" applyAlignment="1">
      <alignment horizontal="left" vertical="center" indent="3"/>
    </xf>
    <xf numFmtId="0" fontId="23" fillId="8" borderId="0" xfId="0" quotePrefix="1" applyFont="1" applyFill="1" applyAlignment="1">
      <alignment horizontal="left" vertical="center" indent="3"/>
    </xf>
    <xf numFmtId="0" fontId="24" fillId="0" borderId="0" xfId="0" applyFont="1" applyAlignment="1">
      <alignment horizontal="left" vertical="center" indent="3"/>
    </xf>
    <xf numFmtId="178" fontId="68" fillId="2" borderId="4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/>
    </xf>
    <xf numFmtId="178" fontId="10" fillId="2" borderId="6" xfId="0" applyNumberFormat="1" applyFont="1" applyFill="1" applyBorder="1" applyAlignment="1">
      <alignment vertical="center" wrapText="1"/>
    </xf>
    <xf numFmtId="178" fontId="10" fillId="4" borderId="6" xfId="0" applyNumberFormat="1" applyFont="1" applyFill="1" applyBorder="1" applyAlignment="1">
      <alignment vertical="center" wrapText="1"/>
    </xf>
    <xf numFmtId="178" fontId="54" fillId="4" borderId="16" xfId="0" applyNumberFormat="1" applyFont="1" applyFill="1" applyBorder="1" applyAlignment="1">
      <alignment horizontal="center" vertical="center"/>
    </xf>
    <xf numFmtId="178" fontId="69" fillId="4" borderId="16" xfId="0" applyNumberFormat="1" applyFont="1" applyFill="1" applyBorder="1" applyAlignment="1">
      <alignment horizontal="center" vertical="center"/>
    </xf>
    <xf numFmtId="178" fontId="10" fillId="4" borderId="6" xfId="0" applyNumberFormat="1" applyFont="1" applyFill="1" applyBorder="1" applyAlignment="1">
      <alignment vertical="center"/>
    </xf>
    <xf numFmtId="178" fontId="10" fillId="4" borderId="6" xfId="0" quotePrefix="1" applyNumberFormat="1" applyFont="1" applyFill="1" applyBorder="1" applyAlignment="1">
      <alignment vertical="center" wrapText="1"/>
    </xf>
    <xf numFmtId="178" fontId="72" fillId="15" borderId="16" xfId="0" applyNumberFormat="1" applyFont="1" applyFill="1" applyBorder="1" applyAlignment="1">
      <alignment horizontal="center" vertical="center"/>
    </xf>
    <xf numFmtId="178" fontId="73" fillId="15" borderId="16" xfId="0" applyNumberFormat="1" applyFont="1" applyFill="1" applyBorder="1" applyAlignment="1">
      <alignment horizontal="center" vertical="center"/>
    </xf>
    <xf numFmtId="178" fontId="54" fillId="8" borderId="16" xfId="0" applyNumberFormat="1" applyFont="1" applyFill="1" applyBorder="1" applyAlignment="1">
      <alignment horizontal="center" vertical="center"/>
    </xf>
    <xf numFmtId="178" fontId="69" fillId="8" borderId="16" xfId="0" applyNumberFormat="1" applyFont="1" applyFill="1" applyBorder="1" applyAlignment="1">
      <alignment horizontal="center" vertical="center"/>
    </xf>
    <xf numFmtId="178" fontId="54" fillId="8" borderId="16" xfId="0" quotePrefix="1" applyNumberFormat="1" applyFont="1" applyFill="1" applyBorder="1" applyAlignment="1">
      <alignment horizontal="center" vertical="center"/>
    </xf>
    <xf numFmtId="0" fontId="71" fillId="4" borderId="16" xfId="0" applyFont="1" applyFill="1" applyBorder="1" applyAlignment="1">
      <alignment horizontal="center" vertical="center"/>
    </xf>
    <xf numFmtId="178" fontId="10" fillId="4" borderId="6" xfId="0" quotePrefix="1" applyNumberFormat="1" applyFont="1" applyFill="1" applyBorder="1" applyAlignment="1">
      <alignment vertical="center"/>
    </xf>
    <xf numFmtId="178" fontId="54" fillId="4" borderId="16" xfId="0" quotePrefix="1" applyNumberFormat="1" applyFont="1" applyFill="1" applyBorder="1" applyAlignment="1">
      <alignment horizontal="center" vertical="center"/>
    </xf>
    <xf numFmtId="0" fontId="73" fillId="15" borderId="16" xfId="0" applyFont="1" applyFill="1" applyBorder="1" applyAlignment="1">
      <alignment horizontal="center" vertical="center"/>
    </xf>
    <xf numFmtId="0" fontId="76" fillId="0" borderId="0" xfId="0" applyFont="1" applyAlignment="1">
      <alignment vertical="center"/>
    </xf>
    <xf numFmtId="0" fontId="22" fillId="9" borderId="0" xfId="0" applyFont="1" applyFill="1" applyAlignment="1">
      <alignment vertical="center"/>
    </xf>
    <xf numFmtId="0" fontId="78" fillId="0" borderId="0" xfId="0" applyFont="1"/>
    <xf numFmtId="0" fontId="78" fillId="0" borderId="0" xfId="0" applyFont="1" applyAlignment="1">
      <alignment vertical="center"/>
    </xf>
    <xf numFmtId="0" fontId="2" fillId="0" borderId="0" xfId="3" applyAlignment="1">
      <alignment horizontal="center"/>
    </xf>
    <xf numFmtId="0" fontId="2" fillId="16" borderId="0" xfId="3" applyFill="1" applyAlignment="1">
      <alignment horizontal="center"/>
    </xf>
    <xf numFmtId="0" fontId="80" fillId="0" borderId="0" xfId="3" applyFont="1" applyAlignment="1">
      <alignment horizontal="center"/>
    </xf>
    <xf numFmtId="0" fontId="81" fillId="16" borderId="0" xfId="3" applyFont="1" applyFill="1" applyAlignment="1">
      <alignment horizontal="center"/>
    </xf>
    <xf numFmtId="0" fontId="82" fillId="0" borderId="0" xfId="3" applyFont="1" applyAlignment="1">
      <alignment horizontal="center"/>
    </xf>
    <xf numFmtId="0" fontId="84" fillId="0" borderId="0" xfId="3" applyFont="1" applyAlignment="1">
      <alignment horizontal="center"/>
    </xf>
    <xf numFmtId="0" fontId="2" fillId="20" borderId="0" xfId="3" applyFill="1" applyAlignment="1">
      <alignment horizontal="center"/>
    </xf>
    <xf numFmtId="0" fontId="85" fillId="0" borderId="0" xfId="3" applyFont="1" applyAlignment="1">
      <alignment horizontal="center"/>
    </xf>
    <xf numFmtId="0" fontId="86" fillId="0" borderId="0" xfId="3" applyFont="1" applyAlignment="1">
      <alignment horizontal="center"/>
    </xf>
    <xf numFmtId="0" fontId="87" fillId="0" borderId="0" xfId="3" applyFont="1" applyAlignment="1">
      <alignment horizontal="center"/>
    </xf>
    <xf numFmtId="0" fontId="88" fillId="0" borderId="0" xfId="3" applyFont="1" applyAlignment="1">
      <alignment horizontal="center"/>
    </xf>
    <xf numFmtId="0" fontId="89" fillId="0" borderId="0" xfId="3" applyFont="1" applyAlignment="1">
      <alignment horizontal="center"/>
    </xf>
    <xf numFmtId="0" fontId="90" fillId="20" borderId="0" xfId="3" applyFont="1" applyFill="1" applyAlignment="1">
      <alignment horizontal="center"/>
    </xf>
    <xf numFmtId="0" fontId="91" fillId="0" borderId="0" xfId="3" applyFont="1" applyAlignment="1">
      <alignment horizontal="center"/>
    </xf>
    <xf numFmtId="0" fontId="100" fillId="0" borderId="0" xfId="3" applyFont="1" applyAlignment="1">
      <alignment horizontal="left"/>
    </xf>
    <xf numFmtId="0" fontId="99" fillId="0" borderId="0" xfId="3" applyFont="1" applyAlignment="1">
      <alignment horizontal="center"/>
    </xf>
    <xf numFmtId="0" fontId="106" fillId="0" borderId="0" xfId="3" applyFont="1" applyAlignment="1">
      <alignment horizontal="center"/>
    </xf>
    <xf numFmtId="0" fontId="111" fillId="0" borderId="0" xfId="0" applyFont="1" applyAlignment="1">
      <alignment horizontal="center" vertical="center"/>
    </xf>
    <xf numFmtId="0" fontId="111" fillId="7" borderId="0" xfId="0" applyFont="1" applyFill="1" applyAlignment="1">
      <alignment horizontal="center" vertical="center"/>
    </xf>
    <xf numFmtId="0" fontId="111" fillId="7" borderId="17" xfId="0" applyFont="1" applyFill="1" applyBorder="1" applyAlignment="1">
      <alignment horizontal="center" vertical="center"/>
    </xf>
    <xf numFmtId="0" fontId="111" fillId="7" borderId="20" xfId="0" applyFont="1" applyFill="1" applyBorder="1" applyAlignment="1">
      <alignment horizontal="center" vertical="center"/>
    </xf>
    <xf numFmtId="0" fontId="111" fillId="7" borderId="9" xfId="0" applyFont="1" applyFill="1" applyBorder="1" applyAlignment="1">
      <alignment horizontal="center" vertical="center"/>
    </xf>
    <xf numFmtId="0" fontId="26" fillId="0" borderId="0" xfId="0" applyFont="1" applyAlignment="1">
      <alignment horizontal="left" vertical="center" indent="1"/>
    </xf>
    <xf numFmtId="0" fontId="111" fillId="7" borderId="0" xfId="0" applyFont="1" applyFill="1" applyAlignment="1">
      <alignment horizontal="left" vertical="center" indent="1"/>
    </xf>
    <xf numFmtId="0" fontId="26" fillId="7" borderId="0" xfId="0" applyFont="1" applyFill="1" applyAlignment="1">
      <alignment horizontal="left" vertical="center" indent="1"/>
    </xf>
    <xf numFmtId="0" fontId="113" fillId="5" borderId="7" xfId="0" applyFont="1" applyFill="1" applyBorder="1" applyAlignment="1">
      <alignment horizontal="center" vertical="center"/>
    </xf>
    <xf numFmtId="0" fontId="114" fillId="7" borderId="7" xfId="0" applyFont="1" applyFill="1" applyBorder="1" applyAlignment="1">
      <alignment horizontal="center" vertical="center"/>
    </xf>
    <xf numFmtId="0" fontId="113" fillId="8" borderId="7" xfId="0" applyFont="1" applyFill="1" applyBorder="1" applyAlignment="1">
      <alignment horizontal="center" vertical="center"/>
    </xf>
    <xf numFmtId="0" fontId="113" fillId="2" borderId="7" xfId="0" applyFont="1" applyFill="1" applyBorder="1" applyAlignment="1">
      <alignment horizontal="center" vertical="center"/>
    </xf>
    <xf numFmtId="0" fontId="113" fillId="4" borderId="7" xfId="0" applyFont="1" applyFill="1" applyBorder="1" applyAlignment="1">
      <alignment horizontal="center" vertical="center"/>
    </xf>
    <xf numFmtId="0" fontId="115" fillId="5" borderId="7" xfId="0" applyFont="1" applyFill="1" applyBorder="1" applyAlignment="1">
      <alignment horizontal="center" vertical="center"/>
    </xf>
    <xf numFmtId="0" fontId="112" fillId="7" borderId="7" xfId="0" applyFont="1" applyFill="1" applyBorder="1" applyAlignment="1">
      <alignment horizontal="left" vertical="center" indent="1"/>
    </xf>
    <xf numFmtId="0" fontId="115" fillId="2" borderId="7" xfId="0" applyFont="1" applyFill="1" applyBorder="1" applyAlignment="1">
      <alignment horizontal="center" vertical="center"/>
    </xf>
    <xf numFmtId="0" fontId="115" fillId="8" borderId="7" xfId="0" applyFont="1" applyFill="1" applyBorder="1" applyAlignment="1">
      <alignment horizontal="center" vertical="center"/>
    </xf>
    <xf numFmtId="0" fontId="116" fillId="0" borderId="0" xfId="0" applyFont="1" applyAlignment="1">
      <alignment horizontal="left" vertical="center" indent="1"/>
    </xf>
    <xf numFmtId="0" fontId="117" fillId="21" borderId="0" xfId="0" applyFont="1" applyFill="1" applyAlignment="1">
      <alignment horizontal="center" vertical="center" wrapText="1"/>
    </xf>
    <xf numFmtId="0" fontId="118" fillId="21" borderId="0" xfId="0" applyFont="1" applyFill="1" applyAlignment="1">
      <alignment horizontal="center" vertical="center" wrapText="1"/>
    </xf>
    <xf numFmtId="0" fontId="23" fillId="8" borderId="0" xfId="0" applyFont="1" applyFill="1" applyAlignment="1">
      <alignment horizontal="center" vertical="center"/>
    </xf>
    <xf numFmtId="0" fontId="23" fillId="8" borderId="0" xfId="0" applyFont="1" applyFill="1" applyAlignment="1">
      <alignment horizontal="left" vertical="center" indent="2"/>
    </xf>
    <xf numFmtId="0" fontId="23" fillId="2" borderId="0" xfId="0" applyFont="1" applyFill="1" applyAlignment="1">
      <alignment horizontal="left" vertical="center" indent="2"/>
    </xf>
    <xf numFmtId="0" fontId="50" fillId="2" borderId="0" xfId="0" applyFont="1" applyFill="1" applyAlignment="1">
      <alignment horizontal="left" vertical="center" indent="2"/>
    </xf>
    <xf numFmtId="0" fontId="23" fillId="4" borderId="0" xfId="0" applyFont="1" applyFill="1" applyAlignment="1">
      <alignment horizontal="left" vertical="center" indent="2"/>
    </xf>
    <xf numFmtId="0" fontId="25" fillId="11" borderId="0" xfId="0" applyFont="1" applyFill="1" applyAlignment="1">
      <alignment horizontal="left" vertical="center" indent="1"/>
    </xf>
    <xf numFmtId="178" fontId="63" fillId="14" borderId="16" xfId="0" applyNumberFormat="1" applyFont="1" applyFill="1" applyBorder="1" applyAlignment="1">
      <alignment horizontal="center" vertical="center"/>
    </xf>
    <xf numFmtId="178" fontId="70" fillId="14" borderId="16" xfId="0" applyNumberFormat="1" applyFont="1" applyFill="1" applyBorder="1" applyAlignment="1">
      <alignment horizontal="center" vertical="center"/>
    </xf>
    <xf numFmtId="0" fontId="16" fillId="16" borderId="0" xfId="0" applyFont="1" applyFill="1" applyAlignment="1">
      <alignment horizontal="right" vertical="center" indent="1"/>
    </xf>
    <xf numFmtId="0" fontId="16" fillId="10" borderId="0" xfId="0" applyFont="1" applyFill="1" applyAlignment="1">
      <alignment horizontal="center" vertical="center"/>
    </xf>
    <xf numFmtId="0" fontId="16" fillId="16" borderId="0" xfId="0" applyFont="1" applyFill="1" applyAlignment="1">
      <alignment horizontal="center" vertical="center"/>
    </xf>
    <xf numFmtId="0" fontId="57" fillId="14" borderId="0" xfId="0" applyFont="1" applyFill="1" applyAlignment="1">
      <alignment horizontal="center" vertical="center"/>
    </xf>
    <xf numFmtId="0" fontId="14" fillId="0" borderId="0" xfId="4" applyFont="1"/>
    <xf numFmtId="0" fontId="125" fillId="0" borderId="0" xfId="4" applyFont="1"/>
    <xf numFmtId="0" fontId="125" fillId="0" borderId="0" xfId="4" applyFont="1" applyAlignment="1">
      <alignment horizontal="center"/>
    </xf>
    <xf numFmtId="0" fontId="14" fillId="0" borderId="0" xfId="4" applyFont="1" applyAlignment="1">
      <alignment horizontal="center"/>
    </xf>
    <xf numFmtId="0" fontId="126" fillId="0" borderId="0" xfId="4" applyFont="1" applyAlignment="1">
      <alignment horizontal="center"/>
    </xf>
    <xf numFmtId="0" fontId="127" fillId="0" borderId="0" xfId="4" applyFont="1" applyAlignment="1">
      <alignment horizontal="center"/>
    </xf>
    <xf numFmtId="0" fontId="128" fillId="0" borderId="0" xfId="4" applyFont="1" applyAlignment="1">
      <alignment horizontal="center"/>
    </xf>
    <xf numFmtId="0" fontId="129" fillId="0" borderId="0" xfId="4" applyFont="1" applyAlignment="1">
      <alignment horizontal="center"/>
    </xf>
    <xf numFmtId="0" fontId="130" fillId="0" borderId="0" xfId="4" applyFont="1" applyAlignment="1">
      <alignment horizontal="center"/>
    </xf>
    <xf numFmtId="0" fontId="66" fillId="0" borderId="0" xfId="4" applyFont="1"/>
    <xf numFmtId="0" fontId="131" fillId="22" borderId="19" xfId="4" applyFont="1" applyFill="1" applyBorder="1"/>
    <xf numFmtId="0" fontId="132" fillId="22" borderId="17" xfId="4" applyFont="1" applyFill="1" applyBorder="1" applyAlignment="1">
      <alignment horizontal="center"/>
    </xf>
    <xf numFmtId="0" fontId="132" fillId="22" borderId="18" xfId="4" applyFont="1" applyFill="1" applyBorder="1" applyAlignment="1">
      <alignment horizontal="center"/>
    </xf>
    <xf numFmtId="0" fontId="133" fillId="22" borderId="19" xfId="4" applyFont="1" applyFill="1" applyBorder="1" applyAlignment="1">
      <alignment horizontal="center"/>
    </xf>
    <xf numFmtId="0" fontId="125" fillId="23" borderId="0" xfId="4" applyFont="1" applyFill="1" applyAlignment="1">
      <alignment horizontal="center"/>
    </xf>
    <xf numFmtId="0" fontId="132" fillId="24" borderId="0" xfId="4" applyFont="1" applyFill="1" applyAlignment="1">
      <alignment horizontal="center"/>
    </xf>
    <xf numFmtId="0" fontId="134" fillId="20" borderId="0" xfId="4" applyFont="1" applyFill="1" applyAlignment="1">
      <alignment horizontal="center"/>
    </xf>
    <xf numFmtId="0" fontId="134" fillId="0" borderId="0" xfId="4" applyFont="1" applyAlignment="1">
      <alignment horizontal="center"/>
    </xf>
    <xf numFmtId="0" fontId="14" fillId="20" borderId="0" xfId="4" applyFont="1" applyFill="1" applyAlignment="1">
      <alignment horizontal="center"/>
    </xf>
    <xf numFmtId="0" fontId="131" fillId="22" borderId="23" xfId="4" applyFont="1" applyFill="1" applyBorder="1"/>
    <xf numFmtId="0" fontId="132" fillId="22" borderId="0" xfId="4" applyFont="1" applyFill="1" applyAlignment="1">
      <alignment horizontal="center"/>
    </xf>
    <xf numFmtId="0" fontId="132" fillId="22" borderId="24" xfId="4" applyFont="1" applyFill="1" applyBorder="1" applyAlignment="1">
      <alignment horizontal="center"/>
    </xf>
    <xf numFmtId="0" fontId="133" fillId="22" borderId="0" xfId="4" applyFont="1" applyFill="1" applyAlignment="1">
      <alignment horizontal="center"/>
    </xf>
    <xf numFmtId="0" fontId="119" fillId="0" borderId="0" xfId="4" applyFont="1" applyAlignment="1">
      <alignment horizontal="center"/>
    </xf>
    <xf numFmtId="0" fontId="131" fillId="22" borderId="22" xfId="4" applyFont="1" applyFill="1" applyBorder="1"/>
    <xf numFmtId="0" fontId="132" fillId="22" borderId="20" xfId="4" applyFont="1" applyFill="1" applyBorder="1" applyAlignment="1">
      <alignment horizontal="center"/>
    </xf>
    <xf numFmtId="0" fontId="132" fillId="22" borderId="21" xfId="4" applyFont="1" applyFill="1" applyBorder="1" applyAlignment="1">
      <alignment horizontal="center"/>
    </xf>
    <xf numFmtId="0" fontId="133" fillId="22" borderId="20" xfId="4" applyFont="1" applyFill="1" applyBorder="1" applyAlignment="1">
      <alignment horizontal="center"/>
    </xf>
    <xf numFmtId="0" fontId="135" fillId="0" borderId="0" xfId="4" applyFont="1" applyAlignment="1">
      <alignment horizontal="center"/>
    </xf>
    <xf numFmtId="0" fontId="136" fillId="22" borderId="22" xfId="4" applyFont="1" applyFill="1" applyBorder="1"/>
    <xf numFmtId="0" fontId="137" fillId="22" borderId="20" xfId="4" applyFont="1" applyFill="1" applyBorder="1" applyAlignment="1">
      <alignment horizontal="center"/>
    </xf>
    <xf numFmtId="0" fontId="138" fillId="22" borderId="21" xfId="4" applyFont="1" applyFill="1" applyBorder="1" applyAlignment="1">
      <alignment horizontal="center"/>
    </xf>
    <xf numFmtId="0" fontId="139" fillId="22" borderId="20" xfId="4" applyFont="1" applyFill="1" applyBorder="1" applyAlignment="1">
      <alignment horizontal="center"/>
    </xf>
    <xf numFmtId="0" fontId="133" fillId="22" borderId="17" xfId="4" applyFont="1" applyFill="1" applyBorder="1" applyAlignment="1">
      <alignment horizontal="center"/>
    </xf>
    <xf numFmtId="0" fontId="137" fillId="23" borderId="0" xfId="4" applyFont="1" applyFill="1" applyAlignment="1">
      <alignment horizontal="center"/>
    </xf>
    <xf numFmtId="0" fontId="137" fillId="22" borderId="19" xfId="4" applyFont="1" applyFill="1" applyBorder="1"/>
    <xf numFmtId="0" fontId="138" fillId="22" borderId="17" xfId="4" applyFont="1" applyFill="1" applyBorder="1" applyAlignment="1">
      <alignment horizontal="center"/>
    </xf>
    <xf numFmtId="0" fontId="140" fillId="22" borderId="18" xfId="4" applyFont="1" applyFill="1" applyBorder="1" applyAlignment="1">
      <alignment horizontal="center"/>
    </xf>
    <xf numFmtId="0" fontId="140" fillId="22" borderId="17" xfId="4" applyFont="1" applyFill="1" applyBorder="1" applyAlignment="1">
      <alignment horizontal="center"/>
    </xf>
    <xf numFmtId="0" fontId="141" fillId="24" borderId="0" xfId="4" applyFont="1" applyFill="1" applyAlignment="1">
      <alignment horizontal="center"/>
    </xf>
    <xf numFmtId="0" fontId="137" fillId="22" borderId="23" xfId="4" applyFont="1" applyFill="1" applyBorder="1"/>
    <xf numFmtId="0" fontId="138" fillId="22" borderId="0" xfId="4" applyFont="1" applyFill="1" applyAlignment="1">
      <alignment horizontal="center"/>
    </xf>
    <xf numFmtId="0" fontId="140" fillId="22" borderId="24" xfId="4" applyFont="1" applyFill="1" applyBorder="1" applyAlignment="1">
      <alignment horizontal="center"/>
    </xf>
    <xf numFmtId="0" fontId="140" fillId="22" borderId="0" xfId="4" applyFont="1" applyFill="1" applyAlignment="1">
      <alignment horizontal="center"/>
    </xf>
    <xf numFmtId="0" fontId="131" fillId="11" borderId="0" xfId="4" applyFont="1" applyFill="1"/>
    <xf numFmtId="0" fontId="125" fillId="11" borderId="0" xfId="4" applyFont="1" applyFill="1" applyAlignment="1">
      <alignment horizontal="center"/>
    </xf>
    <xf numFmtId="0" fontId="133" fillId="11" borderId="0" xfId="4" applyFont="1" applyFill="1" applyAlignment="1">
      <alignment horizontal="center"/>
    </xf>
    <xf numFmtId="0" fontId="142" fillId="16" borderId="0" xfId="4" applyFont="1" applyFill="1" applyAlignment="1">
      <alignment horizontal="center"/>
    </xf>
    <xf numFmtId="0" fontId="142" fillId="0" borderId="0" xfId="4" applyFont="1" applyAlignment="1">
      <alignment horizontal="center"/>
    </xf>
    <xf numFmtId="0" fontId="14" fillId="16" borderId="0" xfId="4" applyFont="1" applyFill="1" applyAlignment="1">
      <alignment horizontal="center"/>
    </xf>
    <xf numFmtId="0" fontId="119" fillId="0" borderId="0" xfId="4" quotePrefix="1" applyFont="1" applyAlignment="1">
      <alignment horizontal="center"/>
    </xf>
    <xf numFmtId="0" fontId="143" fillId="0" borderId="0" xfId="0" applyFont="1" applyAlignment="1">
      <alignment vertical="center"/>
    </xf>
    <xf numFmtId="0" fontId="144" fillId="0" borderId="0" xfId="4" applyFont="1"/>
    <xf numFmtId="0" fontId="146" fillId="15" borderId="16" xfId="0" applyFont="1" applyFill="1" applyBorder="1" applyAlignment="1">
      <alignment horizontal="center" vertical="center"/>
    </xf>
    <xf numFmtId="0" fontId="149" fillId="9" borderId="0" xfId="4" applyFont="1" applyFill="1"/>
    <xf numFmtId="0" fontId="66" fillId="26" borderId="0" xfId="4" applyFont="1" applyFill="1"/>
    <xf numFmtId="0" fontId="148" fillId="26" borderId="0" xfId="4" applyFont="1" applyFill="1"/>
    <xf numFmtId="49" fontId="149" fillId="9" borderId="0" xfId="4" applyNumberFormat="1" applyFont="1" applyFill="1"/>
    <xf numFmtId="0" fontId="18" fillId="0" borderId="0" xfId="4" applyFont="1"/>
    <xf numFmtId="0" fontId="150" fillId="0" borderId="0" xfId="4" applyFont="1"/>
    <xf numFmtId="0" fontId="130" fillId="25" borderId="25" xfId="4" applyFont="1" applyFill="1" applyBorder="1" applyAlignment="1">
      <alignment horizontal="center"/>
    </xf>
    <xf numFmtId="0" fontId="130" fillId="25" borderId="26" xfId="4" applyFont="1" applyFill="1" applyBorder="1" applyAlignment="1">
      <alignment horizontal="center"/>
    </xf>
    <xf numFmtId="0" fontId="14" fillId="0" borderId="25" xfId="4" applyFont="1" applyBorder="1" applyAlignment="1">
      <alignment horizontal="center"/>
    </xf>
    <xf numFmtId="0" fontId="134" fillId="0" borderId="25" xfId="4" applyFont="1" applyBorder="1" applyAlignment="1">
      <alignment horizontal="center"/>
    </xf>
    <xf numFmtId="0" fontId="14" fillId="0" borderId="26" xfId="4" applyFont="1" applyBorder="1" applyAlignment="1">
      <alignment horizontal="center"/>
    </xf>
    <xf numFmtId="0" fontId="142" fillId="0" borderId="25" xfId="4" applyFont="1" applyBorder="1" applyAlignment="1">
      <alignment horizontal="center"/>
    </xf>
    <xf numFmtId="0" fontId="151" fillId="0" borderId="0" xfId="4" applyFont="1"/>
    <xf numFmtId="0" fontId="147" fillId="9" borderId="0" xfId="4" applyFont="1" applyFill="1" applyAlignment="1">
      <alignment horizontal="center"/>
    </xf>
    <xf numFmtId="0" fontId="152" fillId="9" borderId="0" xfId="4" applyFont="1" applyFill="1" applyAlignment="1">
      <alignment horizontal="center"/>
    </xf>
    <xf numFmtId="0" fontId="116" fillId="0" borderId="0" xfId="0" applyFont="1" applyAlignment="1">
      <alignment horizontal="left" vertical="center"/>
    </xf>
    <xf numFmtId="0" fontId="66" fillId="0" borderId="0" xfId="4" applyFont="1" applyAlignment="1">
      <alignment horizontal="center"/>
    </xf>
    <xf numFmtId="0" fontId="22" fillId="9" borderId="0" xfId="4" applyFont="1" applyFill="1" applyAlignment="1">
      <alignment horizontal="center"/>
    </xf>
    <xf numFmtId="0" fontId="153" fillId="9" borderId="0" xfId="4" applyFont="1" applyFill="1"/>
    <xf numFmtId="0" fontId="14" fillId="0" borderId="0" xfId="4" applyFont="1" applyAlignment="1">
      <alignment horizontal="right"/>
    </xf>
    <xf numFmtId="0" fontId="154" fillId="0" borderId="0" xfId="4" applyFont="1" applyAlignment="1">
      <alignment horizontal="center"/>
    </xf>
    <xf numFmtId="0" fontId="130" fillId="25" borderId="27" xfId="4" applyFont="1" applyFill="1" applyBorder="1" applyAlignment="1">
      <alignment horizontal="center"/>
    </xf>
    <xf numFmtId="0" fontId="155" fillId="0" borderId="0" xfId="4" applyFont="1" applyAlignment="1">
      <alignment horizontal="right"/>
    </xf>
    <xf numFmtId="0" fontId="156" fillId="9" borderId="0" xfId="4" applyFont="1" applyFill="1"/>
    <xf numFmtId="0" fontId="148" fillId="0" borderId="0" xfId="4" applyFont="1"/>
    <xf numFmtId="0" fontId="14" fillId="0" borderId="0" xfId="4" applyFont="1" applyAlignment="1">
      <alignment horizontal="left"/>
    </xf>
    <xf numFmtId="0" fontId="157" fillId="0" borderId="0" xfId="4" applyFont="1" applyAlignment="1">
      <alignment horizontal="left"/>
    </xf>
    <xf numFmtId="0" fontId="158" fillId="0" borderId="0" xfId="4" applyFont="1"/>
    <xf numFmtId="0" fontId="153" fillId="0" borderId="0" xfId="4" applyFont="1"/>
    <xf numFmtId="0" fontId="147" fillId="0" borderId="0" xfId="4" applyFont="1" applyAlignment="1">
      <alignment horizontal="center"/>
    </xf>
    <xf numFmtId="0" fontId="152" fillId="0" borderId="0" xfId="4" applyFont="1" applyAlignment="1">
      <alignment horizontal="center"/>
    </xf>
    <xf numFmtId="0" fontId="159" fillId="0" borderId="0" xfId="4" applyFont="1" applyAlignment="1">
      <alignment horizontal="center"/>
    </xf>
    <xf numFmtId="0" fontId="160" fillId="0" borderId="0" xfId="4" applyFont="1" applyAlignment="1">
      <alignment horizontal="center"/>
    </xf>
    <xf numFmtId="0" fontId="148" fillId="0" borderId="0" xfId="4" applyFont="1" applyAlignment="1">
      <alignment horizontal="center"/>
    </xf>
    <xf numFmtId="0" fontId="14" fillId="0" borderId="0" xfId="4" applyFont="1" applyAlignment="1">
      <alignment horizontal="right" indent="1"/>
    </xf>
    <xf numFmtId="0" fontId="22" fillId="9" borderId="0" xfId="4" applyFont="1" applyFill="1"/>
    <xf numFmtId="49" fontId="22" fillId="9" borderId="0" xfId="4" quotePrefix="1" applyNumberFormat="1" applyFont="1" applyFill="1"/>
    <xf numFmtId="0" fontId="25" fillId="6" borderId="8" xfId="0" applyFont="1" applyFill="1" applyBorder="1" applyAlignment="1">
      <alignment horizontal="left" vertical="center" indent="1"/>
    </xf>
    <xf numFmtId="0" fontId="23" fillId="4" borderId="10" xfId="0" applyFont="1" applyFill="1" applyBorder="1" applyAlignment="1">
      <alignment horizontal="center" vertical="center"/>
    </xf>
    <xf numFmtId="0" fontId="25" fillId="6" borderId="19" xfId="0" applyFont="1" applyFill="1" applyBorder="1" applyAlignment="1">
      <alignment horizontal="left" vertical="center" indent="1"/>
    </xf>
    <xf numFmtId="0" fontId="23" fillId="4" borderId="18" xfId="0" applyFont="1" applyFill="1" applyBorder="1" applyAlignment="1">
      <alignment horizontal="center" vertical="center"/>
    </xf>
    <xf numFmtId="0" fontId="25" fillId="6" borderId="23" xfId="0" applyFont="1" applyFill="1" applyBorder="1" applyAlignment="1">
      <alignment horizontal="left" vertical="center" indent="1"/>
    </xf>
    <xf numFmtId="0" fontId="23" fillId="4" borderId="24" xfId="0" applyFont="1" applyFill="1" applyBorder="1" applyAlignment="1">
      <alignment horizontal="center" vertical="center"/>
    </xf>
    <xf numFmtId="0" fontId="25" fillId="6" borderId="22" xfId="0" applyFont="1" applyFill="1" applyBorder="1" applyAlignment="1">
      <alignment horizontal="left" vertical="center" indent="1"/>
    </xf>
    <xf numFmtId="0" fontId="23" fillId="4" borderId="21" xfId="0" applyFont="1" applyFill="1" applyBorder="1" applyAlignment="1">
      <alignment horizontal="center" vertical="center"/>
    </xf>
    <xf numFmtId="0" fontId="119" fillId="0" borderId="0" xfId="4" applyFont="1"/>
    <xf numFmtId="0" fontId="70" fillId="7" borderId="9" xfId="0" applyFont="1" applyFill="1" applyBorder="1" applyAlignment="1">
      <alignment horizontal="center" vertical="center"/>
    </xf>
    <xf numFmtId="179" fontId="161" fillId="2" borderId="9" xfId="0" applyNumberFormat="1" applyFont="1" applyFill="1" applyBorder="1" applyAlignment="1">
      <alignment horizontal="center" vertical="center"/>
    </xf>
    <xf numFmtId="0" fontId="161" fillId="4" borderId="10" xfId="0" applyFont="1" applyFill="1" applyBorder="1" applyAlignment="1">
      <alignment horizontal="center" vertical="center"/>
    </xf>
    <xf numFmtId="0" fontId="25" fillId="9" borderId="8" xfId="0" applyFont="1" applyFill="1" applyBorder="1" applyAlignment="1">
      <alignment horizontal="left" vertical="center" indent="1"/>
    </xf>
    <xf numFmtId="0" fontId="162" fillId="2" borderId="0" xfId="0" applyFont="1" applyFill="1" applyAlignment="1">
      <alignment horizontal="center" vertical="center"/>
    </xf>
    <xf numFmtId="0" fontId="162" fillId="2" borderId="20" xfId="0" applyFont="1" applyFill="1" applyBorder="1" applyAlignment="1">
      <alignment horizontal="center" vertical="center"/>
    </xf>
    <xf numFmtId="0" fontId="23" fillId="8" borderId="17" xfId="0" applyFont="1" applyFill="1" applyBorder="1" applyAlignment="1">
      <alignment horizontal="left" vertical="center" indent="2"/>
    </xf>
    <xf numFmtId="0" fontId="23" fillId="8" borderId="20" xfId="0" applyFont="1" applyFill="1" applyBorder="1" applyAlignment="1">
      <alignment horizontal="left" vertical="center" indent="2"/>
    </xf>
    <xf numFmtId="0" fontId="23" fillId="8" borderId="9" xfId="0" applyFont="1" applyFill="1" applyBorder="1" applyAlignment="1">
      <alignment horizontal="left" vertical="center" indent="2"/>
    </xf>
    <xf numFmtId="0" fontId="23" fillId="8" borderId="17" xfId="0" quotePrefix="1" applyFont="1" applyFill="1" applyBorder="1" applyAlignment="1">
      <alignment horizontal="left" vertical="center" indent="2"/>
    </xf>
    <xf numFmtId="0" fontId="23" fillId="8" borderId="0" xfId="0" quotePrefix="1" applyFont="1" applyFill="1" applyAlignment="1">
      <alignment horizontal="left" vertical="center" indent="2"/>
    </xf>
    <xf numFmtId="0" fontId="23" fillId="8" borderId="20" xfId="0" quotePrefix="1" applyFont="1" applyFill="1" applyBorder="1" applyAlignment="1">
      <alignment horizontal="left" vertical="center" indent="2"/>
    </xf>
    <xf numFmtId="0" fontId="50" fillId="8" borderId="9" xfId="0" applyFont="1" applyFill="1" applyBorder="1" applyAlignment="1">
      <alignment horizontal="left" vertical="center" indent="2"/>
    </xf>
    <xf numFmtId="0" fontId="66" fillId="8" borderId="20" xfId="0" quotePrefix="1" applyFont="1" applyFill="1" applyBorder="1" applyAlignment="1">
      <alignment horizontal="center" vertical="center"/>
    </xf>
    <xf numFmtId="0" fontId="25" fillId="9" borderId="19" xfId="0" applyFont="1" applyFill="1" applyBorder="1" applyAlignment="1">
      <alignment horizontal="left" vertical="center" indent="1"/>
    </xf>
    <xf numFmtId="0" fontId="25" fillId="9" borderId="23" xfId="0" applyFont="1" applyFill="1" applyBorder="1" applyAlignment="1">
      <alignment horizontal="left" vertical="center" indent="1"/>
    </xf>
    <xf numFmtId="0" fontId="25" fillId="9" borderId="22" xfId="0" applyFont="1" applyFill="1" applyBorder="1" applyAlignment="1">
      <alignment horizontal="left" vertical="center" indent="1"/>
    </xf>
    <xf numFmtId="0" fontId="163" fillId="7" borderId="0" xfId="0" applyFont="1" applyFill="1" applyAlignment="1">
      <alignment horizontal="center" vertical="center"/>
    </xf>
    <xf numFmtId="0" fontId="130" fillId="25" borderId="0" xfId="4" applyFont="1" applyFill="1" applyAlignment="1">
      <alignment horizontal="center"/>
    </xf>
    <xf numFmtId="0" fontId="157" fillId="9" borderId="0" xfId="4" applyFont="1" applyFill="1" applyAlignment="1">
      <alignment horizontal="left"/>
    </xf>
    <xf numFmtId="0" fontId="14" fillId="9" borderId="0" xfId="4" applyFont="1" applyFill="1"/>
    <xf numFmtId="0" fontId="113" fillId="5" borderId="17" xfId="0" applyFont="1" applyFill="1" applyBorder="1" applyAlignment="1">
      <alignment horizontal="center" vertical="center"/>
    </xf>
    <xf numFmtId="0" fontId="114" fillId="7" borderId="17" xfId="0" applyFont="1" applyFill="1" applyBorder="1" applyAlignment="1">
      <alignment horizontal="center" vertical="center"/>
    </xf>
    <xf numFmtId="0" fontId="113" fillId="8" borderId="17" xfId="0" applyFont="1" applyFill="1" applyBorder="1" applyAlignment="1">
      <alignment horizontal="center" vertical="center"/>
    </xf>
    <xf numFmtId="0" fontId="113" fillId="2" borderId="17" xfId="0" applyFont="1" applyFill="1" applyBorder="1" applyAlignment="1">
      <alignment horizontal="center" vertical="center"/>
    </xf>
    <xf numFmtId="0" fontId="113" fillId="4" borderId="17" xfId="0" applyFont="1" applyFill="1" applyBorder="1" applyAlignment="1">
      <alignment horizontal="center" vertical="center"/>
    </xf>
    <xf numFmtId="0" fontId="164" fillId="9" borderId="19" xfId="0" applyFont="1" applyFill="1" applyBorder="1" applyAlignment="1">
      <alignment horizontal="left" vertical="center" indent="1"/>
    </xf>
    <xf numFmtId="0" fontId="164" fillId="9" borderId="23" xfId="0" applyFont="1" applyFill="1" applyBorder="1" applyAlignment="1">
      <alignment horizontal="left" vertical="center" indent="1"/>
    </xf>
    <xf numFmtId="0" fontId="164" fillId="9" borderId="22" xfId="0" applyFont="1" applyFill="1" applyBorder="1" applyAlignment="1">
      <alignment horizontal="left" vertical="center" indent="1"/>
    </xf>
    <xf numFmtId="0" fontId="164" fillId="9" borderId="8" xfId="0" applyFont="1" applyFill="1" applyBorder="1" applyAlignment="1">
      <alignment horizontal="left" vertical="center" indent="1"/>
    </xf>
    <xf numFmtId="0" fontId="164" fillId="6" borderId="19" xfId="0" applyFont="1" applyFill="1" applyBorder="1" applyAlignment="1">
      <alignment horizontal="left" vertical="center" indent="1"/>
    </xf>
    <xf numFmtId="0" fontId="164" fillId="6" borderId="22" xfId="0" applyFont="1" applyFill="1" applyBorder="1" applyAlignment="1">
      <alignment horizontal="left" vertical="center" indent="1"/>
    </xf>
    <xf numFmtId="0" fontId="164" fillId="6" borderId="23" xfId="0" applyFont="1" applyFill="1" applyBorder="1" applyAlignment="1">
      <alignment horizontal="left" vertical="center" indent="1"/>
    </xf>
    <xf numFmtId="0" fontId="14" fillId="0" borderId="0" xfId="4" applyFont="1" applyAlignment="1">
      <alignment horizontal="center" vertical="center"/>
    </xf>
    <xf numFmtId="49" fontId="22" fillId="9" borderId="0" xfId="4" quotePrefix="1" applyNumberFormat="1" applyFont="1" applyFill="1" applyAlignment="1">
      <alignment horizontal="center" vertical="center"/>
    </xf>
    <xf numFmtId="0" fontId="148" fillId="0" borderId="0" xfId="4" applyFont="1" applyAlignment="1">
      <alignment horizontal="center" vertical="center"/>
    </xf>
    <xf numFmtId="0" fontId="22" fillId="9" borderId="0" xfId="4" applyFont="1" applyFill="1" applyAlignment="1">
      <alignment horizontal="center" vertical="center"/>
    </xf>
    <xf numFmtId="178" fontId="165" fillId="2" borderId="4" xfId="0" applyNumberFormat="1" applyFont="1" applyFill="1" applyBorder="1" applyAlignment="1">
      <alignment vertical="center"/>
    </xf>
    <xf numFmtId="178" fontId="166" fillId="4" borderId="4" xfId="0" applyNumberFormat="1" applyFont="1" applyFill="1" applyBorder="1" applyAlignment="1">
      <alignment vertical="center"/>
    </xf>
    <xf numFmtId="178" fontId="167" fillId="15" borderId="16" xfId="0" applyNumberFormat="1" applyFont="1" applyFill="1" applyBorder="1" applyAlignment="1">
      <alignment horizontal="center" vertical="center"/>
    </xf>
    <xf numFmtId="0" fontId="18" fillId="0" borderId="0" xfId="0" applyFont="1"/>
    <xf numFmtId="0" fontId="18" fillId="9" borderId="0" xfId="0" applyFont="1" applyFill="1"/>
    <xf numFmtId="0" fontId="168" fillId="15" borderId="16" xfId="0" applyFont="1" applyFill="1" applyBorder="1" applyAlignment="1">
      <alignment horizontal="center" vertical="center"/>
    </xf>
    <xf numFmtId="0" fontId="169" fillId="4" borderId="16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9" fillId="4" borderId="4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178" fontId="11" fillId="3" borderId="4" xfId="0" applyNumberFormat="1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4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/>
    </xf>
    <xf numFmtId="9" fontId="6" fillId="3" borderId="1" xfId="0" quotePrefix="1" applyNumberFormat="1" applyFont="1" applyFill="1" applyBorder="1" applyAlignment="1">
      <alignment horizontal="center"/>
    </xf>
    <xf numFmtId="9" fontId="6" fillId="3" borderId="2" xfId="0" applyNumberFormat="1" applyFont="1" applyFill="1" applyBorder="1" applyAlignment="1">
      <alignment horizontal="center"/>
    </xf>
    <xf numFmtId="9" fontId="6" fillId="3" borderId="3" xfId="0" applyNumberFormat="1" applyFont="1" applyFill="1" applyBorder="1" applyAlignment="1">
      <alignment horizontal="center"/>
    </xf>
    <xf numFmtId="0" fontId="96" fillId="10" borderId="4" xfId="3" applyFont="1" applyFill="1" applyBorder="1" applyAlignment="1">
      <alignment horizontal="center"/>
    </xf>
    <xf numFmtId="0" fontId="95" fillId="10" borderId="5" xfId="3" applyFont="1" applyFill="1" applyBorder="1" applyAlignment="1">
      <alignment horizontal="center"/>
    </xf>
    <xf numFmtId="0" fontId="95" fillId="10" borderId="6" xfId="3" applyFont="1" applyFill="1" applyBorder="1" applyAlignment="1">
      <alignment horizontal="center"/>
    </xf>
    <xf numFmtId="0" fontId="92" fillId="10" borderId="4" xfId="3" applyFont="1" applyFill="1" applyBorder="1" applyAlignment="1">
      <alignment horizontal="center"/>
    </xf>
    <xf numFmtId="0" fontId="2" fillId="10" borderId="5" xfId="3" applyFill="1" applyBorder="1" applyAlignment="1">
      <alignment horizontal="center"/>
    </xf>
    <xf numFmtId="0" fontId="2" fillId="10" borderId="6" xfId="3" applyFill="1" applyBorder="1" applyAlignment="1">
      <alignment horizontal="center"/>
    </xf>
    <xf numFmtId="0" fontId="99" fillId="10" borderId="1" xfId="3" applyFont="1" applyFill="1" applyBorder="1" applyAlignment="1">
      <alignment horizontal="center"/>
    </xf>
    <xf numFmtId="0" fontId="91" fillId="10" borderId="2" xfId="3" applyFont="1" applyFill="1" applyBorder="1" applyAlignment="1">
      <alignment horizontal="center"/>
    </xf>
    <xf numFmtId="0" fontId="91" fillId="10" borderId="3" xfId="3" applyFont="1" applyFill="1" applyBorder="1" applyAlignment="1">
      <alignment horizontal="center"/>
    </xf>
    <xf numFmtId="0" fontId="99" fillId="16" borderId="1" xfId="3" applyFont="1" applyFill="1" applyBorder="1" applyAlignment="1">
      <alignment horizontal="center"/>
    </xf>
    <xf numFmtId="0" fontId="91" fillId="16" borderId="2" xfId="3" applyFont="1" applyFill="1" applyBorder="1" applyAlignment="1">
      <alignment horizontal="center"/>
    </xf>
    <xf numFmtId="0" fontId="91" fillId="16" borderId="3" xfId="3" applyFont="1" applyFill="1" applyBorder="1" applyAlignment="1">
      <alignment horizontal="center"/>
    </xf>
    <xf numFmtId="0" fontId="94" fillId="16" borderId="4" xfId="3" applyFont="1" applyFill="1" applyBorder="1" applyAlignment="1">
      <alignment horizontal="center"/>
    </xf>
    <xf numFmtId="0" fontId="93" fillId="16" borderId="5" xfId="3" applyFont="1" applyFill="1" applyBorder="1" applyAlignment="1">
      <alignment horizontal="center"/>
    </xf>
    <xf numFmtId="0" fontId="93" fillId="16" borderId="6" xfId="3" applyFont="1" applyFill="1" applyBorder="1" applyAlignment="1">
      <alignment horizontal="center"/>
    </xf>
    <xf numFmtId="0" fontId="92" fillId="10" borderId="5" xfId="3" applyFont="1" applyFill="1" applyBorder="1" applyAlignment="1">
      <alignment horizontal="center"/>
    </xf>
    <xf numFmtId="0" fontId="92" fillId="10" borderId="6" xfId="3" applyFont="1" applyFill="1" applyBorder="1" applyAlignment="1">
      <alignment horizontal="center"/>
    </xf>
    <xf numFmtId="0" fontId="98" fillId="10" borderId="4" xfId="3" applyFont="1" applyFill="1" applyBorder="1" applyAlignment="1">
      <alignment horizontal="center"/>
    </xf>
    <xf numFmtId="0" fontId="97" fillId="10" borderId="5" xfId="3" applyFont="1" applyFill="1" applyBorder="1" applyAlignment="1">
      <alignment horizontal="center"/>
    </xf>
    <xf numFmtId="0" fontId="97" fillId="10" borderId="6" xfId="3" applyFont="1" applyFill="1" applyBorder="1" applyAlignment="1">
      <alignment horizontal="center"/>
    </xf>
    <xf numFmtId="0" fontId="92" fillId="16" borderId="4" xfId="3" applyFont="1" applyFill="1" applyBorder="1" applyAlignment="1">
      <alignment horizontal="center"/>
    </xf>
    <xf numFmtId="0" fontId="2" fillId="16" borderId="5" xfId="3" applyFill="1" applyBorder="1" applyAlignment="1">
      <alignment horizontal="center"/>
    </xf>
    <xf numFmtId="0" fontId="2" fillId="16" borderId="6" xfId="3" applyFill="1" applyBorder="1" applyAlignment="1">
      <alignment horizontal="center"/>
    </xf>
    <xf numFmtId="0" fontId="95" fillId="10" borderId="4" xfId="3" applyFont="1" applyFill="1" applyBorder="1" applyAlignment="1">
      <alignment horizontal="center"/>
    </xf>
    <xf numFmtId="0" fontId="103" fillId="9" borderId="4" xfId="3" applyFont="1" applyFill="1" applyBorder="1" applyAlignment="1">
      <alignment horizontal="center"/>
    </xf>
    <xf numFmtId="0" fontId="102" fillId="9" borderId="5" xfId="3" applyFont="1" applyFill="1" applyBorder="1" applyAlignment="1">
      <alignment horizontal="center"/>
    </xf>
    <xf numFmtId="0" fontId="102" fillId="9" borderId="6" xfId="3" applyFont="1" applyFill="1" applyBorder="1" applyAlignment="1">
      <alignment horizontal="center"/>
    </xf>
    <xf numFmtId="0" fontId="101" fillId="9" borderId="4" xfId="3" applyFont="1" applyFill="1" applyBorder="1" applyAlignment="1">
      <alignment horizontal="center"/>
    </xf>
    <xf numFmtId="0" fontId="101" fillId="9" borderId="5" xfId="3" applyFont="1" applyFill="1" applyBorder="1" applyAlignment="1">
      <alignment horizontal="center"/>
    </xf>
    <xf numFmtId="0" fontId="101" fillId="9" borderId="6" xfId="3" applyFont="1" applyFill="1" applyBorder="1" applyAlignment="1">
      <alignment horizontal="center"/>
    </xf>
    <xf numFmtId="0" fontId="110" fillId="9" borderId="1" xfId="3" applyFont="1" applyFill="1" applyBorder="1" applyAlignment="1">
      <alignment horizontal="center"/>
    </xf>
    <xf numFmtId="0" fontId="109" fillId="9" borderId="2" xfId="3" applyFont="1" applyFill="1" applyBorder="1" applyAlignment="1">
      <alignment horizontal="center"/>
    </xf>
    <xf numFmtId="0" fontId="109" fillId="9" borderId="3" xfId="3" applyFont="1" applyFill="1" applyBorder="1" applyAlignment="1">
      <alignment horizontal="center"/>
    </xf>
    <xf numFmtId="0" fontId="93" fillId="16" borderId="4" xfId="3" applyFont="1" applyFill="1" applyBorder="1" applyAlignment="1">
      <alignment horizontal="center"/>
    </xf>
    <xf numFmtId="0" fontId="107" fillId="16" borderId="1" xfId="3" quotePrefix="1" applyFont="1" applyFill="1" applyBorder="1" applyAlignment="1">
      <alignment horizontal="center"/>
    </xf>
    <xf numFmtId="0" fontId="96" fillId="16" borderId="4" xfId="3" quotePrefix="1" applyFont="1" applyFill="1" applyBorder="1" applyAlignment="1">
      <alignment horizontal="center"/>
    </xf>
    <xf numFmtId="0" fontId="95" fillId="16" borderId="5" xfId="3" applyFont="1" applyFill="1" applyBorder="1" applyAlignment="1">
      <alignment horizontal="center"/>
    </xf>
    <xf numFmtId="0" fontId="95" fillId="16" borderId="6" xfId="3" applyFont="1" applyFill="1" applyBorder="1" applyAlignment="1">
      <alignment horizontal="center"/>
    </xf>
    <xf numFmtId="0" fontId="99" fillId="16" borderId="1" xfId="3" quotePrefix="1" applyFont="1" applyFill="1" applyBorder="1" applyAlignment="1">
      <alignment horizontal="center"/>
    </xf>
    <xf numFmtId="0" fontId="2" fillId="16" borderId="4" xfId="3" applyFill="1" applyBorder="1" applyAlignment="1">
      <alignment horizontal="center"/>
    </xf>
    <xf numFmtId="0" fontId="18" fillId="9" borderId="0" xfId="2" applyFont="1" applyFill="1" applyAlignment="1">
      <alignment horizontal="left" vertical="center"/>
    </xf>
    <xf numFmtId="0" fontId="20" fillId="10" borderId="0" xfId="2" applyFont="1" applyFill="1" applyAlignment="1">
      <alignment horizontal="left" vertical="center"/>
    </xf>
    <xf numFmtId="0" fontId="20" fillId="7" borderId="0" xfId="2" applyFont="1" applyFill="1" applyAlignment="1">
      <alignment horizontal="left" vertical="center"/>
    </xf>
    <xf numFmtId="0" fontId="4" fillId="0" borderId="0" xfId="2" applyFont="1">
      <alignment vertical="center"/>
    </xf>
    <xf numFmtId="0" fontId="33" fillId="11" borderId="16" xfId="1" applyFont="1" applyFill="1" applyBorder="1" applyAlignment="1">
      <alignment horizontal="center" vertical="center"/>
    </xf>
    <xf numFmtId="0" fontId="44" fillId="11" borderId="16" xfId="1" applyFont="1" applyFill="1" applyBorder="1" applyAlignment="1">
      <alignment horizontal="center" vertical="center"/>
    </xf>
    <xf numFmtId="0" fontId="45" fillId="11" borderId="16" xfId="0" applyFont="1" applyFill="1" applyBorder="1" applyAlignment="1">
      <alignment horizontal="center" vertical="center"/>
    </xf>
    <xf numFmtId="0" fontId="48" fillId="0" borderId="0" xfId="0" applyFont="1" applyAlignment="1">
      <alignment horizontal="left" vertical="center"/>
    </xf>
    <xf numFmtId="0" fontId="45" fillId="12" borderId="8" xfId="0" applyFont="1" applyFill="1" applyBorder="1" applyAlignment="1">
      <alignment horizontal="center"/>
    </xf>
    <xf numFmtId="0" fontId="45" fillId="12" borderId="10" xfId="0" applyFont="1" applyFill="1" applyBorder="1" applyAlignment="1">
      <alignment horizontal="center"/>
    </xf>
    <xf numFmtId="0" fontId="34" fillId="11" borderId="16" xfId="0" applyFont="1" applyFill="1" applyBorder="1" applyAlignment="1">
      <alignment horizontal="center" vertical="center"/>
    </xf>
    <xf numFmtId="0" fontId="47" fillId="11" borderId="16" xfId="0" applyFont="1" applyFill="1" applyBorder="1" applyAlignment="1">
      <alignment horizontal="center" vertical="center"/>
    </xf>
    <xf numFmtId="0" fontId="43" fillId="11" borderId="16" xfId="1" applyFont="1" applyFill="1" applyBorder="1" applyAlignment="1">
      <alignment horizontal="center" vertical="center"/>
    </xf>
    <xf numFmtId="0" fontId="32" fillId="11" borderId="13" xfId="1" applyFont="1" applyFill="1" applyBorder="1" applyAlignment="1">
      <alignment horizontal="center" vertical="center" wrapText="1"/>
    </xf>
    <xf numFmtId="0" fontId="32" fillId="11" borderId="12" xfId="1" applyFont="1" applyFill="1" applyBorder="1" applyAlignment="1">
      <alignment horizontal="center" vertical="center" wrapText="1"/>
    </xf>
    <xf numFmtId="0" fontId="34" fillId="11" borderId="16" xfId="1" applyFont="1" applyFill="1" applyBorder="1" applyAlignment="1">
      <alignment horizontal="center" vertical="center"/>
    </xf>
    <xf numFmtId="0" fontId="35" fillId="11" borderId="16" xfId="1" applyFont="1" applyFill="1" applyBorder="1" applyAlignment="1">
      <alignment horizontal="center" vertical="center"/>
    </xf>
    <xf numFmtId="0" fontId="35" fillId="11" borderId="16" xfId="0" applyFont="1" applyFill="1" applyBorder="1" applyAlignment="1">
      <alignment horizontal="center" vertical="center"/>
    </xf>
    <xf numFmtId="0" fontId="32" fillId="11" borderId="8" xfId="1" applyFont="1" applyFill="1" applyBorder="1" applyAlignment="1">
      <alignment horizontal="center" vertical="center" wrapText="1"/>
    </xf>
    <xf numFmtId="0" fontId="32" fillId="11" borderId="9" xfId="1" applyFont="1" applyFill="1" applyBorder="1" applyAlignment="1">
      <alignment horizontal="center" vertical="center" wrapText="1"/>
    </xf>
    <xf numFmtId="0" fontId="32" fillId="11" borderId="10" xfId="1" applyFont="1" applyFill="1" applyBorder="1" applyAlignment="1">
      <alignment horizontal="center" vertical="center" wrapText="1"/>
    </xf>
    <xf numFmtId="0" fontId="32" fillId="11" borderId="11" xfId="1" applyFont="1" applyFill="1" applyBorder="1" applyAlignment="1">
      <alignment horizontal="center" vertical="center"/>
    </xf>
    <xf numFmtId="0" fontId="32" fillId="11" borderId="12" xfId="1" applyFont="1" applyFill="1" applyBorder="1" applyAlignment="1">
      <alignment horizontal="center" vertical="center"/>
    </xf>
    <xf numFmtId="0" fontId="32" fillId="11" borderId="14" xfId="1" applyFont="1" applyFill="1" applyBorder="1" applyAlignment="1">
      <alignment horizontal="center" vertical="center" wrapText="1"/>
    </xf>
    <xf numFmtId="0" fontId="32" fillId="11" borderId="15" xfId="1" applyFont="1" applyFill="1" applyBorder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170" fillId="8" borderId="7" xfId="0" applyFont="1" applyFill="1" applyBorder="1" applyAlignment="1">
      <alignment horizontal="center" vertical="center"/>
    </xf>
    <xf numFmtId="0" fontId="171" fillId="2" borderId="7" xfId="0" applyFont="1" applyFill="1" applyBorder="1" applyAlignment="1">
      <alignment horizontal="center" vertical="center"/>
    </xf>
    <xf numFmtId="0" fontId="170" fillId="4" borderId="7" xfId="0" applyFont="1" applyFill="1" applyBorder="1" applyAlignment="1">
      <alignment horizontal="center" vertical="center"/>
    </xf>
    <xf numFmtId="178" fontId="172" fillId="14" borderId="16" xfId="0" applyNumberFormat="1" applyFont="1" applyFill="1" applyBorder="1" applyAlignment="1">
      <alignment horizontal="center" vertical="center"/>
    </xf>
    <xf numFmtId="178" fontId="174" fillId="4" borderId="16" xfId="0" applyNumberFormat="1" applyFont="1" applyFill="1" applyBorder="1" applyAlignment="1">
      <alignment horizontal="center" vertical="center"/>
    </xf>
    <xf numFmtId="178" fontId="176" fillId="2" borderId="3" xfId="0" applyNumberFormat="1" applyFont="1" applyFill="1" applyBorder="1" applyAlignment="1"/>
    <xf numFmtId="178" fontId="177" fillId="2" borderId="1" xfId="0" applyNumberFormat="1" applyFont="1" applyFill="1" applyBorder="1" applyAlignment="1"/>
    <xf numFmtId="178" fontId="175" fillId="4" borderId="1" xfId="0" applyNumberFormat="1" applyFont="1" applyFill="1" applyBorder="1" applyAlignment="1"/>
    <xf numFmtId="178" fontId="178" fillId="4" borderId="3" xfId="0" applyNumberFormat="1" applyFont="1" applyFill="1" applyBorder="1" applyAlignment="1"/>
    <xf numFmtId="178" fontId="179" fillId="4" borderId="4" xfId="0" applyNumberFormat="1" applyFont="1" applyFill="1" applyBorder="1" applyAlignment="1">
      <alignment vertical="center"/>
    </xf>
    <xf numFmtId="178" fontId="179" fillId="2" borderId="4" xfId="0" applyNumberFormat="1" applyFont="1" applyFill="1" applyBorder="1" applyAlignment="1">
      <alignment vertical="center"/>
    </xf>
    <xf numFmtId="0" fontId="179" fillId="4" borderId="4" xfId="0" applyFont="1" applyFill="1" applyBorder="1" applyAlignment="1">
      <alignment vertical="center"/>
    </xf>
    <xf numFmtId="178" fontId="180" fillId="14" borderId="16" xfId="0" applyNumberFormat="1" applyFont="1" applyFill="1" applyBorder="1" applyAlignment="1">
      <alignment horizontal="center" vertical="center"/>
    </xf>
  </cellXfs>
  <cellStyles count="5">
    <cellStyle name="Hyperlink" xfId="1" xr:uid="{B91D425B-26B7-5B46-882C-36B2847BF71B}"/>
    <cellStyle name="一般" xfId="0" builtinId="0" customBuiltin="1"/>
    <cellStyle name="一般 2" xfId="2" xr:uid="{8C42D215-CA4B-0D4B-9501-C06555879695}"/>
    <cellStyle name="一般 3" xfId="3" xr:uid="{FDF1285A-79B2-4316-AEDD-24C4B8A9348F}"/>
    <cellStyle name="一般 4" xfId="4" xr:uid="{EEC31A27-66EA-4D5E-A3E5-D3011515E366}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Iansui 094"/>
        <family val="3"/>
        <charset val="136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宋体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FF0000"/>
        <name val="Arial Narrow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00"/>
        <name val="Microsoft JhengHei"/>
        <family val="2"/>
        <charset val="136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228D0B10-42EF-CDBB-3E4B-3886E9125D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01350" y="752475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29</xdr:col>
      <xdr:colOff>0</xdr:colOff>
      <xdr:row>2</xdr:row>
      <xdr:rowOff>0</xdr:rowOff>
    </xdr:from>
    <xdr:to>
      <xdr:col>43</xdr:col>
      <xdr:colOff>455839</xdr:colOff>
      <xdr:row>16</xdr:row>
      <xdr:rowOff>47625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3B8A19E9-7F95-445B-9696-052B870CCD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03800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51</xdr:col>
      <xdr:colOff>19050</xdr:colOff>
      <xdr:row>2</xdr:row>
      <xdr:rowOff>9525</xdr:rowOff>
    </xdr:from>
    <xdr:to>
      <xdr:col>66</xdr:col>
      <xdr:colOff>619125</xdr:colOff>
      <xdr:row>16</xdr:row>
      <xdr:rowOff>66675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B3483CD8-B7F2-452A-9265-7F6769EF4B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96675" y="742950"/>
          <a:ext cx="13173075" cy="579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27</xdr:col>
      <xdr:colOff>200270</xdr:colOff>
      <xdr:row>3</xdr:row>
      <xdr:rowOff>201246</xdr:rowOff>
    </xdr:from>
    <xdr:ext cx="355600" cy="369888"/>
    <xdr:pic>
      <xdr:nvPicPr>
        <xdr:cNvPr id="2" name="圖片 1">
          <a:extLst>
            <a:ext uri="{FF2B5EF4-FFF2-40B4-BE49-F238E27FC236}">
              <a16:creationId xmlns:a16="http://schemas.microsoft.com/office/drawing/2014/main" id="{D463B218-F31C-422C-9955-C027E1B768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16870" y="725121"/>
          <a:ext cx="355600" cy="369888"/>
        </a:xfrm>
        <a:prstGeom prst="rect">
          <a:avLst/>
        </a:prstGeom>
      </xdr:spPr>
    </xdr:pic>
    <xdr:clientData/>
  </xdr:oneCellAnchor>
  <xdr:oneCellAnchor>
    <xdr:from>
      <xdr:col>28</xdr:col>
      <xdr:colOff>199780</xdr:colOff>
      <xdr:row>5</xdr:row>
      <xdr:rowOff>177800</xdr:rowOff>
    </xdr:from>
    <xdr:ext cx="428386" cy="442673"/>
    <xdr:pic>
      <xdr:nvPicPr>
        <xdr:cNvPr id="3" name="圖片 2">
          <a:extLst>
            <a:ext uri="{FF2B5EF4-FFF2-40B4-BE49-F238E27FC236}">
              <a16:creationId xmlns:a16="http://schemas.microsoft.com/office/drawing/2014/main" id="{C97B7732-1A83-431A-B02E-FC80624B60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402180" y="1082675"/>
          <a:ext cx="428386" cy="442673"/>
        </a:xfrm>
        <a:prstGeom prst="rect">
          <a:avLst/>
        </a:prstGeom>
      </xdr:spPr>
    </xdr:pic>
    <xdr:clientData/>
  </xdr:oneCellAnchor>
  <xdr:oneCellAnchor>
    <xdr:from>
      <xdr:col>5</xdr:col>
      <xdr:colOff>168519</xdr:colOff>
      <xdr:row>7</xdr:row>
      <xdr:rowOff>168709</xdr:rowOff>
    </xdr:from>
    <xdr:ext cx="426442" cy="423205"/>
    <xdr:pic>
      <xdr:nvPicPr>
        <xdr:cNvPr id="4" name="圖片 3">
          <a:extLst>
            <a:ext uri="{FF2B5EF4-FFF2-40B4-BE49-F238E27FC236}">
              <a16:creationId xmlns:a16="http://schemas.microsoft.com/office/drawing/2014/main" id="{657B6524-A821-4C02-B813-B3DA110FD6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97519" y="1435534"/>
          <a:ext cx="426442" cy="423205"/>
        </a:xfrm>
        <a:prstGeom prst="rect">
          <a:avLst/>
        </a:prstGeom>
      </xdr:spPr>
    </xdr:pic>
    <xdr:clientData/>
  </xdr:oneCellAnchor>
  <xdr:oneCellAnchor>
    <xdr:from>
      <xdr:col>39</xdr:col>
      <xdr:colOff>199780</xdr:colOff>
      <xdr:row>1</xdr:row>
      <xdr:rowOff>214435</xdr:rowOff>
    </xdr:from>
    <xdr:ext cx="438155" cy="442673"/>
    <xdr:pic>
      <xdr:nvPicPr>
        <xdr:cNvPr id="5" name="圖片 4">
          <a:extLst>
            <a:ext uri="{FF2B5EF4-FFF2-40B4-BE49-F238E27FC236}">
              <a16:creationId xmlns:a16="http://schemas.microsoft.com/office/drawing/2014/main" id="{598F2766-FF61-46C5-86A1-038DD77851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945980" y="357310"/>
          <a:ext cx="438155" cy="442673"/>
        </a:xfrm>
        <a:prstGeom prst="rect">
          <a:avLst/>
        </a:prstGeom>
      </xdr:spPr>
    </xdr:pic>
    <xdr:clientData/>
  </xdr:oneCellAnchor>
  <xdr:oneCellAnchor>
    <xdr:from>
      <xdr:col>40</xdr:col>
      <xdr:colOff>61057</xdr:colOff>
      <xdr:row>4</xdr:row>
      <xdr:rowOff>10747</xdr:rowOff>
    </xdr:from>
    <xdr:ext cx="362928" cy="366835"/>
    <xdr:pic>
      <xdr:nvPicPr>
        <xdr:cNvPr id="6" name="圖片 5">
          <a:extLst>
            <a:ext uri="{FF2B5EF4-FFF2-40B4-BE49-F238E27FC236}">
              <a16:creationId xmlns:a16="http://schemas.microsoft.com/office/drawing/2014/main" id="{EA69617B-CDED-4A3E-B131-FDD0A750FE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493057" y="734647"/>
          <a:ext cx="362928" cy="366835"/>
        </a:xfrm>
        <a:prstGeom prst="rect">
          <a:avLst/>
        </a:prstGeom>
      </xdr:spPr>
    </xdr:pic>
    <xdr:clientData/>
  </xdr:oneCellAnchor>
  <xdr:oneCellAnchor>
    <xdr:from>
      <xdr:col>40</xdr:col>
      <xdr:colOff>14654</xdr:colOff>
      <xdr:row>5</xdr:row>
      <xdr:rowOff>219999</xdr:rowOff>
    </xdr:from>
    <xdr:ext cx="436211" cy="423205"/>
    <xdr:pic>
      <xdr:nvPicPr>
        <xdr:cNvPr id="7" name="圖片 6">
          <a:extLst>
            <a:ext uri="{FF2B5EF4-FFF2-40B4-BE49-F238E27FC236}">
              <a16:creationId xmlns:a16="http://schemas.microsoft.com/office/drawing/2014/main" id="{0E3C5948-22D8-4677-94A8-6893BC46B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7446654" y="1086774"/>
          <a:ext cx="436211" cy="423205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0</xdr:colOff>
      <xdr:row>14</xdr:row>
      <xdr:rowOff>0</xdr:rowOff>
    </xdr:from>
    <xdr:to>
      <xdr:col>20</xdr:col>
      <xdr:colOff>2008646</xdr:colOff>
      <xdr:row>23</xdr:row>
      <xdr:rowOff>9061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A72508E3-7878-3B10-D7BE-CB3D23A6D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15900" y="5638800"/>
          <a:ext cx="9028571" cy="371428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home\alanjui\workspace\rime\rime-tlpa\docs\&#37749;&#30436;&#35373;&#35336;&#35215;&#26684;_&#27827;&#27931;&#26041;&#38899;.xlsx" TargetMode="External"/><Relationship Id="rId1" Type="http://schemas.openxmlformats.org/officeDocument/2006/relationships/externalLinkPath" Target="&#37749;&#30436;&#35373;&#35336;&#35215;&#26684;_&#27827;&#27931;&#26041;&#38899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Users\alanjui\workspace\rime\rime-piau-im\docs\piau_im_tps%20&#37749;&#30436;&#35373;&#35336;.xlsx" TargetMode="External"/><Relationship Id="rId1" Type="http://schemas.openxmlformats.org/officeDocument/2006/relationships/externalLinkPath" Target="/home/alanjui/workspace/rime/rime-piau-im/docs/piau_im_tps%20&#37749;&#30436;&#35373;&#3533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鍵盤圖"/>
      <sheetName val="工作表1"/>
      <sheetName val="聲韻母"/>
      <sheetName val="RIME編碼"/>
      <sheetName val="RIME編碼 (2)"/>
      <sheetName val="RIME對映編碼"/>
      <sheetName val="說明"/>
      <sheetName val="原方音鍵盤圖"/>
      <sheetName val="工作表3"/>
    </sheetNames>
    <sheetDataSet>
      <sheetData sheetId="0" refreshError="1"/>
      <sheetData sheetId="1" refreshError="1"/>
      <sheetData sheetId="2" refreshError="1"/>
      <sheetData sheetId="3">
        <row r="3">
          <cell r="W3" t="str">
            <v>1</v>
          </cell>
          <cell r="AA3" t="str">
            <v>ㄅ</v>
          </cell>
          <cell r="AB3" t="str">
            <v>p</v>
          </cell>
          <cell r="AC3" t="str">
            <v>p</v>
          </cell>
        </row>
        <row r="4">
          <cell r="W4" t="str">
            <v>q</v>
          </cell>
          <cell r="AA4" t="str">
            <v>ㄆ</v>
          </cell>
          <cell r="AB4" t="str">
            <v>P</v>
          </cell>
          <cell r="AC4" t="str">
            <v>ph</v>
          </cell>
        </row>
        <row r="5">
          <cell r="W5" t="str">
            <v>a</v>
          </cell>
          <cell r="AA5" t="str">
            <v>ㄇ</v>
          </cell>
          <cell r="AB5" t="str">
            <v>m</v>
          </cell>
          <cell r="AC5" t="str">
            <v>m</v>
          </cell>
        </row>
        <row r="6">
          <cell r="W6" t="str">
            <v>z</v>
          </cell>
          <cell r="AA6" t="str">
            <v>ﾟ</v>
          </cell>
          <cell r="AB6">
            <v>0</v>
          </cell>
          <cell r="AC6" t="str">
            <v>Z</v>
          </cell>
        </row>
        <row r="7">
          <cell r="W7" t="str">
            <v>2</v>
          </cell>
          <cell r="AA7" t="str">
            <v>ㄉ</v>
          </cell>
          <cell r="AB7" t="str">
            <v>t</v>
          </cell>
          <cell r="AC7" t="str">
            <v>t</v>
          </cell>
        </row>
        <row r="8">
          <cell r="W8" t="str">
            <v>w</v>
          </cell>
          <cell r="AA8" t="str">
            <v>ㄊ</v>
          </cell>
          <cell r="AB8" t="str">
            <v>T</v>
          </cell>
          <cell r="AC8" t="str">
            <v>th</v>
          </cell>
        </row>
        <row r="9">
          <cell r="W9" t="str">
            <v>s</v>
          </cell>
          <cell r="AA9" t="str">
            <v>ㄋ</v>
          </cell>
          <cell r="AB9" t="str">
            <v>n</v>
          </cell>
          <cell r="AC9" t="str">
            <v>n</v>
          </cell>
        </row>
        <row r="10">
          <cell r="W10" t="str">
            <v>x</v>
          </cell>
          <cell r="AA10" t="str">
            <v>ㄌ</v>
          </cell>
          <cell r="AB10" t="str">
            <v>l</v>
          </cell>
          <cell r="AC10" t="str">
            <v>l</v>
          </cell>
        </row>
        <row r="11">
          <cell r="W11">
            <v>3</v>
          </cell>
          <cell r="AA11" t="str">
            <v>˪</v>
          </cell>
          <cell r="AB11">
            <v>3</v>
          </cell>
          <cell r="AC11">
            <v>3</v>
          </cell>
        </row>
        <row r="12">
          <cell r="W12" t="str">
            <v>e</v>
          </cell>
          <cell r="AA12" t="str">
            <v>ㄍ</v>
          </cell>
          <cell r="AB12" t="str">
            <v>k</v>
          </cell>
          <cell r="AC12" t="str">
            <v>k</v>
          </cell>
        </row>
        <row r="13">
          <cell r="W13" t="str">
            <v>d</v>
          </cell>
          <cell r="AA13" t="str">
            <v>ㄎ</v>
          </cell>
          <cell r="AB13" t="str">
            <v>K</v>
          </cell>
          <cell r="AC13" t="str">
            <v>kh</v>
          </cell>
        </row>
        <row r="14">
          <cell r="W14" t="str">
            <v>c</v>
          </cell>
          <cell r="AA14" t="str">
            <v>ㄏ</v>
          </cell>
          <cell r="AB14" t="str">
            <v>h</v>
          </cell>
          <cell r="AC14" t="str">
            <v>h</v>
          </cell>
        </row>
        <row r="15">
          <cell r="W15">
            <v>4</v>
          </cell>
          <cell r="AA15" t="str">
            <v>ˋ</v>
          </cell>
          <cell r="AB15">
            <v>2</v>
          </cell>
          <cell r="AC15">
            <v>2</v>
          </cell>
        </row>
        <row r="16">
          <cell r="W16" t="str">
            <v>r</v>
          </cell>
          <cell r="AB16" t="str">
            <v/>
          </cell>
        </row>
        <row r="17">
          <cell r="W17" t="str">
            <v>f</v>
          </cell>
          <cell r="AB17" t="str">
            <v/>
          </cell>
        </row>
        <row r="18">
          <cell r="W18" t="str">
            <v>v</v>
          </cell>
          <cell r="AA18" t="str">
            <v>ㄫ</v>
          </cell>
          <cell r="AB18" t="str">
            <v>f</v>
          </cell>
          <cell r="AC18" t="str">
            <v>ng</v>
          </cell>
        </row>
        <row r="19">
          <cell r="W19">
            <v>5</v>
          </cell>
          <cell r="AB19" t="str">
            <v/>
          </cell>
        </row>
        <row r="20">
          <cell r="W20" t="str">
            <v>t</v>
          </cell>
          <cell r="AA20" t="str">
            <v>ㆠ</v>
          </cell>
          <cell r="AB20" t="str">
            <v>b</v>
          </cell>
          <cell r="AC20" t="str">
            <v>b</v>
          </cell>
        </row>
        <row r="21">
          <cell r="W21" t="str">
            <v>g</v>
          </cell>
          <cell r="AA21" t="str">
            <v>ㆣ</v>
          </cell>
          <cell r="AB21" t="str">
            <v>g</v>
          </cell>
          <cell r="AC21" t="str">
            <v>g</v>
          </cell>
        </row>
        <row r="22">
          <cell r="W22" t="str">
            <v>b</v>
          </cell>
          <cell r="AA22" t="str">
            <v>ㆡ</v>
          </cell>
          <cell r="AB22" t="str">
            <v>j</v>
          </cell>
          <cell r="AC22" t="str">
            <v>j</v>
          </cell>
        </row>
        <row r="23">
          <cell r="W23">
            <v>6</v>
          </cell>
          <cell r="AA23" t="str">
            <v>ˊ</v>
          </cell>
          <cell r="AB23">
            <v>5</v>
          </cell>
          <cell r="AC23">
            <v>5</v>
          </cell>
        </row>
        <row r="24">
          <cell r="W24" t="str">
            <v>y</v>
          </cell>
          <cell r="AA24" t="str">
            <v>ㄗ</v>
          </cell>
          <cell r="AB24" t="str">
            <v>c</v>
          </cell>
          <cell r="AC24" t="str">
            <v>c</v>
          </cell>
        </row>
        <row r="25">
          <cell r="W25" t="str">
            <v>h</v>
          </cell>
          <cell r="AA25" t="str">
            <v>ㄘ</v>
          </cell>
          <cell r="AB25" t="str">
            <v>C</v>
          </cell>
          <cell r="AC25" t="str">
            <v>ch</v>
          </cell>
        </row>
        <row r="26">
          <cell r="W26" t="str">
            <v>n</v>
          </cell>
          <cell r="AA26" t="str">
            <v>ㄙ</v>
          </cell>
          <cell r="AB26" t="str">
            <v>s</v>
          </cell>
          <cell r="AC26" t="str">
            <v>s</v>
          </cell>
        </row>
        <row r="27">
          <cell r="W27">
            <v>7</v>
          </cell>
          <cell r="AA27" t="str">
            <v>˫</v>
          </cell>
          <cell r="AB27">
            <v>7</v>
          </cell>
          <cell r="AC27">
            <v>7</v>
          </cell>
        </row>
        <row r="28">
          <cell r="W28" t="str">
            <v>u</v>
          </cell>
          <cell r="AA28" t="str">
            <v>ㄧ</v>
          </cell>
          <cell r="AB28" t="str">
            <v>i</v>
          </cell>
          <cell r="AC28" t="str">
            <v>i</v>
          </cell>
        </row>
        <row r="29">
          <cell r="W29" t="str">
            <v>j</v>
          </cell>
          <cell r="AA29" t="str">
            <v>ㄨ</v>
          </cell>
          <cell r="AB29" t="str">
            <v>u</v>
          </cell>
          <cell r="AC29" t="str">
            <v>u</v>
          </cell>
        </row>
        <row r="30">
          <cell r="W30" t="str">
            <v>m</v>
          </cell>
          <cell r="AA30" t="str">
            <v>ㆬ</v>
          </cell>
          <cell r="AB30" t="str">
            <v>Ｍ</v>
          </cell>
          <cell r="AC30" t="str">
            <v>M</v>
          </cell>
        </row>
        <row r="31">
          <cell r="W31">
            <v>8</v>
          </cell>
          <cell r="AA31" t="str">
            <v>ㄚ</v>
          </cell>
          <cell r="AB31" t="str">
            <v>a</v>
          </cell>
          <cell r="AC31" t="str">
            <v>a</v>
          </cell>
        </row>
        <row r="32">
          <cell r="W32" t="str">
            <v>i</v>
          </cell>
          <cell r="AA32" t="str">
            <v>ㆦ</v>
          </cell>
          <cell r="AB32" t="str">
            <v>O</v>
          </cell>
          <cell r="AC32" t="str">
            <v>oo</v>
          </cell>
        </row>
        <row r="33">
          <cell r="W33" t="str">
            <v>k</v>
          </cell>
          <cell r="AA33" t="str">
            <v>ㄜ</v>
          </cell>
          <cell r="AB33" t="str">
            <v>o</v>
          </cell>
          <cell r="AC33" t="str">
            <v>o</v>
          </cell>
        </row>
        <row r="34">
          <cell r="W34" t="str">
            <v>,</v>
          </cell>
          <cell r="AA34" t="str">
            <v>ㄝ</v>
          </cell>
          <cell r="AB34" t="str">
            <v>e</v>
          </cell>
          <cell r="AC34" t="str">
            <v>e</v>
          </cell>
        </row>
        <row r="35">
          <cell r="W35">
            <v>9</v>
          </cell>
        </row>
        <row r="36">
          <cell r="W36" t="str">
            <v>o</v>
          </cell>
          <cell r="AA36" t="str">
            <v>Ｐ</v>
          </cell>
          <cell r="AB36" t="str">
            <v>P</v>
          </cell>
          <cell r="AC36" t="str">
            <v>P</v>
          </cell>
        </row>
        <row r="37">
          <cell r="W37" t="str">
            <v>l</v>
          </cell>
          <cell r="AA37" t="str">
            <v>Ｌ</v>
          </cell>
          <cell r="AB37" t="str">
            <v>L</v>
          </cell>
          <cell r="AC37" t="str">
            <v>L</v>
          </cell>
        </row>
        <row r="38">
          <cell r="W38" t="str">
            <v>.</v>
          </cell>
          <cell r="AA38" t="str">
            <v>ㄥ</v>
          </cell>
          <cell r="AB38" t="str">
            <v>F</v>
          </cell>
          <cell r="AC38" t="str">
            <v>ng</v>
          </cell>
        </row>
        <row r="39">
          <cell r="W39">
            <v>0</v>
          </cell>
          <cell r="AB39" t="str">
            <v/>
          </cell>
        </row>
        <row r="40">
          <cell r="W40" t="str">
            <v>p</v>
          </cell>
          <cell r="AA40" t="str">
            <v>ㄣ</v>
          </cell>
          <cell r="AB40" t="str">
            <v>N</v>
          </cell>
          <cell r="AC40" t="str">
            <v>N</v>
          </cell>
        </row>
        <row r="41">
          <cell r="AB41" t="str">
            <v/>
          </cell>
        </row>
        <row r="42">
          <cell r="AB42" t="str">
            <v/>
          </cell>
        </row>
      </sheetData>
      <sheetData sheetId="4" refreshError="1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IME指令解析"/>
      <sheetName val="（1）方音符號按鍵"/>
      <sheetName val="(2）方音符號編編碼"/>
      <sheetName val="(3)按鍵與顯示"/>
      <sheetName val="(4）輸入法設計表"/>
      <sheetName val="(5)鍵盤表"/>
      <sheetName val="（6)RIME指令"/>
      <sheetName val="聲母發聲指南"/>
      <sheetName val="聲母"/>
      <sheetName val="韻母"/>
      <sheetName val="字典表"/>
    </sheetNames>
    <sheetDataSet>
      <sheetData sheetId="0"/>
      <sheetData sheetId="1"/>
      <sheetData sheetId="2"/>
      <sheetData sheetId="3"/>
      <sheetData sheetId="4"/>
      <sheetData sheetId="5">
        <row r="16">
          <cell r="B16" t="str">
            <v>方音符號</v>
          </cell>
          <cell r="C16" t="str">
            <v>ㄅ</v>
          </cell>
          <cell r="D16" t="str">
            <v>ㄆ</v>
          </cell>
          <cell r="E16" t="str">
            <v>ㄇ</v>
          </cell>
          <cell r="F16" t="str">
            <v>ㆠ</v>
          </cell>
          <cell r="G16" t="str">
            <v>ㄉ</v>
          </cell>
          <cell r="H16" t="str">
            <v>ㄊ</v>
          </cell>
          <cell r="I16" t="str">
            <v>ㄋ</v>
          </cell>
          <cell r="J16" t="str">
            <v>ㄌ</v>
          </cell>
          <cell r="K16" t="str">
            <v>ㄍ</v>
          </cell>
          <cell r="L16" t="str">
            <v>ㄎ</v>
          </cell>
          <cell r="M16" t="str">
            <v>ㄏ</v>
          </cell>
          <cell r="N16" t="str">
            <v>ㆣ</v>
          </cell>
          <cell r="O16" t="str">
            <v>ㄫ</v>
          </cell>
          <cell r="P16" t="str">
            <v>ㄗ</v>
          </cell>
          <cell r="Q16" t="str">
            <v>ㄘ</v>
          </cell>
          <cell r="R16" t="str">
            <v>ㄙ</v>
          </cell>
          <cell r="S16" t="str">
            <v>ㆡ</v>
          </cell>
          <cell r="T16" t="str">
            <v>ㄐ</v>
          </cell>
          <cell r="U16" t="str">
            <v>ㄑ</v>
          </cell>
          <cell r="V16" t="str">
            <v>ㄒ</v>
          </cell>
          <cell r="W16" t="str">
            <v>ㆢ</v>
          </cell>
          <cell r="X16" t="str">
            <v>ㄧ</v>
          </cell>
          <cell r="Y16" t="str">
            <v>ㄨ</v>
          </cell>
          <cell r="Z16" t="str">
            <v>ㄚ</v>
          </cell>
          <cell r="AA16" t="str">
            <v>ㆦ</v>
          </cell>
          <cell r="AB16" t="str">
            <v>ㄜ</v>
          </cell>
          <cell r="AC16" t="str">
            <v>ㆤ</v>
          </cell>
          <cell r="AD16" t="str">
            <v>ㆬ</v>
          </cell>
          <cell r="AE16" t="str">
            <v>ㆭ</v>
          </cell>
          <cell r="AF16" t="str">
            <v>ㄞ</v>
          </cell>
          <cell r="AG16" t="str">
            <v>ㄠ</v>
          </cell>
          <cell r="AH16" t="str">
            <v>ㆰ</v>
          </cell>
          <cell r="AI16" t="str">
            <v>ㆱ</v>
          </cell>
          <cell r="AJ16" t="str">
            <v>ㄢ</v>
          </cell>
          <cell r="AK16" t="str">
            <v>ㄣ</v>
          </cell>
          <cell r="AL16" t="str">
            <v>ㄤ</v>
          </cell>
          <cell r="AM16" t="str">
            <v>ㄥ</v>
          </cell>
          <cell r="AN16" t="str">
            <v>ㆲ</v>
          </cell>
          <cell r="AO16" t="str">
            <v>ｎ</v>
          </cell>
          <cell r="AP16"/>
          <cell r="AQ16" t="str">
            <v>˪</v>
          </cell>
          <cell r="AR16" t="str">
            <v>ˋ</v>
          </cell>
          <cell r="AS16" t="str">
            <v>˫</v>
          </cell>
          <cell r="AT16" t="str">
            <v>ˊ</v>
          </cell>
          <cell r="AU16" t="str">
            <v>·</v>
          </cell>
        </row>
        <row r="17">
          <cell r="B17" t="str">
            <v>國際音標</v>
          </cell>
          <cell r="C17" t="str">
            <v>p</v>
          </cell>
          <cell r="D17" t="str">
            <v>pʰ</v>
          </cell>
          <cell r="E17" t="str">
            <v>m</v>
          </cell>
          <cell r="F17" t="str">
            <v>b</v>
          </cell>
          <cell r="G17" t="str">
            <v>t</v>
          </cell>
          <cell r="H17" t="str">
            <v>tʰ</v>
          </cell>
          <cell r="I17" t="str">
            <v>n</v>
          </cell>
          <cell r="J17" t="str">
            <v>l</v>
          </cell>
          <cell r="K17" t="str">
            <v>k</v>
          </cell>
          <cell r="L17" t="str">
            <v>kʰ</v>
          </cell>
          <cell r="M17" t="str">
            <v>h</v>
          </cell>
          <cell r="N17" t="str">
            <v>g</v>
          </cell>
          <cell r="O17" t="str">
            <v>ŋ</v>
          </cell>
          <cell r="P17" t="str">
            <v>t͡s</v>
          </cell>
          <cell r="Q17" t="str">
            <v>t͡sʰ</v>
          </cell>
          <cell r="R17" t="str">
            <v>s</v>
          </cell>
          <cell r="S17" t="str">
            <v xml:space="preserve"> 	d͡z / z</v>
          </cell>
          <cell r="T17" t="str">
            <v xml:space="preserve"> 	t͡ɕ</v>
          </cell>
          <cell r="U17" t="str">
            <v>t͡ɕʰ</v>
          </cell>
          <cell r="V17" t="str">
            <v>ɕ</v>
          </cell>
          <cell r="W17" t="str">
            <v>d͡ʑ / ʑ[</v>
          </cell>
          <cell r="X17" t="str">
            <v>i</v>
          </cell>
          <cell r="Y17" t="str">
            <v>u</v>
          </cell>
          <cell r="Z17" t="str">
            <v>a</v>
          </cell>
          <cell r="AA17" t="str">
            <v>ɔ</v>
          </cell>
          <cell r="AB17" t="str">
            <v>o</v>
          </cell>
          <cell r="AC17" t="str">
            <v>e</v>
          </cell>
          <cell r="AD17" t="str">
            <v>m̩</v>
          </cell>
          <cell r="AE17" t="str">
            <v>ŋ̍</v>
          </cell>
          <cell r="AF17" t="str">
            <v>ai</v>
          </cell>
          <cell r="AG17" t="str">
            <v>au</v>
          </cell>
          <cell r="AH17" t="str">
            <v>am</v>
          </cell>
          <cell r="AI17" t="str">
            <v>ɔm</v>
          </cell>
          <cell r="AJ17" t="str">
            <v>an</v>
          </cell>
          <cell r="AK17" t="str">
            <v>n</v>
          </cell>
          <cell r="AL17" t="str">
            <v>aŋ</v>
          </cell>
          <cell r="AM17" t="str">
            <v>əŋ</v>
          </cell>
          <cell r="AN17" t="str">
            <v>ɔŋ</v>
          </cell>
          <cell r="AO17" t="str">
            <v>ã</v>
          </cell>
          <cell r="AP17">
            <v>1</v>
          </cell>
          <cell r="AQ17"/>
          <cell r="AR17"/>
          <cell r="AS17"/>
          <cell r="AT17"/>
          <cell r="AU17"/>
        </row>
        <row r="18">
          <cell r="B18" t="str">
            <v>羅馬拼音</v>
          </cell>
          <cell r="C18" t="str">
            <v>p</v>
          </cell>
          <cell r="D18" t="str">
            <v>ph</v>
          </cell>
          <cell r="E18" t="str">
            <v>m</v>
          </cell>
          <cell r="F18" t="str">
            <v>b</v>
          </cell>
          <cell r="G18" t="str">
            <v>t</v>
          </cell>
          <cell r="H18" t="str">
            <v>th</v>
          </cell>
          <cell r="I18" t="str">
            <v>n</v>
          </cell>
          <cell r="J18" t="str">
            <v>l</v>
          </cell>
          <cell r="K18" t="str">
            <v>k</v>
          </cell>
          <cell r="L18" t="str">
            <v>kh</v>
          </cell>
          <cell r="M18" t="str">
            <v>h</v>
          </cell>
          <cell r="N18" t="str">
            <v>g</v>
          </cell>
          <cell r="O18" t="str">
            <v>ng</v>
          </cell>
          <cell r="P18" t="str">
            <v>ts</v>
          </cell>
          <cell r="Q18" t="str">
            <v>tsh</v>
          </cell>
          <cell r="R18" t="str">
            <v>s</v>
          </cell>
          <cell r="S18" t="str">
            <v>j</v>
          </cell>
          <cell r="T18" t="str">
            <v>tsi</v>
          </cell>
          <cell r="U18" t="str">
            <v>tshi</v>
          </cell>
          <cell r="V18" t="str">
            <v>si</v>
          </cell>
          <cell r="W18" t="str">
            <v>ji</v>
          </cell>
          <cell r="X18" t="str">
            <v>i</v>
          </cell>
          <cell r="Y18" t="str">
            <v>u</v>
          </cell>
          <cell r="Z18" t="str">
            <v>a</v>
          </cell>
          <cell r="AA18" t="str">
            <v>oo</v>
          </cell>
          <cell r="AB18" t="str">
            <v>o</v>
          </cell>
          <cell r="AC18" t="str">
            <v>e</v>
          </cell>
          <cell r="AD18" t="str">
            <v>-m</v>
          </cell>
          <cell r="AE18" t="str">
            <v>-ng</v>
          </cell>
          <cell r="AF18" t="str">
            <v>ai</v>
          </cell>
          <cell r="AG18" t="str">
            <v>au</v>
          </cell>
          <cell r="AH18" t="str">
            <v>am</v>
          </cell>
          <cell r="AI18" t="str">
            <v>om</v>
          </cell>
          <cell r="AJ18" t="str">
            <v>an</v>
          </cell>
          <cell r="AK18" t="str">
            <v>-n</v>
          </cell>
          <cell r="AL18" t="str">
            <v>ang</v>
          </cell>
          <cell r="AM18" t="str">
            <v>-ng</v>
          </cell>
          <cell r="AN18" t="str">
            <v>ong</v>
          </cell>
          <cell r="AO18" t="str">
            <v>-nn</v>
          </cell>
          <cell r="AP18">
            <v>1</v>
          </cell>
          <cell r="AQ18">
            <v>3</v>
          </cell>
          <cell r="AR18">
            <v>2</v>
          </cell>
          <cell r="AS18">
            <v>7</v>
          </cell>
          <cell r="AT18">
            <v>5</v>
          </cell>
          <cell r="AU18">
            <v>8</v>
          </cell>
        </row>
        <row r="19">
          <cell r="B19" t="str">
            <v>拼音字母</v>
          </cell>
          <cell r="C19" t="str">
            <v>p</v>
          </cell>
          <cell r="D19" t="str">
            <v>P</v>
          </cell>
          <cell r="E19" t="str">
            <v>m</v>
          </cell>
          <cell r="F19" t="str">
            <v>b</v>
          </cell>
          <cell r="G19" t="str">
            <v>t</v>
          </cell>
          <cell r="H19" t="str">
            <v>T</v>
          </cell>
          <cell r="I19" t="str">
            <v>d</v>
          </cell>
          <cell r="J19" t="str">
            <v>d</v>
          </cell>
          <cell r="K19" t="str">
            <v>k</v>
          </cell>
          <cell r="L19" t="str">
            <v>K</v>
          </cell>
          <cell r="M19" t="str">
            <v>h</v>
          </cell>
          <cell r="N19" t="str">
            <v>g</v>
          </cell>
          <cell r="O19" t="str">
            <v>g</v>
          </cell>
          <cell r="P19" t="str">
            <v>c</v>
          </cell>
          <cell r="Q19" t="str">
            <v>C</v>
          </cell>
          <cell r="R19" t="str">
            <v>s</v>
          </cell>
          <cell r="S19" t="str">
            <v>z</v>
          </cell>
          <cell r="T19" t="str">
            <v>ci</v>
          </cell>
          <cell r="U19" t="str">
            <v>Ci</v>
          </cell>
          <cell r="V19" t="str">
            <v>si</v>
          </cell>
          <cell r="W19" t="str">
            <v>zi</v>
          </cell>
          <cell r="X19" t="str">
            <v>i</v>
          </cell>
          <cell r="Y19" t="str">
            <v>u</v>
          </cell>
          <cell r="Z19" t="str">
            <v>a</v>
          </cell>
          <cell r="AA19" t="str">
            <v>o</v>
          </cell>
          <cell r="AB19" t="str">
            <v>ø</v>
          </cell>
          <cell r="AC19" t="str">
            <v>e</v>
          </cell>
          <cell r="AD19" t="str">
            <v>B</v>
          </cell>
          <cell r="AE19" t="str">
            <v>G</v>
          </cell>
          <cell r="AF19" t="str">
            <v>I</v>
          </cell>
          <cell r="AG19" t="str">
            <v>U</v>
          </cell>
          <cell r="AH19" t="str">
            <v>aB</v>
          </cell>
          <cell r="AI19" t="str">
            <v>oB</v>
          </cell>
          <cell r="AJ19" t="str">
            <v>aD</v>
          </cell>
          <cell r="AK19" t="str">
            <v>D</v>
          </cell>
          <cell r="AL19" t="str">
            <v>aG</v>
          </cell>
          <cell r="AM19" t="str">
            <v>øG</v>
          </cell>
          <cell r="AN19" t="str">
            <v>oG</v>
          </cell>
          <cell r="AO19" t="str">
            <v>N</v>
          </cell>
          <cell r="AP19" t="str">
            <v/>
          </cell>
          <cell r="AQ19" t="str">
            <v/>
          </cell>
          <cell r="AR19" t="str">
            <v/>
          </cell>
          <cell r="AS19" t="str">
            <v/>
          </cell>
          <cell r="AT19" t="str">
            <v/>
          </cell>
          <cell r="AU19" t="str">
            <v/>
          </cell>
        </row>
        <row r="20">
          <cell r="B20" t="str">
            <v>鍵盤按鍵</v>
          </cell>
          <cell r="C20" t="str">
            <v>1</v>
          </cell>
          <cell r="D20" t="str">
            <v>q</v>
          </cell>
          <cell r="E20" t="str">
            <v>a</v>
          </cell>
          <cell r="F20" t="str">
            <v>z</v>
          </cell>
          <cell r="G20" t="str">
            <v>2</v>
          </cell>
          <cell r="H20" t="str">
            <v>w</v>
          </cell>
          <cell r="I20" t="str">
            <v>s</v>
          </cell>
          <cell r="J20" t="str">
            <v>x</v>
          </cell>
          <cell r="K20" t="str">
            <v>e</v>
          </cell>
          <cell r="L20" t="str">
            <v>d</v>
          </cell>
          <cell r="M20" t="str">
            <v>c</v>
          </cell>
          <cell r="N20" t="str">
            <v>t</v>
          </cell>
          <cell r="O20" t="str">
            <v>g</v>
          </cell>
          <cell r="P20" t="str">
            <v>y</v>
          </cell>
          <cell r="Q20" t="str">
            <v>h</v>
          </cell>
          <cell r="R20" t="str">
            <v>n</v>
          </cell>
          <cell r="S20" t="str">
            <v>b</v>
          </cell>
          <cell r="T20" t="str">
            <v>r</v>
          </cell>
          <cell r="U20" t="str">
            <v>f</v>
          </cell>
          <cell r="V20" t="str">
            <v>v</v>
          </cell>
          <cell r="W20" t="str">
            <v>b</v>
          </cell>
          <cell r="X20" t="str">
            <v>u</v>
          </cell>
          <cell r="Y20" t="str">
            <v>j</v>
          </cell>
          <cell r="Z20" t="str">
            <v>8</v>
          </cell>
          <cell r="AA20" t="str">
            <v>i</v>
          </cell>
          <cell r="AB20" t="str">
            <v>k</v>
          </cell>
          <cell r="AC20" t="str">
            <v>o</v>
          </cell>
          <cell r="AD20" t="str">
            <v>m</v>
          </cell>
          <cell r="AE20" t="str">
            <v>/</v>
          </cell>
          <cell r="AF20" t="str">
            <v>9</v>
          </cell>
          <cell r="AG20" t="str">
            <v>l</v>
          </cell>
          <cell r="AH20" t="str">
            <v>,</v>
          </cell>
          <cell r="AI20" t="str">
            <v>,</v>
          </cell>
          <cell r="AJ20" t="str">
            <v>0</v>
          </cell>
          <cell r="AK20" t="str">
            <v>p</v>
          </cell>
          <cell r="AL20" t="str">
            <v>;</v>
          </cell>
          <cell r="AM20" t="str">
            <v/>
          </cell>
          <cell r="AN20" t="str">
            <v>.</v>
          </cell>
          <cell r="AO20" t="str">
            <v>-</v>
          </cell>
          <cell r="AP20" t="str">
            <v/>
          </cell>
          <cell r="AQ20" t="str">
            <v>3</v>
          </cell>
          <cell r="AR20" t="str">
            <v>4</v>
          </cell>
          <cell r="AS20" t="str">
            <v>5</v>
          </cell>
          <cell r="AT20" t="str">
            <v>6</v>
          </cell>
          <cell r="AU20" t="str">
            <v/>
          </cell>
        </row>
        <row r="21">
          <cell r="B21" t="str">
            <v>鍵盤行號</v>
          </cell>
          <cell r="C21">
            <v>1</v>
          </cell>
          <cell r="D21">
            <v>1</v>
          </cell>
          <cell r="E21">
            <v>1</v>
          </cell>
          <cell r="F21">
            <v>1</v>
          </cell>
          <cell r="G21">
            <v>2</v>
          </cell>
          <cell r="H21">
            <v>2</v>
          </cell>
          <cell r="I21">
            <v>2</v>
          </cell>
          <cell r="J21">
            <v>2</v>
          </cell>
          <cell r="K21">
            <v>3</v>
          </cell>
          <cell r="L21">
            <v>3</v>
          </cell>
          <cell r="M21">
            <v>3</v>
          </cell>
          <cell r="N21">
            <v>3</v>
          </cell>
          <cell r="O21">
            <v>5</v>
          </cell>
          <cell r="P21">
            <v>6</v>
          </cell>
          <cell r="Q21">
            <v>6</v>
          </cell>
          <cell r="R21">
            <v>6</v>
          </cell>
          <cell r="S21">
            <v>5</v>
          </cell>
          <cell r="T21">
            <v>4</v>
          </cell>
          <cell r="U21">
            <v>4</v>
          </cell>
          <cell r="V21">
            <v>4</v>
          </cell>
          <cell r="W21">
            <v>5</v>
          </cell>
          <cell r="X21">
            <v>7</v>
          </cell>
          <cell r="Y21">
            <v>7</v>
          </cell>
          <cell r="Z21">
            <v>8</v>
          </cell>
          <cell r="AA21">
            <v>8</v>
          </cell>
          <cell r="AB21">
            <v>8</v>
          </cell>
          <cell r="AC21">
            <v>9</v>
          </cell>
          <cell r="AD21">
            <v>7</v>
          </cell>
          <cell r="AE21">
            <v>7</v>
          </cell>
          <cell r="AF21">
            <v>9</v>
          </cell>
          <cell r="AG21">
            <v>9</v>
          </cell>
          <cell r="AH21">
            <v>8</v>
          </cell>
          <cell r="AI21">
            <v>8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 t="str">
            <v>A</v>
          </cell>
          <cell r="AP21" t="str">
            <v>&lt;SP&gt;</v>
          </cell>
          <cell r="AQ21">
            <v>3</v>
          </cell>
          <cell r="AR21">
            <v>4</v>
          </cell>
          <cell r="AS21">
            <v>5</v>
          </cell>
          <cell r="AT21">
            <v>6</v>
          </cell>
          <cell r="AU21">
            <v>7</v>
          </cell>
        </row>
      </sheetData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D66BA2C-F5E2-4253-93AC-D75CE4CD8FFD}" name="表格1_337" displayName="表格1_337" ref="R2:T57" totalsRowShown="0" headerRowDxfId="3">
  <autoFilter ref="R2:T57" xr:uid="{9C00F295-8A3B-42D3-9D0E-8DA68D6B9D93}"/>
  <sortState xmlns:xlrd2="http://schemas.microsoft.com/office/spreadsheetml/2017/richdata2" ref="R3:T56">
    <sortCondition ref="R3:R56" customList="1,q,a,z,2,w,s,x,e,d,c,r,f,v,t,g,b,y,h,n,u,j,m,8,i,k,9,o,l,.,0,p,;,/,-"/>
  </sortState>
  <tableColumns count="3">
    <tableColumn id="1" xr3:uid="{4B5B4591-2B5E-4098-BAB0-DB68D5AD9184}" name="鍵盤位置" dataDxfId="2">
      <calculatedColumnFormula>G3</calculatedColumnFormula>
    </tableColumn>
    <tableColumn id="4" xr3:uid="{8C167905-9D73-4909-8712-255BECFAE41E}" name="字典編碼" dataDxfId="1" dataCellStyle="一般 4">
      <calculatedColumnFormula>F3</calculatedColumnFormula>
    </tableColumn>
    <tableColumn id="2" xr3:uid="{2B39C045-95F3-4942-B538-2A6427E8FFDE}" name="方音符號" dataDxfId="0">
      <calculatedColumnFormula xml:space="preserve"> INDEX($K$3:$K$57, MATCH(表格1_337[[#This Row],[鍵盤位置]], $J$3:$J$57,0))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158DAF-25D4-4568-A508-EE11C04B2A42}" name="表格1_33" displayName="表格1_33" ref="R2:T44" totalsRowShown="0" headerRowDxfId="25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3B73500C-76A1-44B0-B58B-77DFAEAD05BE}" name="鍵盤位置" dataDxfId="24"/>
    <tableColumn id="4" xr3:uid="{64D6493B-BE28-4D5C-8028-F0E91296CD5E}" name="字典編碼" dataDxfId="23" dataCellStyle="一般 4"/>
    <tableColumn id="2" xr3:uid="{1165FEF4-C5CE-495D-B4D7-2C4D25F7136A}" name="方音符號" dataDxfId="22">
      <calculatedColumnFormula xml:space="preserve"> INDEX($K$3:$K$44, MATCH(表格1_33[[#This Row],[鍵盤位置]], $J$3:$J$44,0))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959FCF-9C95-4231-83C0-482928301036}" name="表格1_334" displayName="表格1_334" ref="R2:T44" totalsRowShown="0" headerRowDxfId="21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EA38850C-01C2-4304-8447-B29C26276ED8}" name="鍵盤按鍵" dataDxfId="20">
      <calculatedColumnFormula>G3</calculatedColumnFormula>
    </tableColumn>
    <tableColumn id="4" xr3:uid="{4ECEBB4D-55DC-4D4B-9996-AEA5734CF4E0}" name="字典編碼" dataDxfId="19" dataCellStyle="一般 4">
      <calculatedColumnFormula>F3</calculatedColumnFormula>
    </tableColumn>
    <tableColumn id="2" xr3:uid="{DE6DDD52-3A19-4642-8167-79627FC56DE7}" name="方音符號" dataDxfId="18">
      <calculatedColumnFormula xml:space="preserve"> IFERROR( INDEX($K$3:$K$44, MATCH(表格1_334[[#This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77D331-C73A-444C-956E-FEF9D2B9E58B}" name="表格1_3345" displayName="表格1_3345" ref="R2:T44" totalsRowShown="0" headerRowDxfId="17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0CB4C971-45FE-4EF1-8E93-03D0BAFFA9AB}" name="鍵盤按鍵" dataDxfId="16">
      <calculatedColumnFormula>G3</calculatedColumnFormula>
    </tableColumn>
    <tableColumn id="4" xr3:uid="{730A345D-24E2-4C76-943A-E64802DD029D}" name="字典編碼" dataDxfId="15" dataCellStyle="一般 4">
      <calculatedColumnFormula>F3</calculatedColumnFormula>
    </tableColumn>
    <tableColumn id="2" xr3:uid="{4C3C4DD4-6C51-4A0A-99B3-DF9F0D69AF51}" name="方音符號" dataDxfId="14">
      <calculatedColumnFormula xml:space="preserve"> IFERROR( INDEX($K$3:$K$44, MATCH(表格1_3345[[#This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844962C-5D0E-444F-9FD4-0D1C96DDD3D3}" name="表格1_3346" displayName="表格1_3346" ref="R2:T44" totalsRowShown="0" headerRowDxfId="13">
  <autoFilter ref="R2:T44" xr:uid="{9C00F295-8A3B-42D3-9D0E-8DA68D6B9D93}"/>
  <sortState xmlns:xlrd2="http://schemas.microsoft.com/office/spreadsheetml/2017/richdata2" ref="R3:T44">
    <sortCondition ref="R3:R44" customList="1,q,a,z,2,w,s,x,e,d,c,r,f,v,t,g,b,y,h,n,u,j,m,8,i,k,9,o,l,.,0,p,;,/,-"/>
  </sortState>
  <tableColumns count="3">
    <tableColumn id="1" xr3:uid="{BE7FD06B-DCFC-46E4-8A28-5AD4B50A27F3}" name="鍵盤按鍵" dataDxfId="12">
      <calculatedColumnFormula>G3</calculatedColumnFormula>
    </tableColumn>
    <tableColumn id="4" xr3:uid="{4C7CA1F3-D1C3-4190-B4EE-3AD155DB8473}" name="字典編碼" dataDxfId="11" dataCellStyle="一般 4">
      <calculatedColumnFormula>F3</calculatedColumnFormula>
    </tableColumn>
    <tableColumn id="2" xr3:uid="{20E99A91-482C-42A3-B3DD-B03AF39ACBB1}" name="方音符號" dataDxfId="10">
      <calculatedColumnFormula xml:space="preserve"> IFERROR( INDEX($K$3:$K$44, MATCH(表格1_3346[[#This Row],[鍵盤按鍵]], $J$3:$J$44,0)), "")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56E6C-4285-4B6F-9853-AAC05DB79DF7}" name="表格1_3" displayName="表格1_3" ref="W2:AA47" totalsRowShown="0" headerRowDxfId="9">
  <autoFilter ref="W2:AA47" xr:uid="{9C00F295-8A3B-42D3-9D0E-8DA68D6B9D93}"/>
  <sortState xmlns:xlrd2="http://schemas.microsoft.com/office/spreadsheetml/2017/richdata2" ref="W3:AA47">
    <sortCondition ref="W3:W47" customList="1,q,a,z,2,w,s,x,e,d,c,r,f,v,t,g,b,y,h,n,u,j,m,8,i,k,9,o,l,.,0,p,;,/,-"/>
  </sortState>
  <tableColumns count="5">
    <tableColumn id="1" xr3:uid="{C7CC57E6-DD0D-4C69-8097-C90E6E1A0323}" name="鍵盤位置" dataDxfId="8"/>
    <tableColumn id="2" xr3:uid="{63964A11-33C3-4775-A61B-A34CA9D7D33B}" name="方音符號" dataDxfId="7"/>
    <tableColumn id="3" xr3:uid="{F5A33025-421F-49C0-AF9F-4A9A0D4562CC}" name="拼音字母" dataDxfId="6"/>
    <tableColumn id="4" xr3:uid="{D331036C-A530-49C9-BE79-22670ABE9163}" name="按鍵編碼" dataDxfId="5"/>
    <tableColumn id="5" xr3:uid="{3CD879B3-0434-4959-B532-198774D28491}" name="國際音標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zh.wikipedia.org/wiki/%E6%93%A6%E9%9F%B3" TargetMode="External"/><Relationship Id="rId13" Type="http://schemas.openxmlformats.org/officeDocument/2006/relationships/hyperlink" Target="https://zh.wikipedia.org/zh-tw/%E9%BD%BF%E9%9F%B3" TargetMode="External"/><Relationship Id="rId3" Type="http://schemas.openxmlformats.org/officeDocument/2006/relationships/hyperlink" Target="https://zh.wikipedia.org/wiki/%E6%B8%85%E6%BF%81%E9%9F%B3" TargetMode="External"/><Relationship Id="rId7" Type="http://schemas.openxmlformats.org/officeDocument/2006/relationships/hyperlink" Target="https://zh.wikipedia.org/wiki/%E5%A1%9E%E6%93%A6%E9%9F%B3" TargetMode="External"/><Relationship Id="rId12" Type="http://schemas.openxmlformats.org/officeDocument/2006/relationships/hyperlink" Target="https://zh.wikipedia.org/zh-tw/%E8%BD%AF%E8%85%AD%E9%9F%B3" TargetMode="External"/><Relationship Id="rId2" Type="http://schemas.openxmlformats.org/officeDocument/2006/relationships/hyperlink" Target="https://zh.wikipedia.org/wiki/%E5%A1%9E%E9%9F%B3" TargetMode="External"/><Relationship Id="rId1" Type="http://schemas.openxmlformats.org/officeDocument/2006/relationships/hyperlink" Target="https://zh.wikipedia.org/wiki/%E7%99%BC%E9%9F%B3%E6%96%B9%E6%B3%95" TargetMode="External"/><Relationship Id="rId6" Type="http://schemas.openxmlformats.org/officeDocument/2006/relationships/hyperlink" Target="https://zh.wikipedia.org/wiki/%E6%B8%85%E6%BF%81%E9%9F%B3" TargetMode="External"/><Relationship Id="rId11" Type="http://schemas.openxmlformats.org/officeDocument/2006/relationships/hyperlink" Target="https://zh.wikipedia.org/zh-tw/%E9%BE%88%E8%85%AD%E9%9F%B3" TargetMode="External"/><Relationship Id="rId5" Type="http://schemas.openxmlformats.org/officeDocument/2006/relationships/hyperlink" Target="https://zh.wikipedia.org/wiki/%E9%80%81%E6%B0%A3" TargetMode="External"/><Relationship Id="rId15" Type="http://schemas.openxmlformats.org/officeDocument/2006/relationships/hyperlink" Target="https://zh.wikipedia.org/zh-tw/%E9%BD%92%E9%BD%A6%E9%9F%B3" TargetMode="External"/><Relationship Id="rId10" Type="http://schemas.openxmlformats.org/officeDocument/2006/relationships/hyperlink" Target="https://zh.wikipedia.org/wiki/%E9%82%8A%E9%9F%B3" TargetMode="External"/><Relationship Id="rId4" Type="http://schemas.openxmlformats.org/officeDocument/2006/relationships/hyperlink" Target="https://zh.wikipedia.org/wiki/%E9%80%81%E6%B0%A3" TargetMode="External"/><Relationship Id="rId9" Type="http://schemas.openxmlformats.org/officeDocument/2006/relationships/hyperlink" Target="https://zh.wikipedia.org/wiki/%E9%BC%BB%E9%9F%B3_(%E8%BE%85%E9%9F%B3)" TargetMode="External"/><Relationship Id="rId14" Type="http://schemas.openxmlformats.org/officeDocument/2006/relationships/hyperlink" Target="https://zh.wikipedia.org/wiki/%E9%80%81%E6%B0%A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EA02-61C4-2F42-B8BB-0AF59DDC5292}">
  <sheetPr>
    <tabColor rgb="FF92D050"/>
  </sheetPr>
  <dimension ref="A1:BF59"/>
  <sheetViews>
    <sheetView tabSelected="1" topLeftCell="A6" zoomScale="70" zoomScaleNormal="70" workbookViewId="0">
      <selection activeCell="B33" sqref="B33"/>
    </sheetView>
    <sheetView tabSelected="1" topLeftCell="A13" zoomScale="80" zoomScaleNormal="80" workbookViewId="1">
      <selection activeCell="AL23" sqref="AL23"/>
    </sheetView>
  </sheetViews>
  <sheetFormatPr defaultColWidth="11.8984375" defaultRowHeight="21"/>
  <cols>
    <col min="1" max="1" width="3.5" customWidth="1"/>
    <col min="2" max="2" width="11.19921875" customWidth="1"/>
    <col min="3" max="3" width="6.69921875" customWidth="1"/>
    <col min="4" max="51" width="5.09765625" customWidth="1"/>
    <col min="53" max="53" width="7.8984375" customWidth="1"/>
    <col min="54" max="57" width="14.296875" customWidth="1"/>
  </cols>
  <sheetData>
    <row r="1" spans="1:58" ht="17.100000000000001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74"/>
      <c r="AW1" s="74"/>
      <c r="AX1" s="74"/>
      <c r="AY1" s="74"/>
    </row>
    <row r="2" spans="1:58" s="3" customFormat="1" ht="40.5" customHeight="1">
      <c r="A2" s="57"/>
      <c r="B2" s="60" t="s">
        <v>103</v>
      </c>
      <c r="C2" s="61"/>
      <c r="D2" s="59" cm="1">
        <f t="array" ref="D2" xml:space="preserve"> COLUMN() - COLUMN($C:$C)</f>
        <v>1</v>
      </c>
      <c r="E2" s="59" cm="1">
        <f t="array" ref="E2" xml:space="preserve"> COLUMN() - COLUMN($C:$C)</f>
        <v>2</v>
      </c>
      <c r="F2" s="59" cm="1">
        <f t="array" ref="F2" xml:space="preserve"> COLUMN() - COLUMN($C:$C)</f>
        <v>3</v>
      </c>
      <c r="G2" s="59" cm="1">
        <f t="array" ref="G2" xml:space="preserve"> COLUMN() - COLUMN($C:$C)</f>
        <v>4</v>
      </c>
      <c r="H2" s="91" cm="1">
        <f t="array" ref="H2" xml:space="preserve"> COLUMN() - COLUMN($C:$C)</f>
        <v>5</v>
      </c>
      <c r="I2" s="91" cm="1">
        <f t="array" ref="I2" xml:space="preserve"> COLUMN() - COLUMN($C:$C)</f>
        <v>6</v>
      </c>
      <c r="J2" s="91" cm="1">
        <f t="array" ref="J2" xml:space="preserve"> COLUMN() - COLUMN($C:$C)</f>
        <v>7</v>
      </c>
      <c r="K2" s="91" cm="1">
        <f t="array" ref="K2" xml:space="preserve"> COLUMN() - COLUMN($C:$C)</f>
        <v>8</v>
      </c>
      <c r="L2" s="59" cm="1">
        <f t="array" ref="L2" xml:space="preserve"> COLUMN() - COLUMN($C:$C)</f>
        <v>9</v>
      </c>
      <c r="M2" s="59" cm="1">
        <f t="array" ref="M2" xml:space="preserve"> COLUMN() - COLUMN($C:$C)</f>
        <v>10</v>
      </c>
      <c r="N2" s="59" cm="1">
        <f t="array" ref="N2" xml:space="preserve"> COLUMN() - COLUMN($C:$C)</f>
        <v>11</v>
      </c>
      <c r="O2" s="91" cm="1">
        <f t="array" ref="O2" xml:space="preserve"> COLUMN() - COLUMN($C:$C)</f>
        <v>12</v>
      </c>
      <c r="P2" s="59" cm="1">
        <f t="array" ref="P2" xml:space="preserve"> COLUMN() - COLUMN($C:$C)</f>
        <v>13</v>
      </c>
      <c r="Q2" s="91" cm="1">
        <f t="array" ref="Q2" xml:space="preserve"> COLUMN() - COLUMN($C:$C)</f>
        <v>14</v>
      </c>
      <c r="R2" s="91" cm="1">
        <f t="array" ref="R2" xml:space="preserve"> COLUMN() - COLUMN($C:$C)</f>
        <v>15</v>
      </c>
      <c r="S2" s="91" cm="1">
        <f t="array" ref="S2" xml:space="preserve"> COLUMN() - COLUMN($C:$C)</f>
        <v>16</v>
      </c>
      <c r="T2" s="91" cm="1">
        <f t="array" ref="T2" xml:space="preserve"> COLUMN() - COLUMN($C:$C)</f>
        <v>17</v>
      </c>
      <c r="U2" s="59" cm="1">
        <f t="array" ref="U2" xml:space="preserve"> COLUMN() - COLUMN($C:$C)</f>
        <v>18</v>
      </c>
      <c r="V2" s="59" cm="1">
        <f t="array" ref="V2" xml:space="preserve"> COLUMN() - COLUMN($C:$C)</f>
        <v>19</v>
      </c>
      <c r="W2" s="59" cm="1">
        <f t="array" ref="W2" xml:space="preserve"> COLUMN() - COLUMN($C:$C)</f>
        <v>20</v>
      </c>
      <c r="X2" s="59" cm="1">
        <f t="array" ref="X2" xml:space="preserve"> COLUMN() - COLUMN($C:$C)</f>
        <v>21</v>
      </c>
      <c r="Y2" s="59" cm="1">
        <f t="array" ref="Y2" xml:space="preserve"> COLUMN() - COLUMN($C:$C)</f>
        <v>22</v>
      </c>
      <c r="Z2" s="59" cm="1">
        <f t="array" ref="Z2" xml:space="preserve"> COLUMN() - COLUMN($C:$C)</f>
        <v>23</v>
      </c>
      <c r="AA2" s="59" cm="1">
        <f t="array" ref="AA2" xml:space="preserve"> COLUMN() - COLUMN($C:$C)</f>
        <v>24</v>
      </c>
      <c r="AB2" s="59" cm="1">
        <f t="array" ref="AB2" xml:space="preserve"> COLUMN() - COLUMN($C:$C)</f>
        <v>25</v>
      </c>
      <c r="AC2" s="59" cm="1">
        <f t="array" ref="AC2" xml:space="preserve"> COLUMN() - COLUMN($C:$C)</f>
        <v>26</v>
      </c>
      <c r="AD2" s="59" cm="1">
        <f t="array" ref="AD2" xml:space="preserve"> COLUMN() - COLUMN($C:$C)</f>
        <v>27</v>
      </c>
      <c r="AE2" s="59" cm="1">
        <f t="array" ref="AE2" xml:space="preserve"> COLUMN() - COLUMN($C:$C)</f>
        <v>28</v>
      </c>
      <c r="AF2" s="59" cm="1">
        <f t="array" ref="AF2" xml:space="preserve"> COLUMN() - COLUMN($C:$C)</f>
        <v>29</v>
      </c>
      <c r="AG2" s="59" cm="1">
        <f t="array" ref="AG2" xml:space="preserve"> COLUMN() - COLUMN($C:$C)</f>
        <v>30</v>
      </c>
      <c r="AH2" s="59" cm="1">
        <f t="array" ref="AH2" xml:space="preserve"> COLUMN() - COLUMN($C:$C)</f>
        <v>31</v>
      </c>
      <c r="AI2" s="59" cm="1">
        <f t="array" ref="AI2" xml:space="preserve"> COLUMN() - COLUMN($C:$C)</f>
        <v>32</v>
      </c>
      <c r="AJ2" s="59" cm="1">
        <f t="array" ref="AJ2" xml:space="preserve"> COLUMN() - COLUMN($C:$C)</f>
        <v>33</v>
      </c>
      <c r="AK2" s="59" cm="1">
        <f t="array" ref="AK2" xml:space="preserve"> COLUMN() - COLUMN($C:$C)</f>
        <v>34</v>
      </c>
      <c r="AL2" s="59" cm="1">
        <f t="array" ref="AL2" xml:space="preserve"> COLUMN() - COLUMN($C:$C)</f>
        <v>35</v>
      </c>
      <c r="AM2" s="59" cm="1">
        <f t="array" ref="AM2" xml:space="preserve"> COLUMN() - COLUMN($C:$C)</f>
        <v>36</v>
      </c>
      <c r="AN2" s="59" cm="1">
        <f t="array" ref="AN2" xml:space="preserve"> COLUMN() - COLUMN($C:$C)</f>
        <v>37</v>
      </c>
      <c r="AO2" s="59" cm="1">
        <f t="array" ref="AO2" xml:space="preserve"> COLUMN() - COLUMN($C:$C)</f>
        <v>38</v>
      </c>
      <c r="AP2" s="59" cm="1">
        <f t="array" ref="AP2" xml:space="preserve"> COLUMN() - COLUMN($C:$C)</f>
        <v>39</v>
      </c>
      <c r="AQ2" s="59" cm="1">
        <f t="array" ref="AQ2" xml:space="preserve"> COLUMN() - COLUMN($C:$C)</f>
        <v>40</v>
      </c>
      <c r="AR2" s="59" cm="1">
        <f t="array" ref="AR2" xml:space="preserve"> COLUMN() - COLUMN($C:$C)</f>
        <v>41</v>
      </c>
      <c r="AS2" s="59" cm="1">
        <f t="array" ref="AS2" xml:space="preserve"> COLUMN() - COLUMN($C:$C)</f>
        <v>42</v>
      </c>
      <c r="AT2" s="59" cm="1">
        <f t="array" ref="AT2" xml:space="preserve"> COLUMN() - COLUMN($C:$C)</f>
        <v>43</v>
      </c>
      <c r="AU2" s="59" cm="1">
        <f t="array" ref="AU2" xml:space="preserve"> COLUMN() - COLUMN($C:$C)</f>
        <v>44</v>
      </c>
      <c r="AV2" s="59" cm="1">
        <f t="array" ref="AV2" xml:space="preserve"> COLUMN() - COLUMN($C:$C)</f>
        <v>45</v>
      </c>
      <c r="BB2"/>
      <c r="BC2"/>
      <c r="BD2"/>
      <c r="BE2"/>
      <c r="BF2"/>
    </row>
    <row r="3" spans="1:58" ht="40.5" customHeight="1">
      <c r="A3" s="10"/>
      <c r="B3" s="64" t="s">
        <v>335</v>
      </c>
      <c r="C3" s="65"/>
      <c r="D3" s="150" t="s">
        <v>169</v>
      </c>
      <c r="E3" s="150" t="s">
        <v>833</v>
      </c>
      <c r="F3" s="151" t="s">
        <v>328</v>
      </c>
      <c r="G3" s="151" t="s">
        <v>329</v>
      </c>
      <c r="H3" s="150">
        <v>2</v>
      </c>
      <c r="I3" s="150" t="s">
        <v>353</v>
      </c>
      <c r="J3" s="150" t="s">
        <v>354</v>
      </c>
      <c r="K3" s="150" t="s">
        <v>355</v>
      </c>
      <c r="L3" s="150" t="s">
        <v>356</v>
      </c>
      <c r="M3" s="150" t="s">
        <v>849</v>
      </c>
      <c r="N3" s="150" t="s">
        <v>164</v>
      </c>
      <c r="O3" s="150" t="s">
        <v>331</v>
      </c>
      <c r="P3" s="150" t="s">
        <v>357</v>
      </c>
      <c r="Q3" s="150" t="s">
        <v>358</v>
      </c>
      <c r="R3" s="150" t="s">
        <v>314</v>
      </c>
      <c r="S3" s="150" t="s">
        <v>352</v>
      </c>
      <c r="T3" s="150" t="s">
        <v>359</v>
      </c>
      <c r="U3" s="150" t="s">
        <v>342</v>
      </c>
      <c r="V3" s="150" t="s">
        <v>351</v>
      </c>
      <c r="W3" s="150" t="s">
        <v>360</v>
      </c>
      <c r="X3" s="150">
        <v>8</v>
      </c>
      <c r="Y3" s="150" t="s">
        <v>341</v>
      </c>
      <c r="Z3" s="150" t="s">
        <v>348</v>
      </c>
      <c r="AA3" s="150" t="s">
        <v>361</v>
      </c>
      <c r="AB3" s="150" t="s">
        <v>344</v>
      </c>
      <c r="AC3" s="161" t="s">
        <v>362</v>
      </c>
      <c r="AD3" s="150">
        <v>9</v>
      </c>
      <c r="AE3" s="150" t="s">
        <v>202</v>
      </c>
      <c r="AF3" s="359">
        <v>0</v>
      </c>
      <c r="AG3" s="150" t="s">
        <v>827</v>
      </c>
      <c r="AH3" s="150" t="s">
        <v>843</v>
      </c>
      <c r="AI3" s="150" t="s">
        <v>844</v>
      </c>
      <c r="AJ3" s="150" t="s">
        <v>845</v>
      </c>
      <c r="AK3" s="150" t="s">
        <v>846</v>
      </c>
      <c r="AL3" s="150" t="s">
        <v>847</v>
      </c>
      <c r="AM3" s="151" t="s">
        <v>834</v>
      </c>
      <c r="AN3" s="452" t="s">
        <v>842</v>
      </c>
      <c r="AO3" s="452" t="s">
        <v>861</v>
      </c>
      <c r="AP3" s="161" t="s">
        <v>864</v>
      </c>
      <c r="AQ3" s="150">
        <v>4</v>
      </c>
      <c r="AR3" s="150">
        <v>3</v>
      </c>
      <c r="AS3" s="150">
        <v>6</v>
      </c>
      <c r="AT3" s="150">
        <v>5</v>
      </c>
      <c r="AU3" s="159">
        <v>7</v>
      </c>
      <c r="AV3" s="151" t="s">
        <v>813</v>
      </c>
    </row>
    <row r="4" spans="1:58" s="3" customFormat="1" ht="40.5" customHeight="1">
      <c r="A4" s="10"/>
      <c r="B4" s="83" t="s">
        <v>104</v>
      </c>
      <c r="C4" s="84"/>
      <c r="D4" s="210" t="s">
        <v>8</v>
      </c>
      <c r="E4" s="460" t="s">
        <v>90</v>
      </c>
      <c r="F4" s="210" t="s">
        <v>37</v>
      </c>
      <c r="G4" s="210" t="s">
        <v>55</v>
      </c>
      <c r="H4" s="210" t="s">
        <v>10</v>
      </c>
      <c r="I4" s="210" t="s">
        <v>39</v>
      </c>
      <c r="J4" s="210" t="s">
        <v>67</v>
      </c>
      <c r="K4" s="210" t="s">
        <v>92</v>
      </c>
      <c r="L4" s="210" t="s">
        <v>462</v>
      </c>
      <c r="M4" s="460" t="s">
        <v>44</v>
      </c>
      <c r="N4" s="210" t="s">
        <v>461</v>
      </c>
      <c r="O4" s="210" t="s">
        <v>94</v>
      </c>
      <c r="P4" s="211" t="s">
        <v>72</v>
      </c>
      <c r="Q4" s="210" t="s">
        <v>46</v>
      </c>
      <c r="R4" s="460" t="s">
        <v>106</v>
      </c>
      <c r="S4" s="210" t="s">
        <v>74</v>
      </c>
      <c r="T4" s="210" t="s">
        <v>98</v>
      </c>
      <c r="U4" s="210" t="s">
        <v>48</v>
      </c>
      <c r="V4" s="210" t="s">
        <v>76</v>
      </c>
      <c r="W4" s="211" t="s">
        <v>100</v>
      </c>
      <c r="X4" s="210" t="s">
        <v>20</v>
      </c>
      <c r="Y4" s="210" t="s">
        <v>50</v>
      </c>
      <c r="Z4" s="210" t="s">
        <v>78</v>
      </c>
      <c r="AA4" s="210" t="s">
        <v>330</v>
      </c>
      <c r="AB4" s="210" t="s">
        <v>54</v>
      </c>
      <c r="AC4" s="210" t="s">
        <v>115</v>
      </c>
      <c r="AD4" s="451" t="s">
        <v>22</v>
      </c>
      <c r="AE4" s="451" t="s">
        <v>80</v>
      </c>
      <c r="AF4" s="451" t="s">
        <v>23</v>
      </c>
      <c r="AG4" s="451" t="s">
        <v>81</v>
      </c>
      <c r="AH4" s="211" t="s">
        <v>116</v>
      </c>
      <c r="AI4" s="211" t="s">
        <v>117</v>
      </c>
      <c r="AJ4" s="211" t="s">
        <v>107</v>
      </c>
      <c r="AK4" s="211" t="s">
        <v>108</v>
      </c>
      <c r="AL4" s="211" t="s">
        <v>110</v>
      </c>
      <c r="AM4" s="211" t="s">
        <v>111</v>
      </c>
      <c r="AN4" s="211" t="s">
        <v>112</v>
      </c>
      <c r="AO4" s="211" t="s">
        <v>101</v>
      </c>
      <c r="AP4" s="210"/>
      <c r="AQ4" s="210" t="s">
        <v>14</v>
      </c>
      <c r="AR4" s="210" t="s">
        <v>12</v>
      </c>
      <c r="AS4" s="210" t="s">
        <v>18</v>
      </c>
      <c r="AT4" s="210" t="s">
        <v>16</v>
      </c>
      <c r="AU4" s="210" t="s">
        <v>123</v>
      </c>
      <c r="AV4" s="210" t="s">
        <v>829</v>
      </c>
      <c r="BB4"/>
      <c r="BC4"/>
      <c r="BD4"/>
      <c r="BE4"/>
      <c r="BF4"/>
    </row>
    <row r="5" spans="1:58" ht="40.5" customHeight="1">
      <c r="A5" s="10"/>
      <c r="B5" s="62" t="s">
        <v>364</v>
      </c>
      <c r="C5" s="63"/>
      <c r="D5" s="156" t="s">
        <v>9</v>
      </c>
      <c r="E5" s="156" t="s">
        <v>91</v>
      </c>
      <c r="F5" s="156" t="s">
        <v>38</v>
      </c>
      <c r="G5" s="156" t="s">
        <v>66</v>
      </c>
      <c r="H5" s="156" t="s">
        <v>11</v>
      </c>
      <c r="I5" s="156" t="s">
        <v>40</v>
      </c>
      <c r="J5" s="156" t="s">
        <v>713</v>
      </c>
      <c r="K5" s="156" t="s">
        <v>93</v>
      </c>
      <c r="L5" s="156" t="s">
        <v>42</v>
      </c>
      <c r="M5" s="156" t="s">
        <v>45</v>
      </c>
      <c r="N5" s="156" t="s">
        <v>70</v>
      </c>
      <c r="O5" s="156" t="s">
        <v>95</v>
      </c>
      <c r="P5" s="156" t="s">
        <v>73</v>
      </c>
      <c r="Q5" s="157" t="s">
        <v>331</v>
      </c>
      <c r="R5" s="156" t="s">
        <v>97</v>
      </c>
      <c r="S5" s="157" t="s">
        <v>332</v>
      </c>
      <c r="T5" s="156" t="s">
        <v>99</v>
      </c>
      <c r="U5" s="156" t="s">
        <v>49</v>
      </c>
      <c r="V5" s="156" t="s">
        <v>77</v>
      </c>
      <c r="W5" s="158" t="s">
        <v>339</v>
      </c>
      <c r="X5" s="156" t="s">
        <v>21</v>
      </c>
      <c r="Y5" s="156" t="s">
        <v>791</v>
      </c>
      <c r="Z5" s="156" t="s">
        <v>79</v>
      </c>
      <c r="AA5" s="156" t="s">
        <v>53</v>
      </c>
      <c r="AB5" s="158" t="s">
        <v>338</v>
      </c>
      <c r="AC5" s="156" t="s">
        <v>322</v>
      </c>
      <c r="AD5" s="156" t="s">
        <v>819</v>
      </c>
      <c r="AE5" s="158" t="s">
        <v>821</v>
      </c>
      <c r="AF5" s="158" t="s">
        <v>826</v>
      </c>
      <c r="AG5" s="158" t="s">
        <v>828</v>
      </c>
      <c r="AH5" s="156" t="s">
        <v>837</v>
      </c>
      <c r="AI5" s="156" t="s">
        <v>838</v>
      </c>
      <c r="AJ5" s="156" t="s">
        <v>839</v>
      </c>
      <c r="AK5" s="156" t="s">
        <v>840</v>
      </c>
      <c r="AL5" s="156" t="s">
        <v>841</v>
      </c>
      <c r="AM5" s="158" t="s">
        <v>835</v>
      </c>
      <c r="AN5" s="158" t="s">
        <v>836</v>
      </c>
      <c r="AO5" s="158" t="s">
        <v>855</v>
      </c>
      <c r="AP5" s="156">
        <v>1</v>
      </c>
      <c r="AQ5" s="156">
        <v>2</v>
      </c>
      <c r="AR5" s="156">
        <v>3</v>
      </c>
      <c r="AS5" s="156">
        <v>5</v>
      </c>
      <c r="AT5" s="156">
        <v>7</v>
      </c>
      <c r="AU5" s="156">
        <v>8</v>
      </c>
      <c r="AV5" s="158" t="s">
        <v>336</v>
      </c>
    </row>
    <row r="6" spans="1:58" s="3" customFormat="1" ht="40.5" customHeight="1">
      <c r="A6" s="10"/>
      <c r="B6" s="85" t="s">
        <v>334</v>
      </c>
      <c r="C6" s="86"/>
      <c r="D6" s="154" t="s">
        <v>344</v>
      </c>
      <c r="E6" s="154" t="s">
        <v>343</v>
      </c>
      <c r="F6" s="155" t="s">
        <v>345</v>
      </c>
      <c r="G6" s="154" t="s">
        <v>66</v>
      </c>
      <c r="H6" s="154" t="s">
        <v>349</v>
      </c>
      <c r="I6" s="155" t="s">
        <v>346</v>
      </c>
      <c r="J6" s="355" t="s">
        <v>201</v>
      </c>
      <c r="K6" s="154" t="s">
        <v>93</v>
      </c>
      <c r="L6" s="154" t="s">
        <v>348</v>
      </c>
      <c r="M6" s="154" t="s">
        <v>350</v>
      </c>
      <c r="N6" s="155" t="s">
        <v>347</v>
      </c>
      <c r="O6" s="154" t="s">
        <v>352</v>
      </c>
      <c r="P6" s="155" t="s">
        <v>353</v>
      </c>
      <c r="Q6" s="154" t="s">
        <v>331</v>
      </c>
      <c r="R6" s="355" t="s">
        <v>135</v>
      </c>
      <c r="S6" s="154" t="s">
        <v>333</v>
      </c>
      <c r="T6" s="154" t="s">
        <v>99</v>
      </c>
      <c r="U6" s="154" t="s">
        <v>341</v>
      </c>
      <c r="V6" s="154" t="s">
        <v>342</v>
      </c>
      <c r="W6" s="155" t="s">
        <v>817</v>
      </c>
      <c r="X6" s="154" t="s">
        <v>21</v>
      </c>
      <c r="Y6" s="154" t="s">
        <v>32</v>
      </c>
      <c r="Z6" s="154" t="s">
        <v>79</v>
      </c>
      <c r="AA6" s="154" t="s">
        <v>53</v>
      </c>
      <c r="AB6" s="155" t="s">
        <v>363</v>
      </c>
      <c r="AC6" s="155" t="s">
        <v>816</v>
      </c>
      <c r="AD6" s="358" t="s">
        <v>702</v>
      </c>
      <c r="AE6" s="358" t="s">
        <v>703</v>
      </c>
      <c r="AF6" s="358" t="s">
        <v>822</v>
      </c>
      <c r="AG6" s="358" t="s">
        <v>824</v>
      </c>
      <c r="AH6" s="155" t="s">
        <v>306</v>
      </c>
      <c r="AI6" s="155" t="s">
        <v>850</v>
      </c>
      <c r="AJ6" s="155" t="s">
        <v>851</v>
      </c>
      <c r="AK6" s="155" t="s">
        <v>853</v>
      </c>
      <c r="AL6" s="155" t="s">
        <v>849</v>
      </c>
      <c r="AM6" s="155" t="s">
        <v>852</v>
      </c>
      <c r="AN6" s="155" t="s">
        <v>854</v>
      </c>
      <c r="AO6" s="155" t="s">
        <v>856</v>
      </c>
      <c r="AP6" s="155">
        <v>1</v>
      </c>
      <c r="AQ6" s="154">
        <v>2</v>
      </c>
      <c r="AR6" s="154">
        <v>3</v>
      </c>
      <c r="AS6" s="154">
        <v>5</v>
      </c>
      <c r="AT6" s="154">
        <v>7</v>
      </c>
      <c r="AU6" s="162">
        <v>0</v>
      </c>
      <c r="AV6" s="269" t="s">
        <v>788</v>
      </c>
      <c r="BB6"/>
      <c r="BC6"/>
      <c r="BD6"/>
      <c r="BE6"/>
      <c r="BF6"/>
    </row>
    <row r="7" spans="1:58" s="3" customFormat="1" ht="36" customHeight="1" thickBot="1">
      <c r="A7"/>
      <c r="BA7" s="74"/>
      <c r="BB7"/>
      <c r="BC7"/>
      <c r="BD7"/>
      <c r="BE7"/>
    </row>
    <row r="8" spans="1:58" ht="42.75" customHeight="1" thickBot="1">
      <c r="A8" s="3"/>
      <c r="B8" s="3"/>
      <c r="C8" s="2"/>
      <c r="D8" s="454" t="str">
        <f>E4</f>
        <v>ㆠ</v>
      </c>
      <c r="E8" s="360" t="s">
        <v>857</v>
      </c>
      <c r="F8" s="453" t="str">
        <f>E6</f>
        <v>b</v>
      </c>
      <c r="G8" s="367" t="s">
        <v>0</v>
      </c>
      <c r="H8" s="368"/>
      <c r="I8" s="369"/>
      <c r="J8" s="376" t="s">
        <v>1</v>
      </c>
      <c r="K8" s="377"/>
      <c r="L8" s="378"/>
      <c r="M8" s="376" t="s">
        <v>2</v>
      </c>
      <c r="N8" s="377"/>
      <c r="O8" s="378"/>
      <c r="P8" s="379" t="s">
        <v>785</v>
      </c>
      <c r="Q8" s="380"/>
      <c r="R8" s="381"/>
      <c r="S8" s="376" t="s">
        <v>3</v>
      </c>
      <c r="T8" s="377"/>
      <c r="U8" s="378"/>
      <c r="V8" s="376" t="s">
        <v>4</v>
      </c>
      <c r="W8" s="377"/>
      <c r="X8" s="378"/>
      <c r="Y8" s="455" t="str">
        <f>AJ4</f>
        <v>ㆩ</v>
      </c>
      <c r="Z8" s="361" t="s">
        <v>859</v>
      </c>
      <c r="AA8" s="456" t="str">
        <f>AJ5</f>
        <v>an</v>
      </c>
      <c r="AB8" s="455" t="str">
        <f>AM4</f>
        <v>ㆮ</v>
      </c>
      <c r="AC8" s="361" t="s">
        <v>858</v>
      </c>
      <c r="AD8" s="456" t="str">
        <f>AM5</f>
        <v>ain</v>
      </c>
      <c r="AE8" s="370" t="s">
        <v>5</v>
      </c>
      <c r="AF8" s="371"/>
      <c r="AG8" s="372"/>
      <c r="AH8" s="364" t="s">
        <v>6</v>
      </c>
      <c r="AI8" s="365"/>
      <c r="AJ8" s="366"/>
      <c r="AK8" s="364" t="s">
        <v>7</v>
      </c>
      <c r="AL8" s="365"/>
      <c r="AM8" s="366"/>
      <c r="AN8" s="2"/>
      <c r="AO8" s="2"/>
      <c r="AP8" s="2"/>
      <c r="AQ8" s="2"/>
      <c r="AR8" s="2"/>
      <c r="AS8" s="2"/>
      <c r="AT8" s="2"/>
      <c r="AU8" s="2"/>
      <c r="AV8" s="2"/>
      <c r="AW8" s="74"/>
      <c r="AX8" s="74"/>
      <c r="AZ8" s="2"/>
      <c r="BA8" s="66" t="s">
        <v>103</v>
      </c>
      <c r="BB8" s="17" t="s">
        <v>104</v>
      </c>
      <c r="BC8" s="448" t="s">
        <v>831</v>
      </c>
      <c r="BD8" s="449" t="s">
        <v>334</v>
      </c>
      <c r="BE8" s="450" t="s">
        <v>832</v>
      </c>
    </row>
    <row r="9" spans="1:58" ht="42.75" customHeight="1" thickTop="1" thickBot="1">
      <c r="C9" s="4"/>
      <c r="D9" s="67" t="str">
        <f>D4</f>
        <v>ㄅ</v>
      </c>
      <c r="E9" s="68"/>
      <c r="F9" s="148" t="s">
        <v>198</v>
      </c>
      <c r="G9" s="67" t="str">
        <f>H4</f>
        <v>ㄉ</v>
      </c>
      <c r="H9" s="68"/>
      <c r="I9" s="5" t="s">
        <v>11</v>
      </c>
      <c r="J9" s="375" t="s">
        <v>12</v>
      </c>
      <c r="K9" s="374"/>
      <c r="L9" s="6" t="s">
        <v>13</v>
      </c>
      <c r="M9" s="375" t="s">
        <v>14</v>
      </c>
      <c r="N9" s="374"/>
      <c r="O9" s="6" t="s">
        <v>15</v>
      </c>
      <c r="P9" s="373" t="str">
        <f>AT4</f>
        <v>˫</v>
      </c>
      <c r="Q9" s="374"/>
      <c r="R9" s="6" t="s">
        <v>17</v>
      </c>
      <c r="S9" s="375" t="s">
        <v>18</v>
      </c>
      <c r="T9" s="374"/>
      <c r="U9" s="6" t="s">
        <v>19</v>
      </c>
      <c r="V9" s="373" t="str">
        <f>AU4</f>
        <v>˙</v>
      </c>
      <c r="W9" s="374"/>
      <c r="X9" s="6" t="s">
        <v>830</v>
      </c>
      <c r="Y9" s="457" t="str">
        <f>X4</f>
        <v>ㄚ</v>
      </c>
      <c r="Z9" s="72"/>
      <c r="AA9" s="149" t="str">
        <f>X5</f>
        <v>a</v>
      </c>
      <c r="AB9" s="457" t="str">
        <f>AD4</f>
        <v>ㄞ</v>
      </c>
      <c r="AC9" s="72"/>
      <c r="AD9" s="149" t="str">
        <f>AD5</f>
        <v>ai</v>
      </c>
      <c r="AE9" s="457" t="str">
        <f>AF4</f>
        <v>ㄢ</v>
      </c>
      <c r="AF9" s="70"/>
      <c r="AG9" s="152" t="str">
        <f>AF5</f>
        <v>an</v>
      </c>
      <c r="AH9" s="69"/>
      <c r="AI9" s="70"/>
      <c r="AJ9" s="7"/>
      <c r="AK9" s="362"/>
      <c r="AL9" s="363"/>
      <c r="AM9" s="8"/>
      <c r="AN9" s="4"/>
      <c r="AO9" s="4"/>
      <c r="AP9" s="4"/>
      <c r="AQ9" s="4"/>
      <c r="AR9" s="2"/>
      <c r="AS9" s="4"/>
      <c r="AT9" s="4"/>
      <c r="AU9" s="4"/>
      <c r="AV9" s="4"/>
      <c r="AW9" s="11" t="s">
        <v>22</v>
      </c>
      <c r="AX9" s="357" t="s">
        <v>818</v>
      </c>
      <c r="AY9" s="356" t="s">
        <v>819</v>
      </c>
      <c r="AZ9" s="4"/>
      <c r="BA9" s="209" cm="1">
        <f t="array" ref="BA9" xml:space="preserve"> ROW() - ROW($8:$8)</f>
        <v>1</v>
      </c>
      <c r="BB9" s="125" t="str" cm="1">
        <f t="array" aca="1" ref="BB9" ca="1" xml:space="preserve"> IFERROR( INDIRECT(ADDRESS(4, 3+$BA9)), "")</f>
        <v>ㄅ</v>
      </c>
      <c r="BC9" s="204" t="str" cm="1">
        <f t="array" aca="1" ref="BC9" ca="1" xml:space="preserve"> IFERROR( INDIRECT(ADDRESS(5, 3+$BA9)), "")</f>
        <v>p</v>
      </c>
      <c r="BD9" s="130" t="str" cm="1">
        <f t="array" aca="1" ref="BD9" ca="1" xml:space="preserve"> IFERROR( INDIRECT(ADDRESS(6, 3+$BA9)), "")</f>
        <v>p</v>
      </c>
      <c r="BE9" s="131" t="str" cm="1">
        <f t="array" aca="1" ref="BE9" ca="1" xml:space="preserve"> IFERROR( INDIRECT(ADDRESS(3, 3+$BA9)), "")</f>
        <v>1</v>
      </c>
    </row>
    <row r="10" spans="1:58" s="58" customFormat="1" ht="42.75" customHeight="1">
      <c r="A10" s="3"/>
      <c r="B10" s="3"/>
      <c r="C10" s="2"/>
      <c r="D10" s="2"/>
      <c r="E10" s="367" t="s">
        <v>24</v>
      </c>
      <c r="F10" s="368"/>
      <c r="G10" s="369"/>
      <c r="H10" s="367" t="s">
        <v>25</v>
      </c>
      <c r="I10" s="368"/>
      <c r="J10" s="369"/>
      <c r="K10" s="454" t="str">
        <f>M4</f>
        <v>ㆣ</v>
      </c>
      <c r="L10" s="360" t="s">
        <v>848</v>
      </c>
      <c r="M10" s="453" t="str">
        <f>M5</f>
        <v>g</v>
      </c>
      <c r="N10" s="367" t="s">
        <v>27</v>
      </c>
      <c r="O10" s="368"/>
      <c r="P10" s="369"/>
      <c r="Q10" s="367" t="s">
        <v>28</v>
      </c>
      <c r="R10" s="368"/>
      <c r="S10" s="369"/>
      <c r="T10" s="454" t="str">
        <f>R4</f>
        <v>ㆡ</v>
      </c>
      <c r="U10" s="360" t="s">
        <v>856</v>
      </c>
      <c r="V10" s="453" t="str">
        <f>R5</f>
        <v>j</v>
      </c>
      <c r="W10" s="455" t="str">
        <f>AH4</f>
        <v>ㆪ</v>
      </c>
      <c r="X10" s="361" t="s">
        <v>843</v>
      </c>
      <c r="Y10" s="456" t="str">
        <f>AH5</f>
        <v>in</v>
      </c>
      <c r="Z10" s="455" t="str">
        <f>AK4</f>
        <v>ㆧ</v>
      </c>
      <c r="AA10" s="361" t="s">
        <v>846</v>
      </c>
      <c r="AB10" s="456" t="str">
        <f>AK5</f>
        <v>oon</v>
      </c>
      <c r="AC10" s="370" t="s">
        <v>32</v>
      </c>
      <c r="AD10" s="371"/>
      <c r="AE10" s="372"/>
      <c r="AF10" s="370" t="s">
        <v>33</v>
      </c>
      <c r="AG10" s="371"/>
      <c r="AH10" s="372"/>
      <c r="AI10" s="370" t="s">
        <v>34</v>
      </c>
      <c r="AJ10" s="371"/>
      <c r="AK10" s="372"/>
      <c r="AL10" s="370" t="s">
        <v>35</v>
      </c>
      <c r="AM10" s="371"/>
      <c r="AN10" s="372"/>
      <c r="AO10" s="364" t="s">
        <v>36</v>
      </c>
      <c r="AP10" s="365"/>
      <c r="AQ10" s="366"/>
      <c r="AR10" s="2"/>
      <c r="AV10" s="2"/>
      <c r="AW10" s="11" t="s">
        <v>80</v>
      </c>
      <c r="AX10" s="357" t="s">
        <v>820</v>
      </c>
      <c r="AY10" s="356" t="s">
        <v>821</v>
      </c>
      <c r="AZ10" s="2"/>
      <c r="BA10" s="209" cm="1">
        <f t="array" ref="BA10" xml:space="preserve"> ROW() - ROW($8:$8)</f>
        <v>2</v>
      </c>
      <c r="BB10" s="125" cm="1">
        <f t="array" aca="1" ref="BB10" ca="1" xml:space="preserve"> IFERROR( INDIRECT(ADDRESS(13, 3+$BA10)), "")</f>
        <v>0</v>
      </c>
      <c r="BC10" s="204" cm="1">
        <f t="array" aca="1" ref="BC10" ca="1" xml:space="preserve"> IFERROR( INDIRECT(ADDRESS(14, 3+$BA10)), "")</f>
        <v>0</v>
      </c>
      <c r="BD10" s="130" cm="1">
        <f t="array" aca="1" ref="BD10" ca="1" xml:space="preserve"> IFERROR( INDIRECT(ADDRESS(15, 3+$BA10)), "")</f>
        <v>0</v>
      </c>
      <c r="BE10" s="131" cm="1">
        <f t="array" aca="1" ref="BE10" ca="1" xml:space="preserve"> IFERROR( INDIRECT(ADDRESS(12, 3+$BA10)), "")</f>
        <v>0</v>
      </c>
    </row>
    <row r="11" spans="1:58" s="11" customFormat="1" ht="42.75" customHeight="1" thickBot="1">
      <c r="A11"/>
      <c r="B11"/>
      <c r="C11" s="4"/>
      <c r="D11" s="4"/>
      <c r="E11" s="67" t="str">
        <f>F4</f>
        <v>ㄆ</v>
      </c>
      <c r="F11" s="68"/>
      <c r="G11" s="5" t="s">
        <v>38</v>
      </c>
      <c r="H11" s="67" t="str">
        <f>I4</f>
        <v>ㄊ</v>
      </c>
      <c r="I11" s="68"/>
      <c r="J11" s="5" t="s">
        <v>40</v>
      </c>
      <c r="K11" s="67" t="str">
        <f>L4</f>
        <v>ㄍ</v>
      </c>
      <c r="L11" s="68"/>
      <c r="M11" s="148" t="str">
        <f>L5</f>
        <v>k</v>
      </c>
      <c r="N11" s="67"/>
      <c r="O11" s="68"/>
      <c r="P11" s="147" t="str">
        <f>R6</f>
        <v>j</v>
      </c>
      <c r="Q11" s="67"/>
      <c r="R11" s="68"/>
      <c r="S11" s="147"/>
      <c r="T11" s="458" t="str">
        <f>Q4</f>
        <v>ㄗ</v>
      </c>
      <c r="U11" s="68"/>
      <c r="V11" s="148" t="str">
        <f>Q5</f>
        <v>c</v>
      </c>
      <c r="W11" s="459" t="s">
        <v>48</v>
      </c>
      <c r="X11" s="72"/>
      <c r="Y11" s="149" t="str">
        <f>U5</f>
        <v>i</v>
      </c>
      <c r="Z11" s="457" t="str">
        <f>Y4</f>
        <v>ㆦ</v>
      </c>
      <c r="AA11" s="72"/>
      <c r="AB11" s="7" t="s">
        <v>51</v>
      </c>
      <c r="AC11" s="457" t="str">
        <f>AO4</f>
        <v>ㆲ</v>
      </c>
      <c r="AD11" s="72"/>
      <c r="AE11" s="153" t="str">
        <f>AO5</f>
        <v>ong</v>
      </c>
      <c r="AF11" s="354" t="str">
        <f>AB4</f>
        <v>ㄣ</v>
      </c>
      <c r="AG11" s="70"/>
      <c r="AH11" s="152" t="str">
        <f>AB5</f>
        <v>-n</v>
      </c>
      <c r="AI11" s="362"/>
      <c r="AJ11" s="363"/>
      <c r="AK11" s="8"/>
      <c r="AL11" s="362"/>
      <c r="AM11" s="363"/>
      <c r="AN11" s="8"/>
      <c r="AO11" s="362"/>
      <c r="AP11" s="363"/>
      <c r="AQ11" s="8"/>
      <c r="AR11" s="2"/>
      <c r="AV11" s="4"/>
      <c r="AW11" s="11" t="s">
        <v>23</v>
      </c>
      <c r="AX11" s="357" t="s">
        <v>822</v>
      </c>
      <c r="AY11" s="356" t="s">
        <v>823</v>
      </c>
      <c r="AZ11" s="4"/>
      <c r="BA11" s="209" cm="1">
        <f t="array" ref="BA11" xml:space="preserve"> ROW() - ROW($8:$8)</f>
        <v>3</v>
      </c>
      <c r="BB11" s="125" t="str" cm="1">
        <f t="array" aca="1" ref="BB11" ca="1" xml:space="preserve"> IFERROR( INDIRECT(ADDRESS(13, 3+$BA11)), "")</f>
        <v>ㄇ</v>
      </c>
      <c r="BC11" s="204" cm="1">
        <f t="array" aca="1" ref="BC11" ca="1" xml:space="preserve"> IFERROR( INDIRECT(ADDRESS(14, 3+$BA11)), "")</f>
        <v>0</v>
      </c>
      <c r="BD11" s="130" cm="1">
        <f t="array" aca="1" ref="BD11" ca="1" xml:space="preserve"> IFERROR( INDIRECT(ADDRESS(15, 3+$BA11)), "")</f>
        <v>0</v>
      </c>
      <c r="BE11" s="131" t="str" cm="1">
        <f t="array" aca="1" ref="BE11" ca="1" xml:space="preserve"> IFERROR( INDIRECT(ADDRESS(12, 3+$BA11)), "")</f>
        <v>A</v>
      </c>
    </row>
    <row r="12" spans="1:58" s="11" customFormat="1" ht="42.75" customHeight="1">
      <c r="A12" s="3"/>
      <c r="B12" s="3"/>
      <c r="C12" s="2"/>
      <c r="D12" s="2"/>
      <c r="E12" s="9"/>
      <c r="F12" s="367" t="s">
        <v>315</v>
      </c>
      <c r="G12" s="368"/>
      <c r="H12" s="369"/>
      <c r="I12" s="367" t="s">
        <v>56</v>
      </c>
      <c r="J12" s="368"/>
      <c r="K12" s="369"/>
      <c r="L12" s="367" t="s">
        <v>57</v>
      </c>
      <c r="M12" s="368"/>
      <c r="N12" s="369"/>
      <c r="O12" s="367" t="s">
        <v>58</v>
      </c>
      <c r="P12" s="368"/>
      <c r="Q12" s="369"/>
      <c r="R12" s="367" t="s">
        <v>59</v>
      </c>
      <c r="S12" s="368"/>
      <c r="T12" s="369"/>
      <c r="U12" s="367" t="s">
        <v>60</v>
      </c>
      <c r="V12" s="368"/>
      <c r="W12" s="369"/>
      <c r="X12" s="455" t="str">
        <f>AI4</f>
        <v>ㆫ</v>
      </c>
      <c r="Y12" s="361" t="s">
        <v>844</v>
      </c>
      <c r="Z12" s="456" t="str">
        <f>AI5</f>
        <v>un</v>
      </c>
      <c r="AA12" s="370" t="s">
        <v>62</v>
      </c>
      <c r="AB12" s="371"/>
      <c r="AC12" s="372"/>
      <c r="AD12" s="455" t="str">
        <f>AN4</f>
        <v>ㆯ</v>
      </c>
      <c r="AE12" s="361" t="s">
        <v>842</v>
      </c>
      <c r="AF12" s="456" t="str">
        <f>AN5</f>
        <v>aun</v>
      </c>
      <c r="AG12" s="370" t="s">
        <v>64</v>
      </c>
      <c r="AH12" s="371"/>
      <c r="AI12" s="372"/>
      <c r="AJ12" s="364" t="s">
        <v>65</v>
      </c>
      <c r="AK12" s="365"/>
      <c r="AL12" s="366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11" t="s">
        <v>81</v>
      </c>
      <c r="AX12" s="357" t="s">
        <v>824</v>
      </c>
      <c r="AY12" s="356" t="s">
        <v>825</v>
      </c>
      <c r="AZ12" s="2"/>
      <c r="BA12" s="209" cm="1">
        <f t="array" ref="BA12" xml:space="preserve"> ROW() - ROW($8:$8)</f>
        <v>4</v>
      </c>
      <c r="BB12" s="125" cm="1">
        <f t="array" aca="1" ref="BB12" ca="1" xml:space="preserve"> IFERROR( INDIRECT(ADDRESS(13, 3+$BA12)), "")</f>
        <v>0</v>
      </c>
      <c r="BC12" s="204" t="str" cm="1">
        <f t="array" aca="1" ref="BC12" ca="1" xml:space="preserve"> IFERROR( INDIRECT(ADDRESS(14, 3+$BA12)), "")</f>
        <v>Z</v>
      </c>
      <c r="BD12" s="130" cm="1">
        <f t="array" aca="1" ref="BD12" ca="1" xml:space="preserve"> IFERROR( INDIRECT(ADDRESS(15, 3+$BA12)), "")</f>
        <v>0</v>
      </c>
      <c r="BE12" s="131" cm="1">
        <f t="array" aca="1" ref="BE12" ca="1" xml:space="preserve"> IFERROR( INDIRECT(ADDRESS(12, 3+$BA12)), "")</f>
        <v>0</v>
      </c>
    </row>
    <row r="13" spans="1:58" s="11" customFormat="1" ht="42.75" customHeight="1" thickBot="1">
      <c r="A13"/>
      <c r="B13"/>
      <c r="C13" s="4"/>
      <c r="D13" s="4"/>
      <c r="E13" s="4"/>
      <c r="F13" s="67" t="str">
        <f>G4</f>
        <v>ㄇ</v>
      </c>
      <c r="G13" s="68"/>
      <c r="H13" s="5" t="s">
        <v>66</v>
      </c>
      <c r="I13" s="67" t="str">
        <f>J4</f>
        <v>ㄋ</v>
      </c>
      <c r="J13" s="68"/>
      <c r="K13" s="5" t="s">
        <v>68</v>
      </c>
      <c r="L13" s="67" t="str">
        <f>N4</f>
        <v>ㄎ</v>
      </c>
      <c r="M13" s="68"/>
      <c r="N13" s="5" t="s">
        <v>70</v>
      </c>
      <c r="O13" s="353"/>
      <c r="P13" s="68"/>
      <c r="Q13" s="147"/>
      <c r="R13" s="146"/>
      <c r="S13" s="68"/>
      <c r="T13" s="5"/>
      <c r="U13" s="458" t="str">
        <f>S4</f>
        <v>ㄘ</v>
      </c>
      <c r="V13" s="68"/>
      <c r="W13" s="147" t="str">
        <f>S5</f>
        <v>ch</v>
      </c>
      <c r="X13" s="457" t="str">
        <f>V4</f>
        <v>ㄨ</v>
      </c>
      <c r="Y13" s="72"/>
      <c r="Z13" s="149" t="str">
        <f>V5</f>
        <v>u</v>
      </c>
      <c r="AA13" s="457" t="str">
        <f>Z4</f>
        <v>ㄜ</v>
      </c>
      <c r="AB13" s="72"/>
      <c r="AC13" s="7" t="s">
        <v>79</v>
      </c>
      <c r="AD13" s="457" t="str">
        <f>AE4</f>
        <v>ㄠ</v>
      </c>
      <c r="AE13" s="72"/>
      <c r="AF13" s="149" t="str">
        <f>AE5</f>
        <v>au</v>
      </c>
      <c r="AG13" s="457" t="str">
        <f>AG4</f>
        <v>ㄤ</v>
      </c>
      <c r="AH13" s="70"/>
      <c r="AI13" s="152" t="str">
        <f>AG5</f>
        <v>ang</v>
      </c>
      <c r="AJ13" s="362"/>
      <c r="AK13" s="363"/>
      <c r="AL13" s="8"/>
      <c r="AM13" s="4"/>
      <c r="AN13" s="4"/>
      <c r="AO13" s="4"/>
      <c r="AP13" s="4"/>
      <c r="AQ13" s="4"/>
      <c r="AR13" s="2"/>
      <c r="AS13" s="4"/>
      <c r="AT13" s="4"/>
      <c r="AU13" s="4"/>
      <c r="AV13" s="4"/>
      <c r="AW13" s="4"/>
      <c r="AX13" s="4"/>
      <c r="AY13" s="4"/>
      <c r="AZ13" s="4"/>
      <c r="BA13" s="209" cm="1">
        <f t="array" ref="BA13" xml:space="preserve"> ROW() - ROW($8:$8)</f>
        <v>5</v>
      </c>
      <c r="BB13" s="125" t="str" cm="1">
        <f t="array" aca="1" ref="BB13" ca="1" xml:space="preserve"> IFERROR( INDIRECT(ADDRESS(13, 3+$BA13)), "")</f>
        <v>m</v>
      </c>
      <c r="BC13" s="204" cm="1">
        <f t="array" aca="1" ref="BC13" ca="1" xml:space="preserve"> IFERROR( INDIRECT(ADDRESS(14, 3+$BA13)), "")</f>
        <v>0</v>
      </c>
      <c r="BD13" s="130" cm="1">
        <f t="array" aca="1" ref="BD13" ca="1" xml:space="preserve"> IFERROR( INDIRECT(ADDRESS(15, 3+$BA13)), "")</f>
        <v>0</v>
      </c>
      <c r="BE13" s="131" cm="1">
        <f t="array" aca="1" ref="BE13" ca="1" xml:space="preserve"> IFERROR( INDIRECT(ADDRESS(12, 3+$BA13)), "")</f>
        <v>0</v>
      </c>
    </row>
    <row r="14" spans="1:58" s="11" customFormat="1" ht="42.75" customHeight="1">
      <c r="A14" s="3"/>
      <c r="B14" s="3"/>
      <c r="C14" s="2"/>
      <c r="D14" s="2"/>
      <c r="E14" s="2"/>
      <c r="F14" s="2"/>
      <c r="G14" s="367" t="s">
        <v>306</v>
      </c>
      <c r="H14" s="368"/>
      <c r="I14" s="369"/>
      <c r="J14" s="367" t="s">
        <v>82</v>
      </c>
      <c r="K14" s="368"/>
      <c r="L14" s="369"/>
      <c r="M14" s="367" t="s">
        <v>83</v>
      </c>
      <c r="N14" s="368"/>
      <c r="O14" s="369"/>
      <c r="P14" s="367" t="s">
        <v>84</v>
      </c>
      <c r="Q14" s="368"/>
      <c r="R14" s="369"/>
      <c r="S14" s="367" t="s">
        <v>85</v>
      </c>
      <c r="T14" s="368"/>
      <c r="U14" s="369"/>
      <c r="V14" s="367" t="s">
        <v>86</v>
      </c>
      <c r="W14" s="368"/>
      <c r="X14" s="369"/>
      <c r="Y14" s="370" t="s">
        <v>87</v>
      </c>
      <c r="Z14" s="371"/>
      <c r="AA14" s="372"/>
      <c r="AB14" s="455" t="str">
        <f>AL4</f>
        <v>ㆥ</v>
      </c>
      <c r="AC14" s="361" t="s">
        <v>860</v>
      </c>
      <c r="AD14" s="456" t="str">
        <f>AL5</f>
        <v>en</v>
      </c>
      <c r="AE14" s="370" t="s">
        <v>88</v>
      </c>
      <c r="AF14" s="371"/>
      <c r="AG14" s="372"/>
      <c r="AH14" s="364" t="s">
        <v>89</v>
      </c>
      <c r="AI14" s="365"/>
      <c r="AJ14" s="366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09" cm="1">
        <f t="array" ref="BA14" xml:space="preserve"> ROW() - ROW($8:$8)</f>
        <v>6</v>
      </c>
      <c r="BB14" s="125" t="str" cm="1">
        <f t="array" aca="1" ref="BB14" ca="1" xml:space="preserve"> IFERROR( INDIRECT(ADDRESS(13, 3+$BA14)), "")</f>
        <v>ㄋ</v>
      </c>
      <c r="BC14" s="204" cm="1">
        <f t="array" aca="1" ref="BC14" ca="1" xml:space="preserve"> IFERROR( INDIRECT(ADDRESS(14, 3+$BA14)), "")</f>
        <v>0</v>
      </c>
      <c r="BD14" s="130" cm="1">
        <f t="array" aca="1" ref="BD14" ca="1" xml:space="preserve"> IFERROR( INDIRECT(ADDRESS(15, 3+$BA14)), "")</f>
        <v>0</v>
      </c>
      <c r="BE14" s="131" t="str" cm="1">
        <f t="array" aca="1" ref="BE14" ca="1" xml:space="preserve"> IFERROR( INDIRECT(ADDRESS(12, 3+$BA14)), "")</f>
        <v>S</v>
      </c>
    </row>
    <row r="15" spans="1:58" ht="42.75" customHeight="1" thickBot="1">
      <c r="C15" s="4"/>
      <c r="D15" s="4"/>
      <c r="E15" s="4"/>
      <c r="F15" s="4"/>
      <c r="G15" s="67"/>
      <c r="H15" s="68"/>
      <c r="I15" s="147"/>
      <c r="J15" s="67" t="str">
        <f>K4</f>
        <v>ㄌ</v>
      </c>
      <c r="K15" s="68"/>
      <c r="L15" s="5" t="s">
        <v>93</v>
      </c>
      <c r="M15" s="67" t="str">
        <f>O4</f>
        <v>ㄏ</v>
      </c>
      <c r="N15" s="68"/>
      <c r="O15" s="5" t="s">
        <v>95</v>
      </c>
      <c r="P15" s="353" t="str">
        <f>P4</f>
        <v>ㄫ</v>
      </c>
      <c r="Q15" s="68"/>
      <c r="R15" s="147" t="str">
        <f>P5</f>
        <v>ng</v>
      </c>
      <c r="S15" s="67"/>
      <c r="T15" s="68"/>
      <c r="U15" s="147"/>
      <c r="V15" s="458" t="str">
        <f>T4</f>
        <v>ㄙ</v>
      </c>
      <c r="W15" s="68"/>
      <c r="X15" s="5" t="s">
        <v>99</v>
      </c>
      <c r="Y15" s="457" t="str">
        <f>W4</f>
        <v>ㆬ</v>
      </c>
      <c r="Z15" s="72"/>
      <c r="AA15" s="152" t="str">
        <f>W5</f>
        <v>-m</v>
      </c>
      <c r="AB15" s="457" t="str">
        <f>AA4</f>
        <v>ㄝ</v>
      </c>
      <c r="AC15" s="72"/>
      <c r="AD15" s="149" t="str">
        <f>AA5</f>
        <v>e</v>
      </c>
      <c r="AE15" s="73"/>
      <c r="AF15" s="71"/>
      <c r="AG15" s="7"/>
      <c r="AH15" s="354" t="str">
        <f>AC4</f>
        <v>ㄥ</v>
      </c>
      <c r="AI15" s="72"/>
      <c r="AJ15" s="160" t="str">
        <f>AC5</f>
        <v>-ng</v>
      </c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209" cm="1">
        <f t="array" ref="BA15" xml:space="preserve"> ROW() - ROW($8:$8)</f>
        <v>7</v>
      </c>
      <c r="BB15" s="125" cm="1">
        <f t="array" aca="1" ref="BB15" ca="1" xml:space="preserve"> IFERROR( INDIRECT(ADDRESS(13, 3+$BA15)), "")</f>
        <v>0</v>
      </c>
      <c r="BC15" s="204" t="str" cm="1">
        <f t="array" aca="1" ref="BC15" ca="1" xml:space="preserve"> IFERROR( INDIRECT(ADDRESS(14, 3+$BA15)), "")</f>
        <v>X</v>
      </c>
      <c r="BD15" s="130" t="str" cm="1">
        <f t="array" aca="1" ref="BD15" ca="1" xml:space="preserve"> IFERROR( INDIRECT(ADDRESS(15, 3+$BA15)), "")</f>
        <v>ㄌ</v>
      </c>
      <c r="BE15" s="131" cm="1">
        <f t="array" aca="1" ref="BE15" ca="1" xml:space="preserve"> IFERROR( INDIRECT(ADDRESS(12, 3+$BA15)), "")</f>
        <v>0</v>
      </c>
    </row>
    <row r="16" spans="1:58" s="12" customFormat="1" ht="38.1" customHeight="1">
      <c r="A16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BA16" s="209" cm="1">
        <f t="array" ref="BA16" xml:space="preserve"> ROW() - ROW($8:$8)</f>
        <v>8</v>
      </c>
      <c r="BB16" s="125" t="str" cm="1">
        <f t="array" aca="1" ref="BB16" ca="1" xml:space="preserve"> IFERROR( INDIRECT(ADDRESS(13, 3+$BA16)), "")</f>
        <v>n</v>
      </c>
      <c r="BC16" s="204" cm="1">
        <f t="array" aca="1" ref="BC16" ca="1" xml:space="preserve"> IFERROR( INDIRECT(ADDRESS(14, 3+$BA16)), "")</f>
        <v>0</v>
      </c>
      <c r="BD16" s="130" cm="1">
        <f t="array" aca="1" ref="BD16" ca="1" xml:space="preserve"> IFERROR( INDIRECT(ADDRESS(15, 3+$BA16)), "")</f>
        <v>0</v>
      </c>
      <c r="BE16" s="131" cm="1">
        <f t="array" aca="1" ref="BE16" ca="1" xml:space="preserve"> IFERROR( INDIRECT(ADDRESS(12, 3+$BA16)), "")</f>
        <v>0</v>
      </c>
    </row>
    <row r="17" spans="1:57" s="12" customFormat="1" ht="38.1" customHeight="1">
      <c r="B17" s="165" t="s">
        <v>367</v>
      </c>
      <c r="AZ17" s="77"/>
      <c r="BA17" s="209" cm="1">
        <f t="array" ref="BA17" xml:space="preserve"> ROW() - ROW($8:$8)</f>
        <v>9</v>
      </c>
      <c r="BB17" s="125" t="str" cm="1">
        <f t="array" aca="1" ref="BB17" ca="1" xml:space="preserve"> IFERROR( INDIRECT(ADDRESS(13, 3+$BA17)), "")</f>
        <v>ㄎ</v>
      </c>
      <c r="BC17" s="204" cm="1">
        <f t="array" aca="1" ref="BC17" ca="1" xml:space="preserve"> IFERROR( INDIRECT(ADDRESS(14, 3+$BA17)), "")</f>
        <v>0</v>
      </c>
      <c r="BD17" s="130" t="str" cm="1">
        <f t="array" aca="1" ref="BD17" ca="1" xml:space="preserve"> IFERROR( INDIRECT(ADDRESS(15, 3+$BA17)), "")</f>
        <v>l</v>
      </c>
      <c r="BE17" s="131" t="str" cm="1">
        <f t="array" aca="1" ref="BE17" ca="1" xml:space="preserve"> IFERROR( INDIRECT(ADDRESS(12, 3+$BA17)), "")</f>
        <v>D</v>
      </c>
    </row>
    <row r="18" spans="1:57" s="12" customFormat="1" ht="38.1" customHeight="1">
      <c r="B18" s="77" t="s">
        <v>365</v>
      </c>
      <c r="C18" s="77"/>
      <c r="D18" s="77"/>
      <c r="E18" s="77"/>
      <c r="F18" s="77"/>
      <c r="G18" s="77"/>
      <c r="H18" s="77"/>
      <c r="I18" s="77"/>
      <c r="J18" s="77"/>
      <c r="K18" s="77"/>
      <c r="L18" s="77"/>
      <c r="M18" s="77"/>
      <c r="N18" s="77"/>
      <c r="O18" s="77"/>
      <c r="P18" s="77"/>
      <c r="Q18" s="77"/>
      <c r="R18" s="77"/>
      <c r="S18" s="77"/>
      <c r="T18" s="267" t="s">
        <v>786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209" cm="1">
        <f t="array" ref="BA18" xml:space="preserve"> ROW() - ROW($8:$8)</f>
        <v>10</v>
      </c>
      <c r="BB18" s="125" cm="1">
        <f t="array" aca="1" ref="BB18" ca="1" xml:space="preserve"> IFERROR( INDIRECT(ADDRESS(13, 3+$BA18)), "")</f>
        <v>0</v>
      </c>
      <c r="BC18" s="204" t="str" cm="1">
        <f t="array" aca="1" ref="BC18" ca="1" xml:space="preserve"> IFERROR( INDIRECT(ADDRESS(14, 3+$BA18)), "")</f>
        <v>C</v>
      </c>
      <c r="BD18" s="130" t="str" cm="1">
        <f t="array" aca="1" ref="BD18" ca="1" xml:space="preserve"> IFERROR( INDIRECT(ADDRESS(15, 3+$BA18)), "")</f>
        <v>ㄏ</v>
      </c>
      <c r="BE18" s="131" cm="1">
        <f t="array" aca="1" ref="BE18" ca="1" xml:space="preserve"> IFERROR( INDIRECT(ADDRESS(12, 3+$BA18)), "")</f>
        <v>0</v>
      </c>
    </row>
    <row r="19" spans="1:57" s="12" customFormat="1" ht="38.1" customHeight="1">
      <c r="B19" s="80" t="str">
        <f>B6</f>
        <v>字典編碼</v>
      </c>
      <c r="C19" s="213">
        <f xml:space="preserve"> LEN(D19)</f>
        <v>45</v>
      </c>
      <c r="D19" s="81" t="str">
        <f xml:space="preserve"> _xlfn.CONCAT(D6:AV6)</f>
        <v>pbPmtTnlkgKhwcjCsiuMaOoeDWIULQZXRSEVFY123570N</v>
      </c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209" cm="1">
        <f t="array" ref="BA19" xml:space="preserve"> ROW() - ROW($8:$8)</f>
        <v>11</v>
      </c>
      <c r="BB19" s="125" t="str" cm="1">
        <f t="array" aca="1" ref="BB19" ca="1" xml:space="preserve"> IFERROR( INDIRECT(ADDRESS(13, 3+$BA19)), "")</f>
        <v>kh</v>
      </c>
      <c r="BC19" s="204" cm="1">
        <f t="array" aca="1" ref="BC19" ca="1" xml:space="preserve"> IFERROR( INDIRECT(ADDRESS(14, 3+$BA19)), "")</f>
        <v>0</v>
      </c>
      <c r="BD19" s="130" cm="1">
        <f t="array" aca="1" ref="BD19" ca="1" xml:space="preserve"> IFERROR( INDIRECT(ADDRESS(15, 3+$BA19)), "")</f>
        <v>0</v>
      </c>
      <c r="BE19" s="131" cm="1">
        <f t="array" aca="1" ref="BE19" ca="1" xml:space="preserve"> IFERROR( INDIRECT(ADDRESS(12, 3+$BA19)), "")</f>
        <v>0</v>
      </c>
    </row>
    <row r="20" spans="1:57" s="12" customFormat="1" ht="38.1" customHeight="1">
      <c r="B20" s="87" t="str">
        <f>B3</f>
        <v>鍵盤位置</v>
      </c>
      <c r="C20" s="212">
        <f>LEN(D20)</f>
        <v>45</v>
      </c>
      <c r="D20" s="89" t="str">
        <f xml:space="preserve"> _xlfn.CONCAT(D3:AV3)</f>
        <v>1!qa2wsxeEdcvyYhnujm8ik,p/9l0;UJ*I&lt;(Lo 43657-</v>
      </c>
      <c r="E20" s="88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209" cm="1">
        <f t="array" ref="BA20" xml:space="preserve"> ROW() - ROW($8:$8)</f>
        <v>12</v>
      </c>
      <c r="BB20" s="125" cm="1">
        <f t="array" aca="1" ref="BB20" ca="1" xml:space="preserve"> IFERROR( INDIRECT(ADDRESS(13, 3+$BA20)), "")</f>
        <v>0</v>
      </c>
      <c r="BC20" s="204" cm="1">
        <f t="array" aca="1" ref="BC20" ca="1" xml:space="preserve"> IFERROR( INDIRECT(ADDRESS(14, 3+$BA20)), "")</f>
        <v>0</v>
      </c>
      <c r="BD20" s="130" t="str" cm="1">
        <f t="array" aca="1" ref="BD20" ca="1" xml:space="preserve"> IFERROR( INDIRECT(ADDRESS(15, 3+$BA20)), "")</f>
        <v>h</v>
      </c>
      <c r="BE20" s="131" t="str" cm="1">
        <f t="array" aca="1" ref="BE20" ca="1" xml:space="preserve"> IFERROR( INDIRECT(ADDRESS(12, 3+$BA20)), "")</f>
        <v>F</v>
      </c>
    </row>
    <row r="21" spans="1:57" s="12" customFormat="1" ht="38.1" customHeight="1">
      <c r="B21" s="164" t="str">
        <f xml:space="preserve"> "- xlit|" &amp; D19 &amp; "|" &amp; D20 &amp; "|"</f>
        <v>- xlit|pbPmtTnlkgKhwcjCsiuMaOoeDWIULQZXRSEVFY123570N|1!qa2wsxeEdcvyYhnujm8ik,p/9l0;UJ*I&lt;(Lo 43657-|</v>
      </c>
      <c r="C21" s="75"/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6"/>
      <c r="AA21" s="76"/>
      <c r="AB21" s="76"/>
      <c r="AC21" s="76"/>
      <c r="AD21" s="76"/>
      <c r="AE21" s="76"/>
      <c r="AF21" s="76"/>
      <c r="AG21" s="76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209" cm="1">
        <f t="array" ref="BA21" xml:space="preserve"> ROW() - ROW($8:$8)</f>
        <v>13</v>
      </c>
      <c r="BB21" s="125" cm="1">
        <f t="array" aca="1" ref="BB21" ca="1" xml:space="preserve"> IFERROR( INDIRECT(ADDRESS(13, 3+$BA21)), "")</f>
        <v>0</v>
      </c>
      <c r="BC21" s="204" t="str" cm="1">
        <f t="array" aca="1" ref="BC21" ca="1" xml:space="preserve"> IFERROR( INDIRECT(ADDRESS(14, 3+$BA21)), "")</f>
        <v>V</v>
      </c>
      <c r="BD21" s="130" t="str" cm="1">
        <f t="array" aca="1" ref="BD21" ca="1" xml:space="preserve"> IFERROR( INDIRECT(ADDRESS(15, 3+$BA21)), "")</f>
        <v>ㄫ</v>
      </c>
      <c r="BE21" s="131" cm="1">
        <f t="array" aca="1" ref="BE21" ca="1" xml:space="preserve"> IFERROR( INDIRECT(ADDRESS(12, 3+$BA21)), "")</f>
        <v>0</v>
      </c>
    </row>
    <row r="22" spans="1:57" s="12" customFormat="1" ht="38.1" customHeight="1"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77"/>
      <c r="AE22" s="77"/>
      <c r="AF22" s="77"/>
      <c r="AG22" s="77"/>
      <c r="AH22" s="77"/>
      <c r="AI22" s="77"/>
      <c r="AJ22" s="77"/>
      <c r="AK22" s="77"/>
      <c r="AL22" s="77"/>
      <c r="AM22" s="77"/>
      <c r="AN22" s="77"/>
      <c r="AO22" s="77"/>
      <c r="AP22" s="77"/>
      <c r="AQ22" s="77"/>
      <c r="AR22" s="77"/>
      <c r="AS22" s="77"/>
      <c r="AT22" s="77"/>
      <c r="AU22" s="77"/>
      <c r="AV22" s="77"/>
      <c r="AW22" s="77"/>
      <c r="AX22" s="77"/>
      <c r="AY22" s="77"/>
      <c r="AZ22" s="77"/>
      <c r="BA22" s="209" cm="1">
        <f t="array" ref="BA22" xml:space="preserve"> ROW() - ROW($8:$8)</f>
        <v>14</v>
      </c>
      <c r="BB22" s="125" cm="1">
        <f t="array" aca="1" ref="BB22" ca="1" xml:space="preserve"> IFERROR( INDIRECT(ADDRESS(13, 3+$BA22)), "")</f>
        <v>0</v>
      </c>
      <c r="BC22" s="204" cm="1">
        <f t="array" aca="1" ref="BC22" ca="1" xml:space="preserve"> IFERROR( INDIRECT(ADDRESS(14, 3+$BA22)), "")</f>
        <v>0</v>
      </c>
      <c r="BD22" s="130" cm="1">
        <f t="array" aca="1" ref="BD22" ca="1" xml:space="preserve"> IFERROR( INDIRECT(ADDRESS(15, 3+$BA22)), "")</f>
        <v>0</v>
      </c>
      <c r="BE22" s="131" cm="1">
        <f t="array" aca="1" ref="BE22" ca="1" xml:space="preserve"> IFERROR( INDIRECT(ADDRESS(12, 3+$BA22)), "")</f>
        <v>0</v>
      </c>
    </row>
    <row r="23" spans="1:57" s="12" customFormat="1" ht="38.1" customHeight="1">
      <c r="B23" s="166" t="s">
        <v>368</v>
      </c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7"/>
      <c r="Z23" s="77"/>
      <c r="AA23" s="77"/>
      <c r="AB23" s="77"/>
      <c r="AC23" s="77"/>
      <c r="AD23" s="77"/>
      <c r="AE23" s="77"/>
      <c r="AF23" s="77"/>
      <c r="AG23" s="77"/>
      <c r="AH23" s="77"/>
      <c r="AI23" s="77"/>
      <c r="AJ23" s="77"/>
      <c r="AK23" s="77"/>
      <c r="AL23" s="77"/>
      <c r="AM23" s="77"/>
      <c r="AN23" s="77"/>
      <c r="AO23" s="77"/>
      <c r="AP23" s="77"/>
      <c r="AQ23" s="77"/>
      <c r="AR23" s="77"/>
      <c r="AS23" s="77"/>
      <c r="AT23" s="77"/>
      <c r="AU23" s="77"/>
      <c r="AV23" s="77"/>
      <c r="AW23" s="77"/>
      <c r="AX23" s="77"/>
      <c r="AY23" s="77"/>
      <c r="AZ23" s="77"/>
      <c r="BA23" s="209" cm="1">
        <f t="array" ref="BA23" xml:space="preserve"> ROW() - ROW($8:$8)</f>
        <v>15</v>
      </c>
      <c r="BB23" s="125" cm="1">
        <f t="array" aca="1" ref="BB23" ca="1" xml:space="preserve"> IFERROR( INDIRECT(ADDRESS(13, 3+$BA23)), "")</f>
        <v>0</v>
      </c>
      <c r="BC23" s="204" cm="1">
        <f t="array" aca="1" ref="BC23" ca="1" xml:space="preserve"> IFERROR( INDIRECT(ADDRESS(14, 3+$BA23)), "")</f>
        <v>0</v>
      </c>
      <c r="BD23" s="130" t="str" cm="1">
        <f t="array" aca="1" ref="BD23" ca="1" xml:space="preserve"> IFERROR( INDIRECT(ADDRESS(15, 3+$BA23)), "")</f>
        <v>ng</v>
      </c>
      <c r="BE23" s="131" t="str" cm="1">
        <f t="array" aca="1" ref="BE23" ca="1" xml:space="preserve"> IFERROR( INDIRECT(ADDRESS(12, 3+$BA23)), "")</f>
        <v>G</v>
      </c>
    </row>
    <row r="24" spans="1:57" s="12" customFormat="1" ht="38.1" customHeight="1">
      <c r="B24" s="77" t="s">
        <v>366</v>
      </c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7"/>
      <c r="R24" s="77"/>
      <c r="S24" s="267" t="s">
        <v>790</v>
      </c>
      <c r="T24" s="77"/>
      <c r="U24" s="77"/>
      <c r="V24" s="77"/>
      <c r="W24" s="77"/>
      <c r="X24" s="77"/>
      <c r="Y24" s="77"/>
      <c r="Z24" s="77"/>
      <c r="AA24" s="77"/>
      <c r="AB24" s="77"/>
      <c r="AC24" s="77"/>
      <c r="AD24" s="77"/>
      <c r="AE24" s="77"/>
      <c r="AF24" s="77"/>
      <c r="AG24" s="77"/>
      <c r="AH24" s="77"/>
      <c r="AI24" s="77"/>
      <c r="AJ24" s="77"/>
      <c r="AK24" s="77"/>
      <c r="AL24" s="77"/>
      <c r="AM24" s="77"/>
      <c r="AN24" s="77"/>
      <c r="AO24" s="77"/>
      <c r="AP24" s="77"/>
      <c r="AQ24" s="77"/>
      <c r="AR24" s="77"/>
      <c r="AS24" s="77"/>
      <c r="AT24" s="77"/>
      <c r="AU24" s="77"/>
      <c r="AV24" s="77"/>
      <c r="AW24" s="77"/>
      <c r="AX24" s="77"/>
      <c r="AY24" s="77"/>
      <c r="AZ24" s="77"/>
      <c r="BA24" s="209" cm="1">
        <f t="array" ref="BA24" xml:space="preserve"> ROW() - ROW($8:$8)</f>
        <v>16</v>
      </c>
      <c r="BB24" s="125" cm="1">
        <f t="array" aca="1" ref="BB24" ca="1" xml:space="preserve"> IFERROR( INDIRECT(ADDRESS(13, 3+$BA24)), "")</f>
        <v>0</v>
      </c>
      <c r="BC24" s="204" t="str" cm="1">
        <f t="array" aca="1" ref="BC24" ca="1" xml:space="preserve"> IFERROR( INDIRECT(ADDRESS(14, 3+$BA24)), "")</f>
        <v>B</v>
      </c>
      <c r="BD24" s="130" cm="1">
        <f t="array" aca="1" ref="BD24" ca="1" xml:space="preserve"> IFERROR( INDIRECT(ADDRESS(15, 3+$BA24)), "")</f>
        <v>0</v>
      </c>
      <c r="BE24" s="131" cm="1">
        <f t="array" aca="1" ref="BE24" ca="1" xml:space="preserve"> IFERROR( INDIRECT(ADDRESS(12, 3+$BA24)), "")</f>
        <v>0</v>
      </c>
    </row>
    <row r="25" spans="1:57" ht="38.1" customHeight="1">
      <c r="A25" s="12"/>
      <c r="B25" s="90" t="str">
        <f>B3</f>
        <v>鍵盤位置</v>
      </c>
      <c r="C25" s="214">
        <f xml:space="preserve"> LEN(D25)</f>
        <v>44</v>
      </c>
      <c r="D25" s="88" t="str">
        <f xml:space="preserve"> _xlfn.CONCAT(D3:AO3, AQ3:AV3)</f>
        <v>1!qa2wsxeEdcvyYhnujm8ik,p/9l0;UJ*I&lt;(Lo43657-</v>
      </c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77"/>
      <c r="AI25" s="77"/>
      <c r="AJ25" s="77"/>
      <c r="AK25" s="77"/>
      <c r="AL25" s="77"/>
      <c r="AM25" s="77"/>
      <c r="AN25" s="77"/>
      <c r="AO25" s="77"/>
      <c r="AP25" s="77"/>
      <c r="AQ25" s="77"/>
      <c r="AR25" s="77"/>
      <c r="AS25" s="77"/>
      <c r="AT25" s="77"/>
      <c r="AU25" s="77"/>
      <c r="AV25" s="77"/>
      <c r="AW25" s="77"/>
      <c r="AX25" s="77"/>
      <c r="AY25" s="77"/>
      <c r="AZ25" s="77"/>
      <c r="BA25" s="209" cm="1">
        <f t="array" ref="BA25" xml:space="preserve"> ROW() - ROW($8:$8)</f>
        <v>17</v>
      </c>
      <c r="BB25" s="125" cm="1">
        <f t="array" aca="1" ref="BB25" ca="1" xml:space="preserve"> IFERROR( INDIRECT(ADDRESS(13, 3+$BA25)), "")</f>
        <v>0</v>
      </c>
      <c r="BC25" s="204" cm="1">
        <f t="array" aca="1" ref="BC25" ca="1" xml:space="preserve"> IFERROR( INDIRECT(ADDRESS(14, 3+$BA25)), "")</f>
        <v>0</v>
      </c>
      <c r="BD25" s="130" cm="1">
        <f t="array" aca="1" ref="BD25" ca="1" xml:space="preserve"> IFERROR( INDIRECT(ADDRESS(15, 3+$BA25)), "")</f>
        <v>0</v>
      </c>
      <c r="BE25" s="131" cm="1">
        <f t="array" aca="1" ref="BE25" ca="1" xml:space="preserve"> IFERROR( INDIRECT(ADDRESS(12, 3+$BA25)), "")</f>
        <v>0</v>
      </c>
    </row>
    <row r="26" spans="1:57" ht="38.1" customHeight="1">
      <c r="B26" s="82" t="str">
        <f>B4</f>
        <v>注音符號</v>
      </c>
      <c r="C26" s="215">
        <f>LEN(D26)</f>
        <v>44</v>
      </c>
      <c r="D26" s="82" t="str">
        <f xml:space="preserve"> _xlfn.CONCAT(D4:AO4, AQ4:AV4)</f>
        <v>ㄅㆠㄆㄇㄉㄊㄋㄌㄍㆣㄎㄏㄫㄗㆡㄘㄙㄧㄨㆬㄚㆦㄜㄝㄣㄥㄞㄠㄢㄤㆪㆫㆩㆧㆥㆮㆯㆲˋ˪ˊ˫˙ｎ</v>
      </c>
      <c r="E26" s="82"/>
      <c r="F26" s="82"/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  <c r="AS26" s="77"/>
      <c r="AT26" s="77"/>
      <c r="AU26" s="77"/>
      <c r="AV26" s="77"/>
      <c r="AW26" s="77"/>
      <c r="AX26" s="77"/>
      <c r="AY26" s="77"/>
      <c r="AZ26" s="77"/>
      <c r="BA26" s="209" cm="1">
        <f t="array" ref="BA26" xml:space="preserve"> ROW() - ROW($8:$8)</f>
        <v>18</v>
      </c>
      <c r="BB26" s="125" t="str" cm="1">
        <f t="array" aca="1" ref="BB26" ca="1" xml:space="preserve"> IFERROR( INDIRECT(ADDRESS(13, 3+$BA26)), "")</f>
        <v>ㄘ</v>
      </c>
      <c r="BC26" s="204" cm="1">
        <f t="array" aca="1" ref="BC26" ca="1" xml:space="preserve"> IFERROR( INDIRECT(ADDRESS(14, 3+$BA26)), "")</f>
        <v>0</v>
      </c>
      <c r="BD26" s="130" cm="1">
        <f t="array" aca="1" ref="BD26" ca="1" xml:space="preserve"> IFERROR( INDIRECT(ADDRESS(15, 3+$BA26)), "")</f>
        <v>0</v>
      </c>
      <c r="BE26" s="131" t="str" cm="1">
        <f t="array" aca="1" ref="BE26" ca="1" xml:space="preserve"> IFERROR( INDIRECT(ADDRESS(12, 3+$BA26)), "")</f>
        <v>H</v>
      </c>
    </row>
    <row r="27" spans="1:57" ht="38.1" customHeight="1">
      <c r="B27" s="164" t="str">
        <f xml:space="preserve"> "- xlit|" &amp; D25 &amp; "|" &amp; D26 &amp; "|"</f>
        <v>- xlit|1!qa2wsxeEdcvyYhnujm8ik,p/9l0;UJ*I&lt;(Lo43657-|ㄅㆠㄆㄇㄉㄊㄋㄌㄍㆣㄎㄏㄫㄗㆡㄘㄙㄧㄨㆬㄚㆦㄜㄝㄣㄥㄞㄠㄢㄤㆪㆫㆩㆧㆥㆮㆯㆲˋ˪ˊ˫˙ｎ|</v>
      </c>
      <c r="C27" s="75"/>
      <c r="D27" s="75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  <c r="AA27" s="75"/>
      <c r="AB27" s="75"/>
      <c r="AC27" s="75"/>
      <c r="AD27" s="75"/>
      <c r="AE27" s="75"/>
      <c r="AF27" s="75"/>
      <c r="AG27" s="76"/>
      <c r="AH27" s="77"/>
      <c r="AI27" s="77"/>
      <c r="AJ27" s="77"/>
      <c r="AK27" s="77"/>
      <c r="AL27" s="77"/>
      <c r="AM27" s="77"/>
      <c r="AN27" s="77"/>
      <c r="AO27" s="77"/>
      <c r="AP27" s="77"/>
      <c r="AQ27" s="77"/>
      <c r="AR27" s="77"/>
      <c r="AS27" s="77"/>
      <c r="AT27" s="77"/>
      <c r="AU27" s="77"/>
      <c r="AV27" s="77"/>
      <c r="AW27" s="77"/>
      <c r="AX27" s="77"/>
      <c r="AY27" s="77"/>
      <c r="AZ27" s="77"/>
      <c r="BA27" s="209" cm="1">
        <f t="array" ref="BA27" xml:space="preserve"> ROW() - ROW($8:$8)</f>
        <v>19</v>
      </c>
      <c r="BB27" s="125" cm="1">
        <f t="array" aca="1" ref="BB27" ca="1" xml:space="preserve"> IFERROR( INDIRECT(ADDRESS(13, 3+$BA27)), "")</f>
        <v>0</v>
      </c>
      <c r="BC27" s="204" t="str" cm="1">
        <f t="array" aca="1" ref="BC27" ca="1" xml:space="preserve"> IFERROR( INDIRECT(ADDRESS(14, 3+$BA27)), "")</f>
        <v>N</v>
      </c>
      <c r="BD27" s="130" t="str" cm="1">
        <f t="array" aca="1" ref="BD27" ca="1" xml:space="preserve"> IFERROR( INDIRECT(ADDRESS(15, 3+$BA27)), "")</f>
        <v>ㄙ</v>
      </c>
      <c r="BE27" s="131" cm="1">
        <f t="array" aca="1" ref="BE27" ca="1" xml:space="preserve"> IFERROR( INDIRECT(ADDRESS(12, 3+$BA27)), "")</f>
        <v>0</v>
      </c>
    </row>
    <row r="28" spans="1:57" ht="38.1" customHeight="1">
      <c r="B28" s="163"/>
      <c r="C28" s="77"/>
      <c r="D28" s="77"/>
      <c r="E28" s="77"/>
      <c r="F28" s="77"/>
      <c r="G28" s="77"/>
      <c r="H28" s="77"/>
      <c r="I28" s="77"/>
      <c r="J28" s="77"/>
      <c r="K28" s="77"/>
      <c r="L28" s="77"/>
      <c r="M28" s="77"/>
      <c r="N28" s="77"/>
      <c r="O28" s="77"/>
      <c r="P28" s="77"/>
      <c r="Q28" s="77"/>
      <c r="R28" s="77"/>
      <c r="S28" s="77"/>
      <c r="T28" s="77"/>
      <c r="U28" s="77"/>
      <c r="V28" s="77"/>
      <c r="W28" s="77"/>
      <c r="X28" s="77"/>
      <c r="Y28" s="77"/>
      <c r="Z28" s="77"/>
      <c r="AA28" s="77"/>
      <c r="AB28" s="77"/>
      <c r="AC28" s="77"/>
      <c r="AD28" s="77"/>
      <c r="AE28" s="77"/>
      <c r="AF28" s="77"/>
      <c r="AG28" s="77"/>
      <c r="AH28" s="77"/>
      <c r="AI28" s="77"/>
      <c r="AJ28" s="77"/>
      <c r="AK28" s="77"/>
      <c r="AL28" s="77"/>
      <c r="AM28" s="77"/>
      <c r="AN28" s="77"/>
      <c r="AO28" s="77"/>
      <c r="AP28" s="77"/>
      <c r="AQ28" s="77"/>
      <c r="AR28" s="77"/>
      <c r="AS28" s="77"/>
      <c r="AT28" s="77"/>
      <c r="AU28" s="77"/>
      <c r="AV28" s="77"/>
      <c r="AW28" s="77"/>
      <c r="AX28" s="77"/>
      <c r="AY28" s="77"/>
      <c r="AZ28" s="77"/>
      <c r="BA28" s="209" cm="1">
        <f t="array" ref="BA28" xml:space="preserve"> ROW() - ROW($8:$8)</f>
        <v>20</v>
      </c>
      <c r="BB28" s="125" t="str" cm="1">
        <f t="array" aca="1" ref="BB28" ca="1" xml:space="preserve"> IFERROR( INDIRECT(ADDRESS(13, 3+$BA28)), "")</f>
        <v>ch</v>
      </c>
      <c r="BC28" s="204" cm="1">
        <f t="array" aca="1" ref="BC28" ca="1" xml:space="preserve"> IFERROR( INDIRECT(ADDRESS(14, 3+$BA28)), "")</f>
        <v>0</v>
      </c>
      <c r="BD28" s="130" cm="1">
        <f t="array" aca="1" ref="BD28" ca="1" xml:space="preserve"> IFERROR( INDIRECT(ADDRESS(15, 3+$BA28)), "")</f>
        <v>0</v>
      </c>
      <c r="BE28" s="131" cm="1">
        <f t="array" aca="1" ref="BE28" ca="1" xml:space="preserve"> IFERROR( INDIRECT(ADDRESS(12, 3+$BA28)), "")</f>
        <v>0</v>
      </c>
    </row>
    <row r="29" spans="1:57" ht="38.1" customHeight="1">
      <c r="B29" s="166" t="s">
        <v>460</v>
      </c>
      <c r="C29" s="77"/>
      <c r="D29" s="77"/>
      <c r="E29" s="77"/>
      <c r="F29" s="77"/>
      <c r="G29" s="77"/>
      <c r="H29" s="77"/>
      <c r="I29" s="77"/>
      <c r="J29" s="77"/>
      <c r="K29" s="77"/>
      <c r="L29" s="77"/>
      <c r="M29" s="77"/>
      <c r="N29" s="77"/>
      <c r="O29" s="77"/>
      <c r="P29" s="77"/>
      <c r="Q29" s="77"/>
      <c r="R29" s="77"/>
      <c r="S29" s="77"/>
      <c r="T29" s="77"/>
      <c r="U29" s="77"/>
      <c r="V29" s="77"/>
      <c r="W29" s="77"/>
      <c r="X29" s="77"/>
      <c r="Y29" s="77"/>
      <c r="Z29" s="77"/>
      <c r="AA29" s="77"/>
      <c r="AB29" s="77"/>
      <c r="AC29" s="77"/>
      <c r="AD29" s="77"/>
      <c r="AE29" s="77"/>
      <c r="AF29" s="77"/>
      <c r="AG29" s="77"/>
      <c r="AH29" s="77"/>
      <c r="AI29" s="77"/>
      <c r="AJ29" s="77"/>
      <c r="AK29" s="77"/>
      <c r="AL29" s="77"/>
      <c r="AM29" s="77"/>
      <c r="AN29" s="77"/>
      <c r="AO29" s="77"/>
      <c r="AP29" s="77"/>
      <c r="AQ29" s="77"/>
      <c r="AR29" s="77"/>
      <c r="AS29" s="77"/>
      <c r="AT29" s="77"/>
      <c r="AU29" s="77"/>
      <c r="AV29" s="77"/>
      <c r="AW29" s="77"/>
      <c r="AX29" s="77"/>
      <c r="AY29" s="77"/>
      <c r="AZ29" s="77"/>
      <c r="BA29" s="209" cm="1">
        <f t="array" ref="BA29" xml:space="preserve"> ROW() - ROW($8:$8)</f>
        <v>21</v>
      </c>
      <c r="BB29" s="125" t="str" cm="1">
        <f t="array" aca="1" ref="BB29" ca="1" xml:space="preserve"> IFERROR( INDIRECT(ADDRESS(13, 3+$BA29)), "")</f>
        <v>ㄨ</v>
      </c>
      <c r="BC29" s="204" cm="1">
        <f t="array" aca="1" ref="BC29" ca="1" xml:space="preserve"> IFERROR( INDIRECT(ADDRESS(14, 3+$BA29)), "")</f>
        <v>0</v>
      </c>
      <c r="BD29" s="130" t="str" cm="1">
        <f t="array" aca="1" ref="BD29" ca="1" xml:space="preserve"> IFERROR( INDIRECT(ADDRESS(15, 3+$BA29)), "")</f>
        <v>s</v>
      </c>
      <c r="BE29" s="131" t="str" cm="1">
        <f t="array" aca="1" ref="BE29" ca="1" xml:space="preserve"> IFERROR( INDIRECT(ADDRESS(12, 3+$BA29)), "")</f>
        <v>ㆫ</v>
      </c>
    </row>
    <row r="30" spans="1:57" ht="38.1" customHeight="1">
      <c r="B30" s="77" t="s">
        <v>369</v>
      </c>
      <c r="C30" s="77"/>
      <c r="D30" s="77"/>
      <c r="E30" s="77"/>
      <c r="F30" s="77"/>
      <c r="G30" s="77"/>
      <c r="H30" s="77"/>
      <c r="I30" s="77"/>
      <c r="J30" s="267" t="s">
        <v>789</v>
      </c>
      <c r="K30" s="77"/>
      <c r="L30" s="77"/>
      <c r="M30" s="77"/>
      <c r="N30" s="77"/>
      <c r="O30" s="77"/>
      <c r="P30" s="77"/>
      <c r="Q30" s="77"/>
      <c r="R30" s="77"/>
      <c r="S30" s="77"/>
      <c r="T30" s="77"/>
      <c r="U30" s="77"/>
      <c r="V30" s="77"/>
      <c r="W30" s="77"/>
      <c r="X30" s="77"/>
      <c r="Y30" s="77"/>
      <c r="Z30" s="77"/>
      <c r="AA30" s="77"/>
      <c r="AB30" s="77"/>
      <c r="AC30" s="77"/>
      <c r="AD30" s="77"/>
      <c r="AE30" s="77"/>
      <c r="AF30" s="77"/>
      <c r="AG30" s="77"/>
      <c r="AH30" s="77"/>
      <c r="AI30" s="77"/>
      <c r="AJ30" s="77"/>
      <c r="AK30" s="77"/>
      <c r="AL30" s="77"/>
      <c r="AM30" s="77"/>
      <c r="AN30" s="77"/>
      <c r="AO30" s="77"/>
      <c r="AP30" s="77"/>
      <c r="AQ30" s="77"/>
      <c r="AR30" s="77"/>
      <c r="AS30" s="77"/>
      <c r="AT30" s="77"/>
      <c r="AU30" s="77"/>
      <c r="AV30" s="77"/>
      <c r="AW30" s="77"/>
      <c r="AX30" s="77"/>
      <c r="AY30" s="77"/>
      <c r="AZ30" s="77"/>
      <c r="BA30" s="209" cm="1">
        <f t="array" ref="BA30" xml:space="preserve"> ROW() - ROW($8:$8)</f>
        <v>22</v>
      </c>
      <c r="BB30" s="125" cm="1">
        <f t="array" aca="1" ref="BB30" ca="1" xml:space="preserve"> IFERROR( INDIRECT(ADDRESS(13, 3+$BA30)), "")</f>
        <v>0</v>
      </c>
      <c r="BC30" s="204" t="str" cm="1">
        <f t="array" aca="1" ref="BC30" ca="1" xml:space="preserve"> IFERROR( INDIRECT(ADDRESS(14, 3+$BA30)), "")</f>
        <v>M</v>
      </c>
      <c r="BD30" s="130" t="str" cm="1">
        <f t="array" aca="1" ref="BD30" ca="1" xml:space="preserve"> IFERROR( INDIRECT(ADDRESS(15, 3+$BA30)), "")</f>
        <v>ㆬ</v>
      </c>
      <c r="BE30" s="131" t="str" cm="1">
        <f t="array" aca="1" ref="BE30" ca="1" xml:space="preserve"> IFERROR( INDIRECT(ADDRESS(12, 3+$BA30)), "")</f>
        <v>J</v>
      </c>
    </row>
    <row r="31" spans="1:57" ht="38.1" customHeight="1">
      <c r="B31" s="90" t="str">
        <f>B6</f>
        <v>字典編碼</v>
      </c>
      <c r="C31" s="214">
        <f xml:space="preserve"> LEN(D31)</f>
        <v>39</v>
      </c>
      <c r="D31" s="88" t="str">
        <f xml:space="preserve"> _xlfn.CONCAT(D6:AO6, AV6)</f>
        <v>pbPmtTnlkgKhwcjCsiuMaOoeDWIULQZXRSEVFYN</v>
      </c>
      <c r="E31" s="88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  <c r="AA31" s="88"/>
      <c r="AB31" s="88"/>
      <c r="AC31" s="88"/>
      <c r="AD31" s="88"/>
      <c r="AE31" s="88"/>
      <c r="AF31" s="88"/>
      <c r="AG31" s="88"/>
      <c r="AH31" s="77"/>
      <c r="AI31" s="77"/>
      <c r="AJ31" s="77"/>
      <c r="AK31" s="77"/>
      <c r="AL31" s="77"/>
      <c r="AM31" s="77"/>
      <c r="AN31" s="77"/>
      <c r="AO31" s="77"/>
      <c r="AP31" s="77"/>
      <c r="AQ31" s="77"/>
      <c r="AR31" s="77"/>
      <c r="AS31" s="77"/>
      <c r="AT31" s="77"/>
      <c r="AU31" s="77"/>
      <c r="AV31" s="77"/>
      <c r="AW31" s="77"/>
      <c r="AX31" s="77"/>
      <c r="AY31" s="77"/>
      <c r="AZ31" s="77"/>
      <c r="BA31" s="209" cm="1">
        <f t="array" ref="BA31" xml:space="preserve"> ROW() - ROW($8:$8)</f>
        <v>23</v>
      </c>
      <c r="BB31" s="125" t="str" cm="1">
        <f t="array" aca="1" ref="BB31" ca="1" xml:space="preserve"> IFERROR( INDIRECT(ADDRESS(13, 3+$BA31)), "")</f>
        <v>u</v>
      </c>
      <c r="BC31" s="204" cm="1">
        <f t="array" aca="1" ref="BC31" ca="1" xml:space="preserve"> IFERROR( INDIRECT(ADDRESS(14, 3+$BA31)), "")</f>
        <v>0</v>
      </c>
      <c r="BD31" s="130" cm="1">
        <f t="array" aca="1" ref="BD31" ca="1" xml:space="preserve"> IFERROR( INDIRECT(ADDRESS(15, 3+$BA31)), "")</f>
        <v>0</v>
      </c>
      <c r="BE31" s="131" t="str" cm="1">
        <f t="array" aca="1" ref="BE31" ca="1" xml:space="preserve"> IFERROR( INDIRECT(ADDRESS(12, 3+$BA31)), "")</f>
        <v>un</v>
      </c>
    </row>
    <row r="32" spans="1:57" s="12" customFormat="1" ht="38.1" customHeight="1">
      <c r="A32"/>
      <c r="B32" s="82" t="str">
        <f>B4</f>
        <v>注音符號</v>
      </c>
      <c r="C32" s="215">
        <f>LEN(D32)</f>
        <v>39</v>
      </c>
      <c r="D32" s="82" t="str">
        <f xml:space="preserve"> _xlfn.CONCAT(D4:AO4, AV4)</f>
        <v>ㄅㆠㄆㄇㄉㄊㄋㄌㄍㆣㄎㄏㄫㄗㆡㄘㄙㄧㄨㆬㄚㆦㄜㄝㄣㄥㄞㄠㄢㄤㆪㆫㆩㆧㆥㆮㆯㆲｎ</v>
      </c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  <c r="T32" s="82"/>
      <c r="U32" s="82"/>
      <c r="V32" s="82"/>
      <c r="W32" s="82"/>
      <c r="X32" s="82"/>
      <c r="Y32" s="82"/>
      <c r="Z32" s="82"/>
      <c r="AA32" s="82"/>
      <c r="AB32" s="82"/>
      <c r="AC32" s="82"/>
      <c r="AD32" s="82"/>
      <c r="AE32" s="82"/>
      <c r="AF32" s="82"/>
      <c r="AG32" s="82"/>
      <c r="AH32" s="77"/>
      <c r="AI32" s="77"/>
      <c r="AJ32" s="77"/>
      <c r="AK32" s="77"/>
      <c r="AL32" s="77"/>
      <c r="AM32" s="77"/>
      <c r="AN32" s="77"/>
      <c r="AO32" s="77"/>
      <c r="AP32" s="77"/>
      <c r="AQ32" s="77"/>
      <c r="AR32" s="77"/>
      <c r="AS32" s="77"/>
      <c r="AT32" s="77"/>
      <c r="AU32" s="77"/>
      <c r="AV32" s="77"/>
      <c r="AW32" s="77"/>
      <c r="AX32" s="77"/>
      <c r="AY32" s="77"/>
      <c r="AZ32" s="77"/>
      <c r="BA32" s="209" cm="1">
        <f t="array" ref="BA32" xml:space="preserve"> ROW() - ROW($8:$8)</f>
        <v>24</v>
      </c>
      <c r="BB32" s="125" t="str" cm="1">
        <f t="array" aca="1" ref="BB32" ca="1" xml:space="preserve"> IFERROR( INDIRECT(ADDRESS(13, 3+$BA32)), "")</f>
        <v>ㄜ</v>
      </c>
      <c r="BC32" s="204" cm="1">
        <f t="array" aca="1" ref="BC32" ca="1" xml:space="preserve"> IFERROR( INDIRECT(ADDRESS(14, 3+$BA32)), "")</f>
        <v>0</v>
      </c>
      <c r="BD32" s="130" t="str" cm="1">
        <f t="array" aca="1" ref="BD32" ca="1" xml:space="preserve"> IFERROR( INDIRECT(ADDRESS(15, 3+$BA32)), "")</f>
        <v>-m</v>
      </c>
      <c r="BE32" s="131" t="str" cm="1">
        <f t="array" aca="1" ref="BE32" ca="1" xml:space="preserve"> IFERROR( INDIRECT(ADDRESS(12, 3+$BA32)), "")</f>
        <v>K</v>
      </c>
    </row>
    <row r="33" spans="1:57" s="12" customFormat="1" ht="38.1" customHeight="1">
      <c r="B33" s="164" t="str">
        <f xml:space="preserve"> "- xlit|" &amp; D31 &amp; "|" &amp; D32 &amp; "|"</f>
        <v>- xlit|pbPmtTnlkgKhwcjCsiuMaOoeDWIULQZXRSEVFYN|ㄅㆠㄆㄇㄉㄊㄋㄌㄍㆣㄎㄏㄫㄗㆡㄘㄙㄧㄨㆬㄚㆦㄜㄝㄣㄥㄞㄠㄢㄤㆪㆫㆩㆧㆥㆮㆯㆲｎ|</v>
      </c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6"/>
      <c r="AH33" s="77"/>
      <c r="AI33" s="77"/>
      <c r="AJ33" s="77"/>
      <c r="AK33" s="77"/>
      <c r="AL33" s="77"/>
      <c r="AM33" s="77"/>
      <c r="AN33" s="77"/>
      <c r="AO33" s="77"/>
      <c r="AP33" s="77"/>
      <c r="AQ33" s="77"/>
      <c r="AR33" s="77"/>
      <c r="AS33" s="77"/>
      <c r="AT33" s="77"/>
      <c r="AU33" s="77"/>
      <c r="AV33" s="77"/>
      <c r="AW33" s="77"/>
      <c r="AX33" s="77"/>
      <c r="AY33" s="77"/>
      <c r="AZ33" s="77"/>
      <c r="BA33" s="209" cm="1">
        <f t="array" ref="BA33" xml:space="preserve"> ROW() - ROW($8:$8)</f>
        <v>25</v>
      </c>
      <c r="BB33" s="125" cm="1">
        <f t="array" aca="1" ref="BB33" ca="1" xml:space="preserve"> IFERROR( INDIRECT(ADDRESS(13, 3+$BA33)), "")</f>
        <v>0</v>
      </c>
      <c r="BC33" s="204" t="str" cm="1">
        <f t="array" aca="1" ref="BC33" ca="1" xml:space="preserve"> IFERROR( INDIRECT(ADDRESS(14, 3+$BA33)), "")</f>
        <v>ㆥ</v>
      </c>
      <c r="BD33" s="130" t="str" cm="1">
        <f t="array" aca="1" ref="BD33" ca="1" xml:space="preserve"> IFERROR( INDIRECT(ADDRESS(15, 3+$BA33)), "")</f>
        <v>ㄝ</v>
      </c>
      <c r="BE33" s="131" cm="1">
        <f t="array" aca="1" ref="BE33" ca="1" xml:space="preserve"> IFERROR( INDIRECT(ADDRESS(12, 3+$BA33)), "")</f>
        <v>0</v>
      </c>
    </row>
    <row r="34" spans="1:57" s="12" customFormat="1" ht="38.1" customHeight="1">
      <c r="B34" s="77"/>
      <c r="C34" s="77"/>
      <c r="D34" s="77"/>
      <c r="E34" s="77"/>
      <c r="F34" s="77"/>
      <c r="G34" s="77"/>
      <c r="H34" s="77"/>
      <c r="I34" s="77"/>
      <c r="J34" s="77"/>
      <c r="K34" s="77"/>
      <c r="L34" s="77"/>
      <c r="M34" s="77"/>
      <c r="N34" s="77"/>
      <c r="O34" s="77"/>
      <c r="P34" s="77"/>
      <c r="Q34" s="77"/>
      <c r="R34" s="77"/>
      <c r="S34" s="77"/>
      <c r="T34" s="77"/>
      <c r="U34" s="77"/>
      <c r="V34" s="77"/>
      <c r="W34" s="77"/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7"/>
      <c r="AO34" s="77"/>
      <c r="AP34" s="77"/>
      <c r="AQ34" s="77"/>
      <c r="AR34" s="77"/>
      <c r="AS34" s="77"/>
      <c r="AT34" s="77"/>
      <c r="AU34" s="77"/>
      <c r="AV34" s="77"/>
      <c r="AW34" s="77"/>
      <c r="AX34" s="77"/>
      <c r="AY34" s="77"/>
      <c r="AZ34" s="79"/>
      <c r="BA34" s="209" cm="1">
        <f t="array" ref="BA34" xml:space="preserve"> ROW() - ROW($8:$8)</f>
        <v>26</v>
      </c>
      <c r="BB34" s="125" t="str" cm="1">
        <f t="array" aca="1" ref="BB34" ca="1" xml:space="preserve"> IFERROR( INDIRECT(ADDRESS(13, 3+$BA34)), "")</f>
        <v>o</v>
      </c>
      <c r="BC34" s="204" t="str" cm="1">
        <f t="array" aca="1" ref="BC34" ca="1" xml:space="preserve"> IFERROR( INDIRECT(ADDRESS(14, 3+$BA34)), "")</f>
        <v>, &lt;</v>
      </c>
      <c r="BD34" s="130" cm="1">
        <f t="array" aca="1" ref="BD34" ca="1" xml:space="preserve"> IFERROR( INDIRECT(ADDRESS(15, 3+$BA34)), "")</f>
        <v>0</v>
      </c>
      <c r="BE34" s="131" cm="1">
        <f t="array" aca="1" ref="BE34" ca="1" xml:space="preserve"> IFERROR( INDIRECT(ADDRESS(12, 3+$BA34)), "")</f>
        <v>0</v>
      </c>
    </row>
    <row r="35" spans="1:57" s="12" customFormat="1" ht="38.1" customHeight="1">
      <c r="B35" s="77"/>
      <c r="C35" s="77"/>
      <c r="D35" s="77"/>
      <c r="E35" s="77"/>
      <c r="F35" s="77"/>
      <c r="G35" s="77"/>
      <c r="H35" s="77"/>
      <c r="I35" s="77"/>
      <c r="J35" s="77"/>
      <c r="K35" s="77"/>
      <c r="L35" s="77"/>
      <c r="M35" s="77"/>
      <c r="N35" s="77"/>
      <c r="O35" s="77"/>
      <c r="P35" s="77"/>
      <c r="Q35" s="77"/>
      <c r="R35" s="77"/>
      <c r="S35" s="77"/>
      <c r="T35" s="77"/>
      <c r="U35" s="77"/>
      <c r="V35" s="77"/>
      <c r="W35" s="77"/>
      <c r="X35" s="77"/>
      <c r="Y35" s="77"/>
      <c r="Z35" s="77"/>
      <c r="AA35" s="77"/>
      <c r="AB35" s="77"/>
      <c r="AC35" s="77"/>
      <c r="AD35" s="77"/>
      <c r="AE35" s="77"/>
      <c r="AF35" s="77"/>
      <c r="AG35" s="77"/>
      <c r="AH35" s="79"/>
      <c r="AI35" s="79"/>
      <c r="AJ35" s="79"/>
      <c r="AK35" s="79"/>
      <c r="AL35" s="79"/>
      <c r="AM35" s="79"/>
      <c r="AN35" s="79"/>
      <c r="AO35" s="79"/>
      <c r="AP35" s="79"/>
      <c r="AQ35" s="79"/>
      <c r="AR35" s="79"/>
      <c r="AS35" s="79"/>
      <c r="AT35" s="79"/>
      <c r="AU35" s="79"/>
      <c r="AV35" s="79"/>
      <c r="AW35" s="79"/>
      <c r="AX35" s="79"/>
      <c r="AY35" s="79"/>
      <c r="AZ35" s="79"/>
      <c r="BA35" s="209" cm="1">
        <f t="array" ref="BA35" xml:space="preserve"> ROW() - ROW($8:$8)</f>
        <v>27</v>
      </c>
      <c r="BB35" s="125" t="str" cm="1">
        <f t="array" aca="1" ref="BB35" ca="1" xml:space="preserve"> IFERROR( INDIRECT(ADDRESS(13, 3+$BA35)), "")</f>
        <v>ㄠ</v>
      </c>
      <c r="BC35" s="204" t="str" cm="1">
        <f t="array" aca="1" ref="BC35" ca="1" xml:space="preserve"> IFERROR( INDIRECT(ADDRESS(14, 3+$BA35)), "")</f>
        <v>en</v>
      </c>
      <c r="BD35" s="130" t="str" cm="1">
        <f t="array" aca="1" ref="BD35" ca="1" xml:space="preserve"> IFERROR( INDIRECT(ADDRESS(15, 3+$BA35)), "")</f>
        <v>e</v>
      </c>
      <c r="BE35" s="131" t="str" cm="1">
        <f t="array" aca="1" ref="BE35" ca="1" xml:space="preserve"> IFERROR( INDIRECT(ADDRESS(12, 3+$BA35)), "")</f>
        <v>ㆯ</v>
      </c>
    </row>
    <row r="36" spans="1:57" s="12" customFormat="1" ht="38.1" customHeight="1">
      <c r="B36" s="77"/>
      <c r="C36" s="77"/>
      <c r="D36" s="77"/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/>
      <c r="U36" s="77"/>
      <c r="V36" s="77"/>
      <c r="W36" s="77"/>
      <c r="X36" s="77"/>
      <c r="Y36" s="77"/>
      <c r="Z36" s="77"/>
      <c r="AA36" s="77"/>
      <c r="AB36" s="77"/>
      <c r="AC36" s="77"/>
      <c r="AD36" s="77"/>
      <c r="AE36" s="77"/>
      <c r="AF36" s="77"/>
      <c r="AG36" s="77"/>
      <c r="AH36" s="79"/>
      <c r="AI36" s="79"/>
      <c r="AJ36" s="79"/>
      <c r="AK36" s="79"/>
      <c r="AL36" s="79"/>
      <c r="AM36" s="79"/>
      <c r="AN36" s="79"/>
      <c r="AO36" s="79"/>
      <c r="AP36" s="79"/>
      <c r="AQ36" s="79"/>
      <c r="AR36" s="79"/>
      <c r="AS36" s="79"/>
      <c r="AT36" s="79"/>
      <c r="AU36" s="79"/>
      <c r="AV36" s="79"/>
      <c r="AW36" s="79"/>
      <c r="AX36" s="79"/>
      <c r="AY36" s="79"/>
      <c r="AZ36" s="79"/>
      <c r="BA36" s="209" cm="1">
        <f t="array" ref="BA36" xml:space="preserve"> ROW() - ROW($8:$8)</f>
        <v>28</v>
      </c>
      <c r="BB36" s="125" cm="1">
        <f t="array" aca="1" ref="BB36" ca="1" xml:space="preserve"> IFERROR( INDIRECT(ADDRESS(13, 3+$BA36)), "")</f>
        <v>0</v>
      </c>
      <c r="BC36" s="204" t="str" cm="1">
        <f t="array" aca="1" ref="BC36" ca="1" xml:space="preserve"> IFERROR( INDIRECT(ADDRESS(14, 3+$BA36)), "")</f>
        <v>. &gt;</v>
      </c>
      <c r="BD36" s="130" cm="1">
        <f t="array" aca="1" ref="BD36" ca="1" xml:space="preserve"> IFERROR( INDIRECT(ADDRESS(15, 3+$BA36)), "")</f>
        <v>0</v>
      </c>
      <c r="BE36" s="131" t="str" cm="1">
        <f t="array" aca="1" ref="BE36" ca="1" xml:space="preserve"> IFERROR( INDIRECT(ADDRESS(12, 3+$BA36)), "")</f>
        <v>L</v>
      </c>
    </row>
    <row r="37" spans="1:57" s="12" customFormat="1" ht="38.1" customHeight="1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 s="79"/>
      <c r="AI37" s="79"/>
      <c r="AJ37" s="79"/>
      <c r="AK37" s="79"/>
      <c r="AL37" s="79"/>
      <c r="AM37" s="79"/>
      <c r="AN37" s="79"/>
      <c r="AO37" s="79"/>
      <c r="AP37" s="79"/>
      <c r="AQ37" s="79"/>
      <c r="AR37" s="79"/>
      <c r="AS37" s="79"/>
      <c r="AT37" s="79"/>
      <c r="AU37" s="79"/>
      <c r="AV37" s="79"/>
      <c r="AW37" s="79"/>
      <c r="AX37" s="79"/>
      <c r="AY37" s="79"/>
      <c r="AZ37" s="79"/>
      <c r="BA37" s="209" cm="1">
        <f t="array" ref="BA37" xml:space="preserve"> ROW() - ROW($8:$8)</f>
        <v>29</v>
      </c>
      <c r="BB37" s="125" t="str" cm="1">
        <f t="array" aca="1" ref="BB37" ca="1" xml:space="preserve"> IFERROR( INDIRECT(ADDRESS(13, 3+$BA37)), "")</f>
        <v>au</v>
      </c>
      <c r="BC37" s="204" cm="1">
        <f t="array" aca="1" ref="BC37" ca="1" xml:space="preserve"> IFERROR( INDIRECT(ADDRESS(14, 3+$BA37)), "")</f>
        <v>0</v>
      </c>
      <c r="BD37" s="130" cm="1">
        <f t="array" aca="1" ref="BD37" ca="1" xml:space="preserve"> IFERROR( INDIRECT(ADDRESS(15, 3+$BA37)), "")</f>
        <v>0</v>
      </c>
      <c r="BE37" s="131" t="str" cm="1">
        <f t="array" aca="1" ref="BE37" ca="1" xml:space="preserve"> IFERROR( INDIRECT(ADDRESS(12, 3+$BA37)), "")</f>
        <v>aun</v>
      </c>
    </row>
    <row r="38" spans="1:57" s="12" customFormat="1" ht="38.1" customHeight="1">
      <c r="B38" s="77"/>
      <c r="C38" s="77"/>
      <c r="D38" s="77"/>
      <c r="E38" s="77"/>
      <c r="F38" s="77"/>
      <c r="G38" s="77"/>
      <c r="H38" s="77"/>
      <c r="I38" s="77"/>
      <c r="J38" s="77"/>
      <c r="K38" s="77"/>
      <c r="L38" s="77"/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9"/>
      <c r="AI38" s="79"/>
      <c r="AJ38" s="79"/>
      <c r="AK38" s="79"/>
      <c r="AL38" s="79"/>
      <c r="AM38" s="79"/>
      <c r="AN38" s="79"/>
      <c r="AO38" s="79"/>
      <c r="AP38" s="79"/>
      <c r="AQ38" s="79"/>
      <c r="AR38" s="79"/>
      <c r="AS38" s="79"/>
      <c r="AT38" s="79"/>
      <c r="AU38" s="79"/>
      <c r="AV38" s="79"/>
      <c r="AW38" s="79"/>
      <c r="AX38" s="79"/>
      <c r="AY38" s="79"/>
      <c r="AZ38" s="79"/>
      <c r="BA38" s="209" cm="1">
        <f t="array" ref="BA38" xml:space="preserve"> ROW() - ROW($8:$8)</f>
        <v>30</v>
      </c>
      <c r="BB38" s="125" t="str" cm="1">
        <f t="array" aca="1" ref="BB38" ca="1" xml:space="preserve"> IFERROR( INDIRECT(ADDRESS(13, 3+$BA38)), "")</f>
        <v>ㄤ</v>
      </c>
      <c r="BC38" s="204" cm="1">
        <f t="array" aca="1" ref="BC38" ca="1" xml:space="preserve"> IFERROR( INDIRECT(ADDRESS(14, 3+$BA38)), "")</f>
        <v>0</v>
      </c>
      <c r="BD38" s="130" cm="1">
        <f t="array" aca="1" ref="BD38" ca="1" xml:space="preserve"> IFERROR( INDIRECT(ADDRESS(15, 3+$BA38)), "")</f>
        <v>0</v>
      </c>
      <c r="BE38" s="131" t="str" cm="1">
        <f t="array" aca="1" ref="BE38" ca="1" xml:space="preserve"> IFERROR( INDIRECT(ADDRESS(12, 3+$BA38)), "")</f>
        <v>; :</v>
      </c>
    </row>
    <row r="39" spans="1:57" s="12" customFormat="1" ht="38.1" customHeight="1"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  <c r="S39" s="77"/>
      <c r="T39" s="77"/>
      <c r="U39" s="77"/>
      <c r="V39" s="77"/>
      <c r="W39" s="77"/>
      <c r="X39" s="77"/>
      <c r="Y39" s="77"/>
      <c r="Z39" s="77"/>
      <c r="AA39" s="77"/>
      <c r="AB39" s="77"/>
      <c r="AC39" s="77"/>
      <c r="AD39" s="77"/>
      <c r="AE39" s="77"/>
      <c r="AF39" s="77"/>
      <c r="AG39" s="77"/>
      <c r="AH39" s="79"/>
      <c r="AI39" s="79"/>
      <c r="AJ39" s="79"/>
      <c r="AK39" s="79"/>
      <c r="AL39" s="79"/>
      <c r="AM39" s="79"/>
      <c r="AN39" s="79"/>
      <c r="AO39" s="79"/>
      <c r="AP39" s="79"/>
      <c r="AQ39" s="79"/>
      <c r="AR39" s="79"/>
      <c r="AS39" s="79"/>
      <c r="AT39" s="79"/>
      <c r="AU39" s="79"/>
      <c r="AV39" s="79"/>
      <c r="AW39" s="79"/>
      <c r="AX39" s="79"/>
      <c r="AY39" s="79"/>
      <c r="AZ39" s="79"/>
      <c r="BA39" s="209" cm="1">
        <f t="array" ref="BA39" xml:space="preserve"> ROW() - ROW($8:$8)</f>
        <v>31</v>
      </c>
      <c r="BB39" s="125" cm="1">
        <f t="array" aca="1" ref="BB39" ca="1" xml:space="preserve"> IFERROR( INDIRECT(ADDRESS(13, 3+$BA39)), "")</f>
        <v>0</v>
      </c>
      <c r="BC39" s="204" t="str" cm="1">
        <f t="array" aca="1" ref="BC39" ca="1" xml:space="preserve"> IFERROR( INDIRECT(ADDRESS(14, 3+$BA39)), "")</f>
        <v>/ ?</v>
      </c>
      <c r="BD39" s="130" t="str" cm="1">
        <f t="array" aca="1" ref="BD39" ca="1" xml:space="preserve"> IFERROR( INDIRECT(ADDRESS(15, 3+$BA39)), "")</f>
        <v>ㄥ</v>
      </c>
      <c r="BE39" s="131" cm="1">
        <f t="array" aca="1" ref="BE39" ca="1" xml:space="preserve"> IFERROR( INDIRECT(ADDRESS(12, 3+$BA39)), "")</f>
        <v>0</v>
      </c>
    </row>
    <row r="40" spans="1:57" s="12" customFormat="1" ht="38.1" customHeight="1">
      <c r="AH40" s="79"/>
      <c r="AI40" s="79"/>
      <c r="AJ40" s="79"/>
      <c r="AK40" s="79"/>
      <c r="AL40" s="79"/>
      <c r="AM40" s="79"/>
      <c r="AN40" s="79"/>
      <c r="AO40" s="79"/>
      <c r="AP40" s="79"/>
      <c r="AQ40" s="79"/>
      <c r="AR40" s="79"/>
      <c r="AS40" s="79"/>
      <c r="AT40" s="79"/>
      <c r="AU40" s="79"/>
      <c r="AV40" s="79"/>
      <c r="AW40" s="79"/>
      <c r="AX40" s="79"/>
      <c r="AY40" s="79"/>
      <c r="AZ40" s="79"/>
      <c r="BA40" s="209" cm="1">
        <f t="array" ref="BA40" xml:space="preserve"> ROW() - ROW($8:$8)</f>
        <v>32</v>
      </c>
      <c r="BB40" s="125" t="str" cm="1">
        <f t="array" aca="1" ref="BB40" ca="1" xml:space="preserve"> IFERROR( INDIRECT(ADDRESS(13, 3+$BA40)), "")</f>
        <v>ang</v>
      </c>
      <c r="BC40" s="204" cm="1">
        <f t="array" aca="1" ref="BC40" ca="1" xml:space="preserve"> IFERROR( INDIRECT(ADDRESS(14, 3+$BA40)), "")</f>
        <v>0</v>
      </c>
      <c r="BD40" s="130" cm="1">
        <f t="array" aca="1" ref="BD40" ca="1" xml:space="preserve"> IFERROR( INDIRECT(ADDRESS(15, 3+$BA40)), "")</f>
        <v>0</v>
      </c>
      <c r="BE40" s="131" cm="1">
        <f t="array" aca="1" ref="BE40" ca="1" xml:space="preserve"> IFERROR( INDIRECT(ADDRESS(12, 3+$BA40)), "")</f>
        <v>0</v>
      </c>
    </row>
    <row r="41" spans="1:57" ht="38.1" customHeight="1">
      <c r="A41" s="12"/>
      <c r="B41" s="77"/>
      <c r="C41" s="77"/>
      <c r="D41" s="77"/>
      <c r="E41" s="77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/>
      <c r="AC41" s="77"/>
      <c r="AD41" s="77"/>
      <c r="AE41" s="77"/>
      <c r="AF41" s="77"/>
      <c r="AG41" s="77"/>
      <c r="AH41" s="79"/>
      <c r="AI41" s="79"/>
      <c r="AJ41" s="79"/>
      <c r="AK41" s="79"/>
      <c r="AL41" s="79"/>
      <c r="AM41" s="79"/>
      <c r="AN41" s="79"/>
      <c r="AO41" s="79"/>
      <c r="AP41" s="79"/>
      <c r="AQ41" s="79"/>
      <c r="AR41" s="79"/>
      <c r="AS41" s="79"/>
      <c r="AT41" s="79"/>
      <c r="AU41" s="79"/>
      <c r="AV41" s="79"/>
      <c r="AW41" s="79"/>
      <c r="AX41" s="79"/>
      <c r="AY41" s="79"/>
      <c r="AZ41" s="79"/>
      <c r="BA41" s="209" cm="1">
        <f t="array" ref="BA41" xml:space="preserve"> ROW() - ROW($8:$8)</f>
        <v>33</v>
      </c>
      <c r="BB41" s="125" cm="1">
        <f t="array" aca="1" ref="BB41" ca="1" xml:space="preserve"> IFERROR( INDIRECT(ADDRESS(13, 3+$BA41)), "")</f>
        <v>0</v>
      </c>
      <c r="BC41" s="204" cm="1">
        <f t="array" aca="1" ref="BC41" ca="1" xml:space="preserve"> IFERROR( INDIRECT(ADDRESS(14, 3+$BA41)), "")</f>
        <v>0</v>
      </c>
      <c r="BD41" s="130" t="str" cm="1">
        <f t="array" aca="1" ref="BD41" ca="1" xml:space="preserve"> IFERROR( INDIRECT(ADDRESS(15, 3+$BA41)), "")</f>
        <v>-ng</v>
      </c>
      <c r="BE41" s="131" t="str" cm="1">
        <f t="array" aca="1" ref="BE41" ca="1" xml:space="preserve"> IFERROR( INDIRECT(ADDRESS(12, 3+$BA41)), "")</f>
        <v>' "</v>
      </c>
    </row>
    <row r="42" spans="1:57" ht="38.1" customHeight="1"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79"/>
      <c r="AF42" s="79"/>
      <c r="AG42" s="79"/>
      <c r="AH42" s="79"/>
      <c r="AI42" s="79"/>
      <c r="AJ42" s="79"/>
      <c r="AK42" s="79"/>
      <c r="AL42" s="79"/>
      <c r="AM42" s="79"/>
      <c r="AN42" s="79"/>
      <c r="AO42" s="79"/>
      <c r="AP42" s="79"/>
      <c r="AQ42" s="79"/>
      <c r="AR42" s="79"/>
      <c r="AS42" s="79"/>
      <c r="AT42" s="79"/>
      <c r="AU42" s="79"/>
      <c r="AV42" s="79"/>
      <c r="AW42" s="79"/>
      <c r="AX42" s="79"/>
      <c r="AY42" s="79"/>
      <c r="AZ42" s="79"/>
      <c r="BA42" s="209" cm="1">
        <f t="array" ref="BA42" xml:space="preserve"> ROW() - ROW($8:$8)</f>
        <v>34</v>
      </c>
      <c r="BB42" s="125" cm="1">
        <f t="array" aca="1" ref="BB42" ca="1" xml:space="preserve"> IFERROR( INDIRECT(ADDRESS(13, 3+$BA42)), "")</f>
        <v>0</v>
      </c>
      <c r="BC42" s="204" cm="1">
        <f t="array" aca="1" ref="BC42" ca="1" xml:space="preserve"> IFERROR( INDIRECT(ADDRESS(14, 3+$BA42)), "")</f>
        <v>0</v>
      </c>
      <c r="BD42" s="130" cm="1">
        <f t="array" aca="1" ref="BD42" ca="1" xml:space="preserve"> IFERROR( INDIRECT(ADDRESS(15, 3+$BA42)), "")</f>
        <v>0</v>
      </c>
      <c r="BE42" s="131" cm="1">
        <f t="array" aca="1" ref="BE42" ca="1" xml:space="preserve"> IFERROR( INDIRECT(ADDRESS(12, 3+$BA42)), "")</f>
        <v>0</v>
      </c>
    </row>
    <row r="43" spans="1:57" ht="38.1" customHeight="1">
      <c r="B43" s="79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  <c r="AB43" s="79"/>
      <c r="AC43" s="79"/>
      <c r="AD43" s="79"/>
      <c r="AE43" s="79"/>
      <c r="AF43" s="79"/>
      <c r="AG43" s="79"/>
      <c r="AH43" s="79"/>
      <c r="AI43" s="79"/>
      <c r="AJ43" s="79"/>
      <c r="AK43" s="79"/>
      <c r="AL43" s="79"/>
      <c r="AM43" s="79"/>
      <c r="AN43" s="79"/>
      <c r="AO43" s="79"/>
      <c r="AP43" s="79"/>
      <c r="AQ43" s="79"/>
      <c r="AR43" s="79"/>
      <c r="AS43" s="79"/>
      <c r="AT43" s="79"/>
      <c r="AU43" s="79"/>
      <c r="AV43" s="79"/>
      <c r="AW43" s="79"/>
      <c r="AX43" s="79"/>
      <c r="AY43" s="79"/>
      <c r="AZ43" s="79"/>
      <c r="BA43" s="209" cm="1">
        <f t="array" ref="BA43" xml:space="preserve"> ROW() - ROW($8:$8)</f>
        <v>35</v>
      </c>
      <c r="BB43" s="125" cm="1">
        <f t="array" aca="1" ref="BB43" ca="1" xml:space="preserve"> IFERROR( INDIRECT(ADDRESS(13, 3+$BA43)), "")</f>
        <v>0</v>
      </c>
      <c r="BC43" s="204" cm="1">
        <f t="array" aca="1" ref="BC43" ca="1" xml:space="preserve"> IFERROR( INDIRECT(ADDRESS(14, 3+$BA43)), "")</f>
        <v>0</v>
      </c>
      <c r="BD43" s="130" cm="1">
        <f t="array" aca="1" ref="BD43" ca="1" xml:space="preserve"> IFERROR( INDIRECT(ADDRESS(15, 3+$BA43)), "")</f>
        <v>0</v>
      </c>
      <c r="BE43" s="131" cm="1">
        <f t="array" aca="1" ref="BE43" ca="1" xml:space="preserve"> IFERROR( INDIRECT(ADDRESS(12, 3+$BA43)), "")</f>
        <v>0</v>
      </c>
    </row>
    <row r="44" spans="1:57" ht="38.1" customHeight="1">
      <c r="B44" s="79"/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  <c r="AB44" s="79"/>
      <c r="AC44" s="79"/>
      <c r="AD44" s="79"/>
      <c r="AE44" s="79"/>
      <c r="AF44" s="79"/>
      <c r="AG44" s="79"/>
      <c r="AH44" s="79"/>
      <c r="AI44" s="79"/>
      <c r="AJ44" s="79"/>
      <c r="AK44" s="79"/>
      <c r="AL44" s="79"/>
      <c r="AM44" s="79"/>
      <c r="AN44" s="79"/>
      <c r="AO44" s="79"/>
      <c r="AP44" s="79"/>
      <c r="AQ44" s="79"/>
      <c r="AR44" s="79"/>
      <c r="AS44" s="79"/>
      <c r="AT44" s="79"/>
      <c r="AU44" s="79"/>
      <c r="AV44" s="79"/>
      <c r="AW44" s="79"/>
      <c r="AX44" s="79"/>
      <c r="AY44" s="79"/>
      <c r="AZ44" s="79"/>
      <c r="BA44" s="209" cm="1">
        <f t="array" ref="BA44" xml:space="preserve"> ROW() - ROW($8:$8)</f>
        <v>36</v>
      </c>
      <c r="BB44" s="125" cm="1">
        <f t="array" aca="1" ref="BB44" ca="1" xml:space="preserve"> IFERROR( INDIRECT(ADDRESS(13, 3+$BA44)), "")</f>
        <v>0</v>
      </c>
      <c r="BC44" s="204" cm="1">
        <f t="array" aca="1" ref="BC44" ca="1" xml:space="preserve"> IFERROR( INDIRECT(ADDRESS(14, 3+$BA44)), "")</f>
        <v>0</v>
      </c>
      <c r="BD44" s="130" cm="1">
        <f t="array" aca="1" ref="BD44" ca="1" xml:space="preserve"> IFERROR( INDIRECT(ADDRESS(15, 3+$BA44)), "")</f>
        <v>0</v>
      </c>
      <c r="BE44" s="131" cm="1">
        <f t="array" aca="1" ref="BE44" ca="1" xml:space="preserve"> IFERROR( INDIRECT(ADDRESS(12, 3+$BA44)), "")</f>
        <v>0</v>
      </c>
    </row>
    <row r="45" spans="1:57" ht="38.1" customHeight="1">
      <c r="B45" s="79"/>
      <c r="C45" s="79"/>
      <c r="D45" s="79"/>
      <c r="E45" s="79"/>
      <c r="F45" s="79"/>
      <c r="G45" s="79"/>
      <c r="H45" s="79"/>
      <c r="I45" s="79"/>
      <c r="J45" s="79"/>
      <c r="K45" s="79"/>
      <c r="L45" s="79"/>
      <c r="M45" s="79"/>
      <c r="N45" s="79"/>
      <c r="O45" s="79"/>
      <c r="P45" s="79"/>
      <c r="Q45" s="79"/>
      <c r="R45" s="79"/>
      <c r="S45" s="79"/>
      <c r="T45" s="79"/>
      <c r="U45" s="79"/>
      <c r="V45" s="79"/>
      <c r="W45" s="79"/>
      <c r="X45" s="79"/>
      <c r="Y45" s="79"/>
      <c r="Z45" s="79"/>
      <c r="AA45" s="79"/>
      <c r="AB45" s="79"/>
      <c r="AC45" s="79"/>
      <c r="AD45" s="79"/>
      <c r="AE45" s="79"/>
      <c r="AF45" s="79"/>
      <c r="AG45" s="79"/>
      <c r="AH45" s="79"/>
      <c r="AI45" s="79"/>
      <c r="AJ45" s="79"/>
      <c r="AK45" s="79"/>
      <c r="AL45" s="79"/>
      <c r="AM45" s="79"/>
      <c r="AN45" s="79"/>
      <c r="AO45" s="79"/>
      <c r="AP45" s="79"/>
      <c r="AQ45" s="79"/>
      <c r="AR45" s="79"/>
      <c r="AS45" s="79"/>
      <c r="AT45" s="79"/>
      <c r="AU45" s="79"/>
      <c r="AV45" s="79"/>
      <c r="AW45" s="79"/>
      <c r="AX45" s="79"/>
      <c r="AY45" s="79"/>
      <c r="AZ45" s="79"/>
      <c r="BA45" s="209" cm="1">
        <f t="array" ref="BA45" xml:space="preserve"> ROW() - ROW($8:$8)</f>
        <v>37</v>
      </c>
      <c r="BB45" s="125" cm="1">
        <f t="array" aca="1" ref="BB45" ca="1" xml:space="preserve"> IFERROR( INDIRECT(ADDRESS(13, 3+$BA45)), "")</f>
        <v>0</v>
      </c>
      <c r="BC45" s="204" cm="1">
        <f t="array" aca="1" ref="BC45" ca="1" xml:space="preserve"> IFERROR( INDIRECT(ADDRESS(14, 3+$BA45)), "")</f>
        <v>0</v>
      </c>
      <c r="BD45" s="130" cm="1">
        <f t="array" aca="1" ref="BD45" ca="1" xml:space="preserve"> IFERROR( INDIRECT(ADDRESS(15, 3+$BA45)), "")</f>
        <v>0</v>
      </c>
      <c r="BE45" s="131" cm="1">
        <f t="array" aca="1" ref="BE45" ca="1" xml:space="preserve"> IFERROR( INDIRECT(ADDRESS(12, 3+$BA45)), "")</f>
        <v>0</v>
      </c>
    </row>
    <row r="46" spans="1:57" ht="38.1" customHeight="1">
      <c r="B46" s="79"/>
      <c r="C46" s="79"/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79"/>
      <c r="R46" s="79"/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79"/>
      <c r="AI46" s="79"/>
      <c r="AJ46" s="79"/>
      <c r="AK46" s="79"/>
      <c r="AL46" s="79"/>
      <c r="AM46" s="79"/>
      <c r="AN46" s="79"/>
      <c r="AO46" s="79"/>
      <c r="AP46" s="79"/>
      <c r="AQ46" s="79"/>
      <c r="AR46" s="79"/>
      <c r="AS46" s="79"/>
      <c r="AT46" s="79"/>
      <c r="AU46" s="79"/>
      <c r="AV46" s="79"/>
      <c r="AW46" s="79"/>
      <c r="AX46" s="79"/>
      <c r="AY46" s="79"/>
      <c r="AZ46" s="79"/>
      <c r="BA46" s="209" cm="1">
        <f t="array" ref="BA46" xml:space="preserve"> ROW() - ROW($8:$8)</f>
        <v>38</v>
      </c>
      <c r="BB46" s="125"/>
      <c r="BC46" s="204"/>
      <c r="BD46" s="130"/>
      <c r="BE46" s="131"/>
    </row>
    <row r="47" spans="1:57" ht="38.1" customHeight="1">
      <c r="B47" s="79"/>
      <c r="C47" s="79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79"/>
      <c r="U47" s="79"/>
      <c r="V47" s="79"/>
      <c r="W47" s="79"/>
      <c r="X47" s="79"/>
      <c r="Y47" s="79"/>
      <c r="Z47" s="79"/>
      <c r="AA47" s="79"/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209" cm="1">
        <f t="array" ref="BA47" xml:space="preserve"> ROW() - ROW($8:$8)</f>
        <v>39</v>
      </c>
      <c r="BB47" s="125"/>
      <c r="BC47" s="204"/>
      <c r="BD47" s="130"/>
      <c r="BE47" s="131"/>
    </row>
    <row r="48" spans="1:57" ht="38.1" customHeight="1">
      <c r="B48" s="79"/>
      <c r="C48" s="79"/>
      <c r="D48" s="79"/>
      <c r="E48" s="79"/>
      <c r="F48" s="79"/>
      <c r="G48" s="79"/>
      <c r="H48" s="79"/>
      <c r="I48" s="79"/>
      <c r="J48" s="79"/>
      <c r="K48" s="79"/>
      <c r="L48" s="79"/>
      <c r="M48" s="79"/>
      <c r="N48" s="79"/>
      <c r="O48" s="79"/>
      <c r="P48" s="79"/>
      <c r="Q48" s="79"/>
      <c r="R48" s="79"/>
      <c r="S48" s="79"/>
      <c r="T48" s="79"/>
      <c r="U48" s="79"/>
      <c r="V48" s="79"/>
      <c r="W48" s="79"/>
      <c r="X48" s="79"/>
      <c r="Y48" s="79"/>
      <c r="Z48" s="79"/>
      <c r="AA48" s="79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  <c r="AO48" s="79"/>
      <c r="AP48" s="79"/>
      <c r="AQ48" s="79"/>
      <c r="AR48" s="79"/>
      <c r="AS48" s="79"/>
      <c r="AT48" s="79"/>
      <c r="AU48" s="79"/>
      <c r="AV48" s="79"/>
      <c r="AW48" s="79"/>
      <c r="AX48" s="79"/>
      <c r="AY48" s="79"/>
      <c r="AZ48" s="79"/>
      <c r="BA48" s="209" cm="1">
        <f t="array" ref="BA48" xml:space="preserve"> ROW() - ROW($8:$8)</f>
        <v>40</v>
      </c>
      <c r="BB48" s="125"/>
      <c r="BC48" s="204"/>
      <c r="BD48" s="130"/>
      <c r="BE48" s="131"/>
    </row>
    <row r="49" spans="2:57" ht="38.1" customHeight="1">
      <c r="B49" s="79"/>
      <c r="C49" s="79"/>
      <c r="D49" s="79"/>
      <c r="E49" s="79"/>
      <c r="F49" s="79"/>
      <c r="G49" s="79"/>
      <c r="H49" s="79"/>
      <c r="I49" s="79"/>
      <c r="J49" s="79"/>
      <c r="K49" s="79"/>
      <c r="L49" s="79"/>
      <c r="M49" s="79"/>
      <c r="N49" s="79"/>
      <c r="O49" s="79"/>
      <c r="P49" s="79"/>
      <c r="Q49" s="79"/>
      <c r="R49" s="79"/>
      <c r="S49" s="79"/>
      <c r="T49" s="79"/>
      <c r="U49" s="79"/>
      <c r="V49" s="79"/>
      <c r="W49" s="79"/>
      <c r="X49" s="79"/>
      <c r="Y49" s="79"/>
      <c r="Z49" s="79"/>
      <c r="AA49" s="79"/>
      <c r="AB49" s="79"/>
      <c r="AC49" s="79"/>
      <c r="AD49" s="79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79"/>
      <c r="AW49" s="79"/>
      <c r="AX49" s="79"/>
      <c r="AY49" s="79"/>
      <c r="AZ49" s="79"/>
      <c r="BA49" s="209" cm="1">
        <f t="array" ref="BA49" xml:space="preserve"> ROW() - ROW($8:$8)</f>
        <v>41</v>
      </c>
      <c r="BB49" s="125"/>
      <c r="BC49" s="204"/>
      <c r="BD49" s="130"/>
      <c r="BE49" s="131"/>
    </row>
    <row r="50" spans="2:57" ht="38.1" customHeight="1">
      <c r="B50" s="79"/>
      <c r="C50" s="79"/>
      <c r="D50" s="79"/>
      <c r="E50" s="79"/>
      <c r="F50" s="79"/>
      <c r="G50" s="79"/>
      <c r="H50" s="79"/>
      <c r="I50" s="79"/>
      <c r="J50" s="79"/>
      <c r="K50" s="79"/>
      <c r="L50" s="79"/>
      <c r="M50" s="79"/>
      <c r="N50" s="79"/>
      <c r="O50" s="79"/>
      <c r="P50" s="79"/>
      <c r="Q50" s="79"/>
      <c r="R50" s="79"/>
      <c r="S50" s="79"/>
      <c r="T50" s="79"/>
      <c r="U50" s="79"/>
      <c r="V50" s="79"/>
      <c r="W50" s="79"/>
      <c r="X50" s="79"/>
      <c r="Y50" s="79"/>
      <c r="Z50" s="79"/>
      <c r="AA50" s="79"/>
      <c r="AB50" s="79"/>
      <c r="AC50" s="79"/>
      <c r="AD50" s="79"/>
      <c r="AE50" s="79"/>
      <c r="AF50" s="79"/>
      <c r="AG50" s="79"/>
      <c r="AH50" s="79"/>
      <c r="AI50" s="79"/>
      <c r="AJ50" s="79"/>
      <c r="AK50" s="79"/>
      <c r="AL50" s="79"/>
      <c r="AM50" s="79"/>
      <c r="AN50" s="79"/>
      <c r="AO50" s="79"/>
      <c r="AP50" s="79"/>
      <c r="AQ50" s="79"/>
      <c r="AR50" s="79"/>
      <c r="AS50" s="79"/>
      <c r="AT50" s="79"/>
      <c r="AU50" s="79"/>
      <c r="AV50" s="79"/>
      <c r="AW50" s="79"/>
      <c r="AX50" s="79"/>
      <c r="AY50" s="79"/>
      <c r="AZ50" s="79"/>
      <c r="BA50" s="209" cm="1">
        <f t="array" ref="BA50" xml:space="preserve"> ROW() - ROW($8:$8)</f>
        <v>42</v>
      </c>
      <c r="BB50" s="125"/>
      <c r="BC50" s="204"/>
      <c r="BD50" s="130"/>
      <c r="BE50" s="131"/>
    </row>
    <row r="51" spans="2:57" ht="38.1" customHeight="1">
      <c r="B51" s="79"/>
      <c r="C51" s="79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79"/>
      <c r="T51" s="79"/>
      <c r="U51" s="79"/>
      <c r="V51" s="79"/>
      <c r="W51" s="79"/>
      <c r="X51" s="79"/>
      <c r="Y51" s="79"/>
      <c r="Z51" s="79"/>
      <c r="AA51" s="79"/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209" cm="1">
        <f t="array" ref="BA51" xml:space="preserve"> ROW() - ROW($8:$8)</f>
        <v>43</v>
      </c>
      <c r="BB51" s="125"/>
      <c r="BC51" s="204"/>
      <c r="BD51" s="130"/>
      <c r="BE51" s="131"/>
    </row>
    <row r="52" spans="2:57" ht="38.1" customHeight="1">
      <c r="B52" s="79"/>
      <c r="C52" s="79"/>
      <c r="D52" s="79"/>
      <c r="E52" s="79"/>
      <c r="F52" s="79"/>
      <c r="G52" s="79"/>
      <c r="H52" s="79"/>
      <c r="I52" s="79"/>
      <c r="J52" s="79"/>
      <c r="K52" s="79"/>
      <c r="L52" s="79"/>
      <c r="M52" s="79"/>
      <c r="N52" s="79"/>
      <c r="O52" s="79"/>
      <c r="P52" s="79"/>
      <c r="Q52" s="79"/>
      <c r="R52" s="79"/>
      <c r="S52" s="79"/>
      <c r="T52" s="79"/>
      <c r="U52" s="79"/>
      <c r="V52" s="79"/>
      <c r="W52" s="79"/>
      <c r="X52" s="79"/>
      <c r="Y52" s="79"/>
      <c r="Z52" s="79"/>
      <c r="AA52" s="79"/>
      <c r="AB52" s="79"/>
      <c r="AC52" s="79"/>
      <c r="AD52" s="79"/>
      <c r="AE52" s="79"/>
      <c r="AF52" s="79"/>
      <c r="AG52" s="79"/>
      <c r="AH52" s="79"/>
      <c r="AI52" s="79"/>
      <c r="AJ52" s="79"/>
      <c r="AK52" s="79"/>
      <c r="AL52" s="79"/>
      <c r="AM52" s="79"/>
      <c r="AN52" s="79"/>
      <c r="AO52" s="79"/>
      <c r="AP52" s="79"/>
      <c r="AQ52" s="79"/>
      <c r="AR52" s="79"/>
      <c r="AS52" s="79"/>
      <c r="AT52" s="79"/>
      <c r="AU52" s="79"/>
      <c r="AV52" s="79"/>
      <c r="AW52" s="79"/>
      <c r="AX52" s="79"/>
      <c r="AY52" s="79"/>
      <c r="AZ52" s="79"/>
      <c r="BA52" s="209" cm="1">
        <f t="array" ref="BA52" xml:space="preserve"> ROW() - ROW($8:$8)</f>
        <v>44</v>
      </c>
      <c r="BB52" s="125"/>
      <c r="BC52" s="204"/>
      <c r="BD52" s="130"/>
      <c r="BE52" s="131"/>
    </row>
    <row r="53" spans="2:57" ht="38.1" customHeight="1">
      <c r="B53" s="79"/>
      <c r="C53" s="79"/>
      <c r="D53" s="79"/>
      <c r="E53" s="79"/>
      <c r="F53" s="79"/>
      <c r="G53" s="79"/>
      <c r="H53" s="79"/>
      <c r="I53" s="79"/>
      <c r="J53" s="79"/>
      <c r="K53" s="79"/>
      <c r="L53" s="79"/>
      <c r="M53" s="79"/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/>
      <c r="Y53" s="79"/>
      <c r="Z53" s="79"/>
      <c r="AA53" s="79"/>
      <c r="AB53" s="79"/>
      <c r="AC53" s="79"/>
      <c r="AD53" s="79"/>
      <c r="AE53" s="79"/>
      <c r="AF53" s="79"/>
      <c r="AG53" s="79"/>
      <c r="AH53" s="79"/>
      <c r="AI53" s="79"/>
      <c r="AJ53" s="79"/>
      <c r="AK53" s="79"/>
      <c r="AL53" s="79"/>
      <c r="AM53" s="79"/>
      <c r="AN53" s="79"/>
      <c r="AO53" s="79"/>
      <c r="AP53" s="79"/>
      <c r="AQ53" s="79"/>
      <c r="AR53" s="79"/>
      <c r="AS53" s="79"/>
      <c r="AT53" s="79"/>
      <c r="AU53" s="79"/>
      <c r="AV53" s="79"/>
      <c r="AW53" s="79"/>
      <c r="AX53" s="79"/>
      <c r="AY53" s="79"/>
      <c r="AZ53" s="79"/>
      <c r="BA53" s="209" cm="1">
        <f t="array" ref="BA53" xml:space="preserve"> ROW() - ROW($2:$2)</f>
        <v>51</v>
      </c>
      <c r="BB53" s="125"/>
      <c r="BC53" s="204"/>
      <c r="BD53" s="130"/>
      <c r="BE53" s="131"/>
    </row>
    <row r="54" spans="2:57" ht="38.1" customHeight="1">
      <c r="B54" s="79"/>
      <c r="C54" s="79"/>
      <c r="D54" s="79"/>
      <c r="E54" s="79"/>
      <c r="F54" s="79"/>
      <c r="G54" s="79"/>
      <c r="H54" s="79"/>
      <c r="I54" s="79"/>
      <c r="J54" s="79"/>
      <c r="K54" s="79"/>
      <c r="L54" s="79"/>
      <c r="M54" s="79"/>
      <c r="N54" s="79"/>
      <c r="O54" s="79"/>
      <c r="P54" s="79"/>
      <c r="Q54" s="79"/>
      <c r="R54" s="79"/>
      <c r="S54" s="79"/>
      <c r="T54" s="79"/>
      <c r="U54" s="79"/>
      <c r="V54" s="79"/>
      <c r="W54" s="79"/>
      <c r="X54" s="79"/>
      <c r="Y54" s="79"/>
      <c r="Z54" s="79"/>
      <c r="AA54" s="79"/>
      <c r="AB54" s="79"/>
      <c r="AC54" s="79"/>
      <c r="AD54" s="79"/>
      <c r="AE54" s="79"/>
      <c r="AF54" s="79"/>
      <c r="AG54" s="79"/>
      <c r="AH54" s="79"/>
      <c r="AI54" s="79"/>
      <c r="AJ54" s="79"/>
      <c r="AK54" s="79"/>
      <c r="AL54" s="79"/>
      <c r="AM54" s="79"/>
      <c r="AN54" s="79"/>
      <c r="AO54" s="79"/>
      <c r="AP54" s="79"/>
      <c r="AQ54" s="79"/>
      <c r="AR54" s="79"/>
      <c r="AS54" s="79"/>
      <c r="AT54" s="79"/>
      <c r="AU54" s="79"/>
      <c r="AV54" s="79"/>
      <c r="AW54" s="79"/>
      <c r="AX54" s="79"/>
      <c r="AY54" s="79"/>
      <c r="AZ54" s="79"/>
      <c r="BA54" s="209" cm="1">
        <f t="array" ref="BA54" xml:space="preserve"> ROW() - ROW($2:$2)</f>
        <v>52</v>
      </c>
      <c r="BB54" s="125"/>
      <c r="BC54" s="204"/>
      <c r="BD54" s="130"/>
      <c r="BE54" s="131"/>
    </row>
    <row r="55" spans="2:57" ht="38.1" customHeight="1">
      <c r="B55" s="79"/>
      <c r="C55" s="79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79"/>
      <c r="T55" s="79"/>
      <c r="U55" s="79"/>
      <c r="V55" s="79"/>
      <c r="W55" s="79"/>
      <c r="X55" s="79"/>
      <c r="Y55" s="79"/>
      <c r="Z55" s="79"/>
      <c r="AA55" s="79"/>
      <c r="AB55" s="79"/>
      <c r="AC55" s="79"/>
      <c r="AD55" s="79"/>
      <c r="AE55" s="79"/>
      <c r="AF55" s="79"/>
      <c r="AG55" s="79"/>
      <c r="AH55" s="79"/>
      <c r="AI55" s="79"/>
      <c r="AJ55" s="79"/>
      <c r="AK55" s="79"/>
      <c r="AL55" s="79"/>
      <c r="AM55" s="79"/>
      <c r="AN55" s="79"/>
      <c r="AO55" s="79"/>
      <c r="AP55" s="79"/>
      <c r="AQ55" s="79"/>
      <c r="AR55" s="79"/>
      <c r="AS55" s="79"/>
      <c r="AT55" s="79"/>
      <c r="AU55" s="79"/>
      <c r="AV55" s="79"/>
      <c r="AW55" s="79"/>
      <c r="AX55" s="79"/>
      <c r="AY55" s="79"/>
      <c r="AZ55" s="79"/>
      <c r="BA55" s="209" cm="1">
        <f t="array" ref="BA55" xml:space="preserve"> ROW() - ROW($2:$2)</f>
        <v>53</v>
      </c>
      <c r="BB55" s="125" cm="1">
        <f t="array" aca="1" ref="BB55" ca="1" xml:space="preserve"> IFERROR( INDIRECT(ADDRESS(13, 3+$BA55)), "")</f>
        <v>0</v>
      </c>
      <c r="BC55" s="204" cm="1">
        <f t="array" aca="1" ref="BC55" ca="1" xml:space="preserve"> IFERROR( INDIRECT(ADDRESS(14, 3+$BA55)), "")</f>
        <v>0</v>
      </c>
      <c r="BD55" s="130" t="str" cm="1">
        <f t="array" aca="1" ref="BD55" ca="1" xml:space="preserve"> IFERROR( INDIRECT(ADDRESS(15, 3+$BA55)), "")</f>
        <v>ㄌ</v>
      </c>
      <c r="BE55" s="131" cm="1">
        <f t="array" aca="1" ref="BE55" ca="1" xml:space="preserve"> IFERROR( INDIRECT(ADDRESS(12, 3+$BA55)), "")</f>
        <v>0</v>
      </c>
    </row>
    <row r="56" spans="2:57" ht="30">
      <c r="B56" s="79"/>
      <c r="C56" s="79"/>
      <c r="D56" s="79"/>
      <c r="E56" s="79"/>
      <c r="F56" s="79"/>
      <c r="G56" s="79"/>
      <c r="H56" s="79"/>
      <c r="I56" s="79"/>
      <c r="J56" s="79"/>
      <c r="K56" s="79"/>
      <c r="L56" s="79"/>
      <c r="M56" s="79"/>
      <c r="N56" s="79"/>
      <c r="O56" s="79"/>
      <c r="P56" s="79"/>
      <c r="Q56" s="79"/>
      <c r="R56" s="79"/>
      <c r="S56" s="79"/>
      <c r="T56" s="79"/>
      <c r="U56" s="79"/>
      <c r="V56" s="79"/>
      <c r="W56" s="79"/>
      <c r="X56" s="79"/>
      <c r="Y56" s="79"/>
      <c r="Z56" s="79"/>
      <c r="AA56" s="79"/>
      <c r="AB56" s="79"/>
      <c r="AC56" s="79"/>
      <c r="AD56" s="79"/>
      <c r="AE56" s="79"/>
      <c r="AF56" s="79"/>
      <c r="AG56" s="79"/>
      <c r="AH56" s="79"/>
      <c r="AI56" s="79"/>
      <c r="AJ56" s="79"/>
      <c r="AK56" s="79"/>
      <c r="AL56" s="79"/>
      <c r="AM56" s="79"/>
      <c r="AN56" s="79"/>
      <c r="AO56" s="79"/>
      <c r="AP56" s="79"/>
      <c r="AQ56" s="79"/>
      <c r="AR56" s="79"/>
      <c r="AS56" s="79"/>
      <c r="AT56" s="79"/>
      <c r="AU56" s="79"/>
      <c r="AV56" s="79"/>
      <c r="AW56" s="79"/>
      <c r="AX56" s="79"/>
      <c r="AY56" s="79"/>
      <c r="AZ56" s="79"/>
      <c r="BA56" s="209" cm="1">
        <f t="array" ref="BA56" xml:space="preserve"> ROW() - ROW($2:$2)</f>
        <v>54</v>
      </c>
      <c r="BB56" s="125" cm="1">
        <f t="array" aca="1" ref="BB56" ca="1" xml:space="preserve"> IFERROR( INDIRECT(ADDRESS(13, 3+$BA56)), "")</f>
        <v>0</v>
      </c>
      <c r="BC56" s="204" t="str" cm="1">
        <f t="array" aca="1" ref="BC56" ca="1" xml:space="preserve"> IFERROR( INDIRECT(ADDRESS(14, 3+$BA56)), "")</f>
        <v>S</v>
      </c>
      <c r="BD56" s="130" cm="1">
        <f t="array" aca="1" ref="BD56" ca="1" xml:space="preserve"> IFERROR( INDIRECT(ADDRESS(15, 3+$BA56)), "")</f>
        <v>0</v>
      </c>
      <c r="BE56" s="131" cm="1">
        <f t="array" aca="1" ref="BE56" ca="1" xml:space="preserve"> IFERROR( INDIRECT(ADDRESS(12, 3+$BA56)), "")</f>
        <v>0</v>
      </c>
    </row>
    <row r="57" spans="2:57" ht="30">
      <c r="B57" s="79"/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209" cm="1">
        <f t="array" ref="BA57" xml:space="preserve"> ROW() - ROW($2:$2)</f>
        <v>55</v>
      </c>
      <c r="BB57" s="125" cm="1">
        <f t="array" aca="1" ref="BB57" ca="1" xml:space="preserve"> IFERROR( INDIRECT(ADDRESS(13, 3+$BA57)), "")</f>
        <v>0</v>
      </c>
      <c r="BC57" s="204" cm="1">
        <f t="array" aca="1" ref="BC57" ca="1" xml:space="preserve"> IFERROR( INDIRECT(ADDRESS(14, 3+$BA57)), "")</f>
        <v>0</v>
      </c>
      <c r="BD57" s="130" cm="1">
        <f t="array" aca="1" ref="BD57" ca="1" xml:space="preserve"> IFERROR( INDIRECT(ADDRESS(15, 3+$BA57)), "")</f>
        <v>0</v>
      </c>
      <c r="BE57" s="131" cm="1">
        <f t="array" aca="1" ref="BE57" ca="1" xml:space="preserve"> IFERROR( INDIRECT(ADDRESS(12, 3+$BA57)), "")</f>
        <v>0</v>
      </c>
    </row>
    <row r="58" spans="2:57" ht="30">
      <c r="B58" s="79"/>
      <c r="C58" s="79"/>
      <c r="D58" s="79"/>
      <c r="E58" s="79"/>
      <c r="F58" s="79"/>
      <c r="G58" s="79"/>
      <c r="H58" s="79"/>
      <c r="I58" s="79"/>
      <c r="J58" s="79"/>
      <c r="K58" s="79"/>
      <c r="L58" s="79"/>
      <c r="M58" s="79"/>
      <c r="N58" s="79"/>
      <c r="O58" s="79"/>
      <c r="P58" s="79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  <c r="AE58" s="79"/>
      <c r="AF58" s="79"/>
      <c r="AG58" s="79"/>
      <c r="AH58" s="79"/>
      <c r="AI58" s="79"/>
      <c r="AJ58" s="79"/>
      <c r="AK58" s="79"/>
      <c r="AL58" s="79"/>
      <c r="AM58" s="79"/>
      <c r="AN58" s="79"/>
      <c r="AO58" s="79"/>
      <c r="AP58" s="79"/>
      <c r="AQ58" s="79"/>
      <c r="AR58" s="79"/>
      <c r="AS58" s="79"/>
      <c r="AT58" s="79"/>
      <c r="AU58" s="79"/>
      <c r="AV58" s="79"/>
      <c r="AW58" s="79"/>
      <c r="AX58" s="79"/>
      <c r="AY58" s="79"/>
      <c r="AZ58" s="79"/>
      <c r="BA58" s="209" cm="1">
        <f t="array" ref="BA58" xml:space="preserve"> ROW() - ROW($2:$2)</f>
        <v>56</v>
      </c>
      <c r="BB58" s="125" cm="1">
        <f t="array" aca="1" ref="BB58" ca="1" xml:space="preserve"> IFERROR( INDIRECT(ADDRESS(13, 3+$BA58)), "")</f>
        <v>0</v>
      </c>
      <c r="BC58" s="204" cm="1">
        <f t="array" aca="1" ref="BC58" ca="1" xml:space="preserve"> IFERROR( INDIRECT(ADDRESS(14, 3+$BA58)), "")</f>
        <v>0</v>
      </c>
      <c r="BD58" s="130" cm="1">
        <f t="array" aca="1" ref="BD58" ca="1" xml:space="preserve"> IFERROR( INDIRECT(ADDRESS(15, 3+$BA58)), "")</f>
        <v>0</v>
      </c>
      <c r="BE58" s="131" cm="1">
        <f t="array" aca="1" ref="BE58" ca="1" xml:space="preserve"> IFERROR( INDIRECT(ADDRESS(12, 3+$BA58)), "")</f>
        <v>0</v>
      </c>
    </row>
    <row r="59" spans="2:57">
      <c r="AH59" s="79"/>
      <c r="AI59" s="79"/>
      <c r="AJ59" s="79"/>
      <c r="AK59" s="79"/>
      <c r="AL59" s="79"/>
      <c r="AM59" s="79"/>
      <c r="AN59" s="79"/>
      <c r="AO59" s="79"/>
      <c r="AP59" s="79"/>
      <c r="AQ59" s="79"/>
      <c r="AR59" s="79"/>
      <c r="AS59" s="79"/>
      <c r="AT59" s="79"/>
      <c r="AU59" s="79"/>
      <c r="AV59" s="79"/>
      <c r="AW59" s="79"/>
      <c r="AX59" s="79"/>
      <c r="AY59" s="79"/>
    </row>
  </sheetData>
  <mergeCells count="46">
    <mergeCell ref="G8:I8"/>
    <mergeCell ref="J8:L8"/>
    <mergeCell ref="M8:O8"/>
    <mergeCell ref="P8:R8"/>
    <mergeCell ref="AH8:AJ8"/>
    <mergeCell ref="AK8:AM8"/>
    <mergeCell ref="J9:K9"/>
    <mergeCell ref="M9:N9"/>
    <mergeCell ref="P9:Q9"/>
    <mergeCell ref="S9:T9"/>
    <mergeCell ref="AK9:AL9"/>
    <mergeCell ref="S8:U8"/>
    <mergeCell ref="V8:X8"/>
    <mergeCell ref="AE8:AG8"/>
    <mergeCell ref="E10:G10"/>
    <mergeCell ref="H10:J10"/>
    <mergeCell ref="N10:P10"/>
    <mergeCell ref="Q10:S10"/>
    <mergeCell ref="AC10:AE10"/>
    <mergeCell ref="V9:W9"/>
    <mergeCell ref="AF10:AH10"/>
    <mergeCell ref="AI10:AK10"/>
    <mergeCell ref="AL10:AN10"/>
    <mergeCell ref="AO10:AQ10"/>
    <mergeCell ref="AL11:AM11"/>
    <mergeCell ref="AO11:AP11"/>
    <mergeCell ref="F12:H12"/>
    <mergeCell ref="I12:K12"/>
    <mergeCell ref="L12:N12"/>
    <mergeCell ref="O12:Q12"/>
    <mergeCell ref="R12:T12"/>
    <mergeCell ref="U12:W12"/>
    <mergeCell ref="AI11:AJ11"/>
    <mergeCell ref="AA12:AC12"/>
    <mergeCell ref="AG12:AI12"/>
    <mergeCell ref="AJ12:AL12"/>
    <mergeCell ref="AJ13:AK13"/>
    <mergeCell ref="AH14:AJ14"/>
    <mergeCell ref="G14:I14"/>
    <mergeCell ref="J14:L14"/>
    <mergeCell ref="M14:O14"/>
    <mergeCell ref="P14:R14"/>
    <mergeCell ref="S14:U14"/>
    <mergeCell ref="V14:X14"/>
    <mergeCell ref="Y14:AA14"/>
    <mergeCell ref="AE14:AG14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730A7-36C0-48F4-A00B-249F549F2EC5}">
  <sheetPr>
    <tabColor rgb="FFFF0000"/>
  </sheetPr>
  <dimension ref="A1:X74"/>
  <sheetViews>
    <sheetView workbookViewId="0">
      <selection activeCell="V57" sqref="V57"/>
    </sheetView>
    <sheetView workbookViewId="1"/>
  </sheetViews>
  <sheetFormatPr defaultRowHeight="30" outlineLevelCol="1"/>
  <cols>
    <col min="1" max="1" width="99.19921875" style="216" customWidth="1"/>
    <col min="2" max="2" width="4.59765625" style="216" bestFit="1" customWidth="1"/>
    <col min="3" max="3" width="6.5" style="216" customWidth="1"/>
    <col min="4" max="4" width="5.09765625" style="216" customWidth="1"/>
    <col min="5" max="5" width="4.69921875" style="216" customWidth="1" outlineLevel="1"/>
    <col min="6" max="7" width="10.09765625" style="218" customWidth="1" outlineLevel="1"/>
    <col min="8" max="8" width="5.09765625" style="216" customWidth="1"/>
    <col min="9" max="9" width="4.69921875" style="216" customWidth="1"/>
    <col min="10" max="10" width="10.09765625" style="217" customWidth="1"/>
    <col min="11" max="11" width="10.09765625" style="218" customWidth="1"/>
    <col min="12" max="12" width="5.09765625" style="216" customWidth="1"/>
    <col min="13" max="13" width="4.69921875" style="216" customWidth="1"/>
    <col min="14" max="14" width="10.09765625" style="216" customWidth="1"/>
    <col min="15" max="15" width="10.09765625" style="219" customWidth="1"/>
    <col min="16" max="16" width="8.796875" style="216"/>
    <col min="17" max="17" width="4.69921875" style="216" customWidth="1"/>
    <col min="18" max="21" width="9.796875" style="216" customWidth="1"/>
    <col min="22" max="22" width="9.796875" customWidth="1"/>
    <col min="23" max="23" width="11.796875" style="216" customWidth="1"/>
    <col min="24" max="26" width="10.3984375" style="216" customWidth="1"/>
    <col min="27" max="16384" width="8.796875" style="216"/>
  </cols>
  <sheetData>
    <row r="1" spans="1:24">
      <c r="A1" s="274" t="s">
        <v>717</v>
      </c>
      <c r="E1" s="274" t="s">
        <v>714</v>
      </c>
      <c r="I1" s="274" t="s">
        <v>716</v>
      </c>
      <c r="M1" s="274" t="s">
        <v>715</v>
      </c>
      <c r="Q1" s="275" t="s">
        <v>795</v>
      </c>
      <c r="V1" s="216"/>
    </row>
    <row r="2" spans="1:24" ht="25.5">
      <c r="A2" s="270" t="s">
        <v>862</v>
      </c>
      <c r="F2" s="220" t="s">
        <v>794</v>
      </c>
      <c r="G2" s="221" t="s">
        <v>720</v>
      </c>
      <c r="J2" s="220" t="s">
        <v>720</v>
      </c>
      <c r="K2" s="221" t="s">
        <v>721</v>
      </c>
      <c r="N2" s="220" t="s">
        <v>794</v>
      </c>
      <c r="O2" s="221" t="s">
        <v>722</v>
      </c>
      <c r="R2" s="224" t="s">
        <v>458</v>
      </c>
      <c r="S2" s="224" t="s">
        <v>796</v>
      </c>
      <c r="T2" s="224" t="s">
        <v>397</v>
      </c>
      <c r="V2" s="276" t="s">
        <v>397</v>
      </c>
      <c r="W2" s="276" t="s">
        <v>395</v>
      </c>
      <c r="X2" s="277" t="s">
        <v>384</v>
      </c>
    </row>
    <row r="3" spans="1:24">
      <c r="A3" s="216">
        <f xml:space="preserve"> SEARCH("|",$A$2,1)</f>
        <v>9</v>
      </c>
      <c r="E3" s="216" cm="1">
        <f t="array" ref="E3" xml:space="preserve"> ROW() - ROW($2:$2)</f>
        <v>1</v>
      </c>
      <c r="F3" s="227" t="str">
        <f xml:space="preserve"> IFERROR( MID($A$6, $E3, 1), "")</f>
        <v>p</v>
      </c>
      <c r="G3" s="228" t="str">
        <f xml:space="preserve"> IFERROR( MID($A$7, $E3, 1), "")</f>
        <v>1</v>
      </c>
      <c r="I3" s="216">
        <v>1</v>
      </c>
      <c r="J3" s="231" t="str">
        <f xml:space="preserve"> IFERROR( MID($A$15, $E3, 1), "")</f>
        <v>1</v>
      </c>
      <c r="K3" s="231" t="str">
        <f xml:space="preserve"> IFERROR( MID($A$16, $E3, 1), "")</f>
        <v>ㄅ</v>
      </c>
      <c r="M3" s="216">
        <v>1</v>
      </c>
      <c r="N3" s="230" t="str">
        <f xml:space="preserve"> IFERROR( MID($A$21, $E3, 1), "")</f>
        <v/>
      </c>
      <c r="O3" s="230" t="str">
        <f xml:space="preserve"> IFERROR( MID($A$22, $E3, 1), "")</f>
        <v/>
      </c>
      <c r="Q3" s="216">
        <v>1</v>
      </c>
      <c r="R3" s="219" t="str">
        <f>G3</f>
        <v>1</v>
      </c>
      <c r="S3" s="233" t="str">
        <f>F3</f>
        <v>p</v>
      </c>
      <c r="T3" s="219" t="str">
        <f xml:space="preserve"> INDEX($K$3:$K$57, MATCH(表格1_337[[#This Row],[鍵盤位置]], $J$3:$J$57,0))</f>
        <v>ㄅ</v>
      </c>
      <c r="V3" s="278" t="str">
        <f xml:space="preserve"> INDEX($K$3:$K$44, MATCH(表格1_337[[#This Row],[鍵盤位置]], $J$3:$J$44,0))</f>
        <v>ㄅ</v>
      </c>
      <c r="W3" s="279" t="s">
        <v>9</v>
      </c>
      <c r="X3" s="280" t="s">
        <v>415</v>
      </c>
    </row>
    <row r="4" spans="1:24">
      <c r="A4" s="216">
        <f xml:space="preserve"> SEARCH("|",$A$2,A3+1)</f>
        <v>65</v>
      </c>
      <c r="E4" s="216" cm="1">
        <f t="array" ref="E4" xml:space="preserve"> ROW() - ROW($2:$2)</f>
        <v>2</v>
      </c>
      <c r="F4" s="236" t="str">
        <f t="shared" ref="F4:F57" si="0" xml:space="preserve"> IFERROR( MID($A$6, $E4, 1), "")</f>
        <v>b</v>
      </c>
      <c r="G4" s="237" t="str">
        <f t="shared" ref="G4:G57" si="1" xml:space="preserve"> IFERROR( MID($A$7, $E4, 1), "")</f>
        <v>!</v>
      </c>
      <c r="I4" s="216">
        <v>2</v>
      </c>
      <c r="J4" s="231" t="str">
        <f t="shared" ref="J4:J57" si="2" xml:space="preserve"> IFERROR( MID($A$15, $E4, 1), "")</f>
        <v>!</v>
      </c>
      <c r="K4" s="231" t="str">
        <f t="shared" ref="K4:K57" si="3" xml:space="preserve"> IFERROR( MID($A$16, $E4, 1), "")</f>
        <v>ㆠ</v>
      </c>
      <c r="M4" s="216">
        <v>2</v>
      </c>
      <c r="N4" s="230" t="str">
        <f t="shared" ref="N4:N44" si="4" xml:space="preserve"> IFERROR( MID($A$21, $E4, 1), "")</f>
        <v/>
      </c>
      <c r="O4" s="230" t="str">
        <f t="shared" ref="O4:O44" si="5" xml:space="preserve"> IFERROR( MID($A$22, $E4, 1), "")</f>
        <v/>
      </c>
      <c r="Q4" s="216">
        <v>2</v>
      </c>
      <c r="R4" s="219" t="str">
        <f t="shared" ref="R4:R57" si="6">G4</f>
        <v>!</v>
      </c>
      <c r="S4" s="233" t="str">
        <f t="shared" ref="S4:S57" si="7">F4</f>
        <v>b</v>
      </c>
      <c r="T4" s="219" t="str">
        <f xml:space="preserve"> INDEX($K$3:$K$57, MATCH(表格1_337[[#This Row],[鍵盤位置]], $J$3:$J$57,0))</f>
        <v>ㆠ</v>
      </c>
      <c r="V4" s="278" t="str">
        <f xml:space="preserve"> INDEX($K$3:$K$44, MATCH(表格1_337[[#This Row],[鍵盤位置]], $J$3:$J$44,0))</f>
        <v>ㆠ</v>
      </c>
      <c r="W4" s="279" t="s">
        <v>38</v>
      </c>
      <c r="X4" s="280" t="s">
        <v>414</v>
      </c>
    </row>
    <row r="5" spans="1:24">
      <c r="A5" s="216">
        <f xml:space="preserve"> SEARCH("|",$A$2,A4+1)</f>
        <v>121</v>
      </c>
      <c r="E5" s="216" cm="1">
        <f t="array" ref="E5" xml:space="preserve"> ROW() - ROW($2:$2)</f>
        <v>3</v>
      </c>
      <c r="F5" s="236" t="str">
        <f t="shared" si="0"/>
        <v>P</v>
      </c>
      <c r="G5" s="237" t="str">
        <f t="shared" si="1"/>
        <v>q</v>
      </c>
      <c r="I5" s="216">
        <v>3</v>
      </c>
      <c r="J5" s="231" t="str">
        <f t="shared" si="2"/>
        <v>q</v>
      </c>
      <c r="K5" s="231" t="str">
        <f t="shared" si="3"/>
        <v>ㄆ</v>
      </c>
      <c r="M5" s="216">
        <v>3</v>
      </c>
      <c r="N5" s="230" t="str">
        <f t="shared" si="4"/>
        <v/>
      </c>
      <c r="O5" s="230" t="str">
        <f t="shared" si="5"/>
        <v/>
      </c>
      <c r="Q5" s="216">
        <v>3</v>
      </c>
      <c r="R5" s="219" t="str">
        <f t="shared" si="6"/>
        <v>q</v>
      </c>
      <c r="S5" s="233" t="str">
        <f t="shared" si="7"/>
        <v>P</v>
      </c>
      <c r="T5" s="219" t="str">
        <f xml:space="preserve"> INDEX($K$3:$K$57, MATCH(表格1_337[[#This Row],[鍵盤位置]], $J$3:$J$57,0))</f>
        <v>ㄆ</v>
      </c>
      <c r="V5" s="278" t="str">
        <f xml:space="preserve"> INDEX($K$3:$K$44, MATCH(表格1_337[[#This Row],[鍵盤位置]], $J$3:$J$44,0))</f>
        <v>ㄆ</v>
      </c>
      <c r="W5" s="279" t="s">
        <v>66</v>
      </c>
      <c r="X5" s="280" t="s">
        <v>412</v>
      </c>
    </row>
    <row r="6" spans="1:24">
      <c r="A6" s="271" t="str">
        <f xml:space="preserve"> MID($A$2,A3+1, A4-A3-1)</f>
        <v>pbPmtTnlkgKGhZJCSzjcsaAOQoeEyYxX{}M0N[]RriIuU1239&gt;&lt;4578</v>
      </c>
      <c r="B6" s="272">
        <f xml:space="preserve"> LEN(A6)</f>
        <v>55</v>
      </c>
      <c r="E6" s="216" cm="1">
        <f t="array" ref="E6" xml:space="preserve"> ROW() - ROW($2:$2)</f>
        <v>4</v>
      </c>
      <c r="F6" s="241" t="str">
        <f t="shared" si="0"/>
        <v>m</v>
      </c>
      <c r="G6" s="242" t="str">
        <f t="shared" si="1"/>
        <v>a</v>
      </c>
      <c r="I6" s="216">
        <v>4</v>
      </c>
      <c r="J6" s="231" t="str">
        <f t="shared" si="2"/>
        <v>a</v>
      </c>
      <c r="K6" s="231" t="str">
        <f t="shared" si="3"/>
        <v>ㄇ</v>
      </c>
      <c r="M6" s="216">
        <v>4</v>
      </c>
      <c r="N6" s="230" t="str">
        <f t="shared" si="4"/>
        <v/>
      </c>
      <c r="O6" s="230" t="str">
        <f t="shared" si="5"/>
        <v/>
      </c>
      <c r="Q6" s="216">
        <v>4</v>
      </c>
      <c r="R6" s="219" t="str">
        <f t="shared" si="6"/>
        <v>a</v>
      </c>
      <c r="S6" s="233" t="str">
        <f t="shared" si="7"/>
        <v>m</v>
      </c>
      <c r="T6" s="219" t="str">
        <f xml:space="preserve"> INDEX($K$3:$K$57, MATCH(表格1_337[[#This Row],[鍵盤位置]], $J$3:$J$57,0))</f>
        <v>ㄇ</v>
      </c>
      <c r="V6" s="278" t="str">
        <f xml:space="preserve"> INDEX($K$3:$K$44, MATCH(表格1_337[[#This Row],[鍵盤位置]], $J$3:$J$44,0))</f>
        <v>ㄇ</v>
      </c>
      <c r="W6" s="279" t="s">
        <v>91</v>
      </c>
      <c r="X6" s="280" t="s">
        <v>413</v>
      </c>
    </row>
    <row r="7" spans="1:24">
      <c r="A7" s="271" t="str">
        <f xml:space="preserve"> MID($A$2,A4+1, A5-A4-1)</f>
        <v>1!qa2wsxeEdDcrRfvyYhn8*iIkoO9(lL,&lt;m0p;:/-uUjJ 43btgz657</v>
      </c>
      <c r="B7" s="272">
        <f xml:space="preserve"> LEN(A7)</f>
        <v>55</v>
      </c>
      <c r="E7" s="216" cm="1">
        <f t="array" ref="E7" xml:space="preserve"> ROW() - ROW($2:$2)</f>
        <v>5</v>
      </c>
      <c r="F7" s="236" t="str">
        <f t="shared" si="0"/>
        <v>t</v>
      </c>
      <c r="G7" s="237" t="str">
        <f t="shared" si="1"/>
        <v>2</v>
      </c>
      <c r="I7" s="216">
        <v>5</v>
      </c>
      <c r="J7" s="231" t="str">
        <f t="shared" si="2"/>
        <v>2</v>
      </c>
      <c r="K7" s="231" t="str">
        <f t="shared" si="3"/>
        <v>ㄉ</v>
      </c>
      <c r="M7" s="216">
        <v>5</v>
      </c>
      <c r="N7" s="230" t="str">
        <f t="shared" si="4"/>
        <v/>
      </c>
      <c r="O7" s="230" t="str">
        <f t="shared" si="5"/>
        <v/>
      </c>
      <c r="Q7" s="216">
        <v>5</v>
      </c>
      <c r="R7" s="219" t="str">
        <f t="shared" si="6"/>
        <v>2</v>
      </c>
      <c r="S7" s="233" t="str">
        <f t="shared" si="7"/>
        <v>t</v>
      </c>
      <c r="T7" s="219" t="str">
        <f xml:space="preserve"> INDEX($K$3:$K$57, MATCH(表格1_337[[#This Row],[鍵盤位置]], $J$3:$J$57,0))</f>
        <v>ㄉ</v>
      </c>
      <c r="V7" s="278" t="str">
        <f xml:space="preserve"> INDEX($K$3:$K$44, MATCH(表格1_337[[#This Row],[鍵盤位置]], $J$3:$J$44,0))</f>
        <v>ㄉ</v>
      </c>
      <c r="W7" s="279" t="s">
        <v>11</v>
      </c>
      <c r="X7" s="280" t="s">
        <v>411</v>
      </c>
    </row>
    <row r="8" spans="1:24">
      <c r="E8" s="216" cm="1">
        <f t="array" ref="E8" xml:space="preserve"> ROW() - ROW($2:$2)</f>
        <v>6</v>
      </c>
      <c r="F8" s="236" t="str">
        <f t="shared" si="0"/>
        <v>T</v>
      </c>
      <c r="G8" s="237" t="str">
        <f t="shared" si="1"/>
        <v>w</v>
      </c>
      <c r="I8" s="216">
        <v>6</v>
      </c>
      <c r="J8" s="231" t="str">
        <f t="shared" si="2"/>
        <v>w</v>
      </c>
      <c r="K8" s="231" t="str">
        <f t="shared" si="3"/>
        <v>ㄊ</v>
      </c>
      <c r="M8" s="216">
        <v>6</v>
      </c>
      <c r="N8" s="230" t="str">
        <f t="shared" si="4"/>
        <v/>
      </c>
      <c r="O8" s="230" t="str">
        <f t="shared" si="5"/>
        <v/>
      </c>
      <c r="Q8" s="216">
        <v>6</v>
      </c>
      <c r="R8" s="219" t="str">
        <f t="shared" si="6"/>
        <v>w</v>
      </c>
      <c r="S8" s="233" t="str">
        <f t="shared" si="7"/>
        <v>T</v>
      </c>
      <c r="T8" s="219" t="str">
        <f xml:space="preserve"> INDEX($K$3:$K$57, MATCH(表格1_337[[#This Row],[鍵盤位置]], $J$3:$J$57,0))</f>
        <v>ㄊ</v>
      </c>
      <c r="V8" s="278" t="str">
        <f xml:space="preserve"> INDEX($K$3:$K$44, MATCH(表格1_337[[#This Row],[鍵盤位置]], $J$3:$J$44,0))</f>
        <v>ㄊ</v>
      </c>
      <c r="W8" s="279" t="s">
        <v>40</v>
      </c>
      <c r="X8" s="280" t="s">
        <v>410</v>
      </c>
    </row>
    <row r="9" spans="1:24">
      <c r="E9" s="216" cm="1">
        <f t="array" ref="E9" xml:space="preserve"> ROW() - ROW($2:$2)</f>
        <v>7</v>
      </c>
      <c r="F9" s="236" t="str">
        <f t="shared" si="0"/>
        <v>n</v>
      </c>
      <c r="G9" s="237" t="str">
        <f t="shared" si="1"/>
        <v>s</v>
      </c>
      <c r="I9" s="216">
        <v>7</v>
      </c>
      <c r="J9" s="231" t="str">
        <f t="shared" si="2"/>
        <v>s</v>
      </c>
      <c r="K9" s="231" t="str">
        <f t="shared" si="3"/>
        <v>ㄋ</v>
      </c>
      <c r="M9" s="216">
        <v>7</v>
      </c>
      <c r="N9" s="230" t="str">
        <f t="shared" si="4"/>
        <v/>
      </c>
      <c r="O9" s="230" t="str">
        <f t="shared" si="5"/>
        <v/>
      </c>
      <c r="Q9" s="216">
        <v>7</v>
      </c>
      <c r="R9" s="219" t="str">
        <f t="shared" si="6"/>
        <v>s</v>
      </c>
      <c r="S9" s="233" t="str">
        <f t="shared" si="7"/>
        <v>n</v>
      </c>
      <c r="T9" s="219" t="str">
        <f xml:space="preserve"> INDEX($K$3:$K$57, MATCH(表格1_337[[#This Row],[鍵盤位置]], $J$3:$J$57,0))</f>
        <v>ㄋ</v>
      </c>
      <c r="V9" s="278" t="str">
        <f xml:space="preserve"> INDEX($K$3:$K$44, MATCH(表格1_337[[#This Row],[鍵盤位置]], $J$3:$J$44,0))</f>
        <v>ㄋ</v>
      </c>
      <c r="W9" s="279" t="s">
        <v>68</v>
      </c>
      <c r="X9" s="280" t="s">
        <v>409</v>
      </c>
    </row>
    <row r="10" spans="1:24">
      <c r="A10" s="274" t="s">
        <v>716</v>
      </c>
      <c r="E10" s="216" cm="1">
        <f t="array" ref="E10" xml:space="preserve"> ROW() - ROW($2:$2)</f>
        <v>8</v>
      </c>
      <c r="F10" s="246" t="str">
        <f t="shared" si="0"/>
        <v>l</v>
      </c>
      <c r="G10" s="247" t="str">
        <f t="shared" si="1"/>
        <v>x</v>
      </c>
      <c r="I10" s="216">
        <v>8</v>
      </c>
      <c r="J10" s="231" t="str">
        <f t="shared" si="2"/>
        <v>x</v>
      </c>
      <c r="K10" s="231" t="str">
        <f t="shared" si="3"/>
        <v>ㄌ</v>
      </c>
      <c r="M10" s="216">
        <v>8</v>
      </c>
      <c r="N10" s="230" t="str">
        <f t="shared" si="4"/>
        <v/>
      </c>
      <c r="O10" s="230" t="str">
        <f t="shared" si="5"/>
        <v/>
      </c>
      <c r="Q10" s="216">
        <v>8</v>
      </c>
      <c r="R10" s="219" t="str">
        <f t="shared" si="6"/>
        <v>x</v>
      </c>
      <c r="S10" s="233" t="str">
        <f t="shared" si="7"/>
        <v>l</v>
      </c>
      <c r="T10" s="219" t="str">
        <f xml:space="preserve"> INDEX($K$3:$K$57, MATCH(表格1_337[[#This Row],[鍵盤位置]], $J$3:$J$57,0))</f>
        <v>ㄌ</v>
      </c>
      <c r="V10" s="278" t="str">
        <f xml:space="preserve"> INDEX($K$3:$K$44, MATCH(表格1_337[[#This Row],[鍵盤位置]], $J$3:$J$44,0))</f>
        <v>ㄌ</v>
      </c>
      <c r="W10" s="279" t="s">
        <v>93</v>
      </c>
      <c r="X10" s="280" t="s">
        <v>408</v>
      </c>
    </row>
    <row r="11" spans="1:24">
      <c r="A11" s="273" t="s">
        <v>863</v>
      </c>
      <c r="E11" s="216" cm="1">
        <f t="array" ref="E11" xml:space="preserve"> ROW() - ROW($2:$2)</f>
        <v>9</v>
      </c>
      <c r="F11" s="227" t="str">
        <f t="shared" si="0"/>
        <v>k</v>
      </c>
      <c r="G11" s="228" t="str">
        <f t="shared" si="1"/>
        <v>e</v>
      </c>
      <c r="I11" s="216">
        <v>9</v>
      </c>
      <c r="J11" s="231" t="str">
        <f t="shared" si="2"/>
        <v>e</v>
      </c>
      <c r="K11" s="231" t="str">
        <f t="shared" si="3"/>
        <v>ㄍ</v>
      </c>
      <c r="M11" s="216">
        <v>9</v>
      </c>
      <c r="N11" s="230" t="str">
        <f t="shared" si="4"/>
        <v/>
      </c>
      <c r="O11" s="230" t="str">
        <f t="shared" si="5"/>
        <v/>
      </c>
      <c r="Q11" s="216">
        <v>9</v>
      </c>
      <c r="R11" s="219" t="str">
        <f t="shared" si="6"/>
        <v>e</v>
      </c>
      <c r="S11" s="233" t="str">
        <f t="shared" si="7"/>
        <v>k</v>
      </c>
      <c r="T11" s="219" t="str">
        <f xml:space="preserve"> INDEX($K$3:$K$57, MATCH(表格1_337[[#This Row],[鍵盤位置]], $J$3:$J$57,0))</f>
        <v>ㄍ</v>
      </c>
      <c r="V11" s="278" t="str">
        <f xml:space="preserve"> INDEX($K$3:$K$44, MATCH(表格1_337[[#This Row],[鍵盤位置]], $J$3:$J$44,0))</f>
        <v>ㄍ</v>
      </c>
      <c r="W11" s="279" t="s">
        <v>42</v>
      </c>
      <c r="X11" s="280" t="s">
        <v>407</v>
      </c>
    </row>
    <row r="12" spans="1:24">
      <c r="A12" s="216">
        <f xml:space="preserve"> SEARCH("|",$A$11,1)</f>
        <v>8</v>
      </c>
      <c r="E12" s="216" cm="1">
        <f t="array" ref="E12" xml:space="preserve"> ROW() - ROW($2:$2)</f>
        <v>10</v>
      </c>
      <c r="F12" s="236" t="str">
        <f t="shared" si="0"/>
        <v>g</v>
      </c>
      <c r="G12" s="237" t="str">
        <f t="shared" si="1"/>
        <v>E</v>
      </c>
      <c r="I12" s="216">
        <v>10</v>
      </c>
      <c r="J12" s="231" t="str">
        <f t="shared" si="2"/>
        <v>E</v>
      </c>
      <c r="K12" s="231" t="str">
        <f t="shared" si="3"/>
        <v>ㆣ</v>
      </c>
      <c r="M12" s="216">
        <v>10</v>
      </c>
      <c r="N12" s="230" t="str">
        <f t="shared" si="4"/>
        <v/>
      </c>
      <c r="O12" s="230" t="str">
        <f t="shared" si="5"/>
        <v/>
      </c>
      <c r="Q12" s="216">
        <v>10</v>
      </c>
      <c r="R12" s="219" t="str">
        <f t="shared" si="6"/>
        <v>E</v>
      </c>
      <c r="S12" s="233" t="str">
        <f t="shared" si="7"/>
        <v>g</v>
      </c>
      <c r="T12" s="219" t="str">
        <f xml:space="preserve"> INDEX($K$3:$K$57, MATCH(表格1_337[[#This Row],[鍵盤位置]], $J$3:$J$57,0))</f>
        <v>ㄍ</v>
      </c>
      <c r="V12" s="278" t="str">
        <f xml:space="preserve"> INDEX($K$3:$K$44, MATCH(表格1_337[[#This Row],[鍵盤位置]], $J$3:$J$44,0))</f>
        <v>ㄍ</v>
      </c>
      <c r="W12" s="279" t="s">
        <v>70</v>
      </c>
      <c r="X12" s="280" t="s">
        <v>406</v>
      </c>
    </row>
    <row r="13" spans="1:24">
      <c r="A13" s="216">
        <f xml:space="preserve"> SEARCH("|",$A$11,A12+1)</f>
        <v>64</v>
      </c>
      <c r="E13" s="216" cm="1">
        <f t="array" ref="E13" xml:space="preserve"> ROW() - ROW($2:$2)</f>
        <v>11</v>
      </c>
      <c r="F13" s="246" t="str">
        <f t="shared" si="0"/>
        <v>K</v>
      </c>
      <c r="G13" s="247" t="str">
        <f t="shared" si="1"/>
        <v>d</v>
      </c>
      <c r="I13" s="216">
        <v>11</v>
      </c>
      <c r="J13" s="231" t="str">
        <f t="shared" si="2"/>
        <v>d</v>
      </c>
      <c r="K13" s="231" t="str">
        <f t="shared" si="3"/>
        <v>ㄎ</v>
      </c>
      <c r="M13" s="216">
        <v>11</v>
      </c>
      <c r="N13" s="230" t="str">
        <f t="shared" si="4"/>
        <v/>
      </c>
      <c r="O13" s="230" t="str">
        <f t="shared" si="5"/>
        <v/>
      </c>
      <c r="Q13" s="216">
        <v>11</v>
      </c>
      <c r="R13" s="219" t="str">
        <f t="shared" si="6"/>
        <v>d</v>
      </c>
      <c r="S13" s="233" t="str">
        <f t="shared" si="7"/>
        <v>K</v>
      </c>
      <c r="T13" s="219" t="str">
        <f xml:space="preserve"> INDEX($K$3:$K$57, MATCH(表格1_337[[#This Row],[鍵盤位置]], $J$3:$J$57,0))</f>
        <v>ㄎ</v>
      </c>
      <c r="V13" s="278" t="str">
        <f xml:space="preserve"> INDEX($K$3:$K$44, MATCH(表格1_337[[#This Row],[鍵盤位置]], $J$3:$J$44,0))</f>
        <v>ㄎ</v>
      </c>
      <c r="W13" s="279" t="s">
        <v>95</v>
      </c>
      <c r="X13" s="280" t="s">
        <v>403</v>
      </c>
    </row>
    <row r="14" spans="1:24">
      <c r="A14" s="216">
        <f xml:space="preserve"> SEARCH("|",$A$11,A13+1)</f>
        <v>120</v>
      </c>
      <c r="E14" s="216" cm="1">
        <f t="array" ref="E14" xml:space="preserve"> ROW() - ROW($2:$2)</f>
        <v>12</v>
      </c>
      <c r="F14" s="227" t="str">
        <f t="shared" si="0"/>
        <v>G</v>
      </c>
      <c r="G14" s="228" t="str">
        <f t="shared" si="1"/>
        <v>D</v>
      </c>
      <c r="I14" s="216">
        <v>12</v>
      </c>
      <c r="J14" s="231" t="str">
        <f t="shared" si="2"/>
        <v>D</v>
      </c>
      <c r="K14" s="231" t="str">
        <f t="shared" si="3"/>
        <v>ㄫ</v>
      </c>
      <c r="M14" s="216">
        <v>12</v>
      </c>
      <c r="N14" s="230" t="str">
        <f t="shared" si="4"/>
        <v/>
      </c>
      <c r="O14" s="230" t="str">
        <f t="shared" si="5"/>
        <v/>
      </c>
      <c r="Q14" s="216">
        <v>12</v>
      </c>
      <c r="R14" s="219" t="str">
        <f t="shared" si="6"/>
        <v>D</v>
      </c>
      <c r="S14" s="233" t="str">
        <f t="shared" si="7"/>
        <v>G</v>
      </c>
      <c r="T14" s="219" t="str">
        <f xml:space="preserve"> INDEX($K$3:$K$57, MATCH(表格1_337[[#This Row],[鍵盤位置]], $J$3:$J$57,0))</f>
        <v>ㄎ</v>
      </c>
      <c r="V14" s="278" t="str">
        <f xml:space="preserve"> INDEX($K$3:$K$44, MATCH(表格1_337[[#This Row],[鍵盤位置]], $J$3:$J$44,0))</f>
        <v>ㄎ</v>
      </c>
      <c r="W14" s="279" t="s">
        <v>741</v>
      </c>
      <c r="X14" s="280" t="s">
        <v>743</v>
      </c>
    </row>
    <row r="15" spans="1:24">
      <c r="A15" s="271" t="str">
        <f xml:space="preserve"> MID($A$11,A12+1, A13-A12-1)</f>
        <v>1!qa2wsxeEdDcrRfvyYhn8*iIkoO9(lL,&lt;m0p;:/-uUjJ 43btgz657</v>
      </c>
      <c r="B15" s="272">
        <f xml:space="preserve"> LEN(A15)</f>
        <v>55</v>
      </c>
      <c r="E15" s="216" cm="1">
        <f t="array" ref="E15" xml:space="preserve"> ROW() - ROW($2:$2)</f>
        <v>13</v>
      </c>
      <c r="F15" s="236" t="str">
        <f t="shared" si="0"/>
        <v>h</v>
      </c>
      <c r="G15" s="237" t="str">
        <f t="shared" si="1"/>
        <v>c</v>
      </c>
      <c r="I15" s="216">
        <v>13</v>
      </c>
      <c r="J15" s="231" t="str">
        <f t="shared" si="2"/>
        <v>c</v>
      </c>
      <c r="K15" s="231" t="str">
        <f t="shared" si="3"/>
        <v>ㄏ</v>
      </c>
      <c r="M15" s="216">
        <v>13</v>
      </c>
      <c r="N15" s="230" t="str">
        <f t="shared" si="4"/>
        <v/>
      </c>
      <c r="O15" s="230" t="str">
        <f t="shared" si="5"/>
        <v/>
      </c>
      <c r="Q15" s="216">
        <v>13</v>
      </c>
      <c r="R15" s="219" t="str">
        <f t="shared" si="6"/>
        <v>c</v>
      </c>
      <c r="S15" s="233" t="str">
        <f t="shared" si="7"/>
        <v>h</v>
      </c>
      <c r="T15" s="219" t="str">
        <f xml:space="preserve"> INDEX($K$3:$K$57, MATCH(表格1_337[[#This Row],[鍵盤位置]], $J$3:$J$57,0))</f>
        <v>ㄏ</v>
      </c>
      <c r="V15" s="278" t="str">
        <f xml:space="preserve"> INDEX($K$3:$K$44, MATCH(表格1_337[[#This Row],[鍵盤位置]], $J$3:$J$44,0))</f>
        <v>ㄏ</v>
      </c>
      <c r="W15" s="279" t="s">
        <v>745</v>
      </c>
      <c r="X15" s="280" t="s">
        <v>747</v>
      </c>
    </row>
    <row r="16" spans="1:24">
      <c r="A16" s="271" t="str">
        <f xml:space="preserve"> MID($A$11,A13+1, A14-A13-1)</f>
        <v>ㄅㆠㄆㄇㄉㄊㄋㄌㄍㆣㄎㄫㄏㄐㆢㄑㄒㄗㆡㄘㄙㄚㆩㆦㆧㄜㆤㆥㄞㆮㄠㆯㆰㆱㆬㄢㄣㄤㆲㄥㆭㄧㆪㄨㆫ ˋ˪ㆴㆵㆻㆷˊ˫˙</v>
      </c>
      <c r="B16" s="272">
        <f xml:space="preserve"> LEN(A16)</f>
        <v>55</v>
      </c>
      <c r="E16" s="216" cm="1">
        <f t="array" ref="E16" xml:space="preserve"> ROW() - ROW($2:$2)</f>
        <v>14</v>
      </c>
      <c r="F16" s="241" t="str">
        <f t="shared" si="0"/>
        <v>Z</v>
      </c>
      <c r="G16" s="242" t="str">
        <f t="shared" si="1"/>
        <v>r</v>
      </c>
      <c r="I16" s="216">
        <v>14</v>
      </c>
      <c r="J16" s="231" t="str">
        <f t="shared" si="2"/>
        <v>r</v>
      </c>
      <c r="K16" s="231" t="str">
        <f t="shared" si="3"/>
        <v>ㄐ</v>
      </c>
      <c r="M16" s="216">
        <v>14</v>
      </c>
      <c r="N16" s="230" t="str">
        <f t="shared" si="4"/>
        <v/>
      </c>
      <c r="O16" s="230" t="str">
        <f t="shared" si="5"/>
        <v/>
      </c>
      <c r="Q16" s="216">
        <v>14</v>
      </c>
      <c r="R16" s="219" t="str">
        <f t="shared" si="6"/>
        <v>r</v>
      </c>
      <c r="S16" s="233" t="str">
        <f t="shared" si="7"/>
        <v>Z</v>
      </c>
      <c r="T16" s="219" t="str">
        <f xml:space="preserve"> INDEX($K$3:$K$57, MATCH(表格1_337[[#This Row],[鍵盤位置]], $J$3:$J$57,0))</f>
        <v>ㄐ</v>
      </c>
      <c r="V16" s="278" t="str">
        <f xml:space="preserve"> INDEX($K$3:$K$44, MATCH(表格1_337[[#This Row],[鍵盤位置]], $J$3:$J$44,0))</f>
        <v>ㄐ</v>
      </c>
      <c r="W16" s="279" t="s">
        <v>749</v>
      </c>
      <c r="X16" s="280" t="s">
        <v>750</v>
      </c>
    </row>
    <row r="17" spans="1:24">
      <c r="E17" s="216" cm="1">
        <f t="array" ref="E17" xml:space="preserve"> ROW() - ROW($2:$2)</f>
        <v>15</v>
      </c>
      <c r="F17" s="227" t="str">
        <f t="shared" si="0"/>
        <v>J</v>
      </c>
      <c r="G17" s="228" t="str">
        <f t="shared" si="1"/>
        <v>R</v>
      </c>
      <c r="I17" s="216">
        <v>15</v>
      </c>
      <c r="J17" s="231" t="str">
        <f t="shared" si="2"/>
        <v>R</v>
      </c>
      <c r="K17" s="231" t="str">
        <f t="shared" si="3"/>
        <v>ㆢ</v>
      </c>
      <c r="M17" s="216">
        <v>15</v>
      </c>
      <c r="N17" s="230" t="str">
        <f t="shared" si="4"/>
        <v/>
      </c>
      <c r="O17" s="230" t="str">
        <f t="shared" si="5"/>
        <v/>
      </c>
      <c r="Q17" s="216">
        <v>15</v>
      </c>
      <c r="R17" s="219" t="str">
        <f t="shared" si="6"/>
        <v>R</v>
      </c>
      <c r="S17" s="233" t="str">
        <f t="shared" si="7"/>
        <v>J</v>
      </c>
      <c r="T17" s="219" t="str">
        <f xml:space="preserve"> INDEX($K$3:$K$57, MATCH(表格1_337[[#This Row],[鍵盤位置]], $J$3:$J$57,0))</f>
        <v>ㄐ</v>
      </c>
      <c r="V17" s="278" t="str">
        <f xml:space="preserve"> INDEX($K$3:$K$44, MATCH(表格1_337[[#This Row],[鍵盤位置]], $J$3:$J$44,0))</f>
        <v>ㄐ</v>
      </c>
      <c r="W17" s="279" t="s">
        <v>45</v>
      </c>
      <c r="X17" s="280" t="s">
        <v>405</v>
      </c>
    </row>
    <row r="18" spans="1:24">
      <c r="E18" s="216" cm="1">
        <f t="array" ref="E18" xml:space="preserve"> ROW() - ROW($2:$2)</f>
        <v>16</v>
      </c>
      <c r="F18" s="236" t="str">
        <f t="shared" si="0"/>
        <v>C</v>
      </c>
      <c r="G18" s="237" t="str">
        <f t="shared" si="1"/>
        <v>f</v>
      </c>
      <c r="I18" s="216">
        <v>16</v>
      </c>
      <c r="J18" s="231" t="str">
        <f t="shared" si="2"/>
        <v>f</v>
      </c>
      <c r="K18" s="231" t="str">
        <f t="shared" si="3"/>
        <v>ㄑ</v>
      </c>
      <c r="M18" s="216">
        <v>16</v>
      </c>
      <c r="N18" s="230" t="str">
        <f t="shared" si="4"/>
        <v/>
      </c>
      <c r="O18" s="230" t="str">
        <f t="shared" si="5"/>
        <v/>
      </c>
      <c r="Q18" s="216">
        <v>16</v>
      </c>
      <c r="R18" s="219" t="str">
        <f t="shared" si="6"/>
        <v>f</v>
      </c>
      <c r="S18" s="233" t="str">
        <f t="shared" si="7"/>
        <v>C</v>
      </c>
      <c r="T18" s="219" t="str">
        <f xml:space="preserve"> INDEX($K$3:$K$57, MATCH(表格1_337[[#This Row],[鍵盤位置]], $J$3:$J$57,0))</f>
        <v>ㄑ</v>
      </c>
      <c r="V18" s="278" t="str">
        <f xml:space="preserve"> INDEX($K$3:$K$44, MATCH(表格1_337[[#This Row],[鍵盤位置]], $J$3:$J$44,0))</f>
        <v>ㄑ</v>
      </c>
      <c r="W18" s="279" t="s">
        <v>73</v>
      </c>
      <c r="X18" s="280" t="s">
        <v>404</v>
      </c>
    </row>
    <row r="19" spans="1:24">
      <c r="E19" s="216" cm="1">
        <f t="array" ref="E19" xml:space="preserve"> ROW() - ROW($2:$2)</f>
        <v>17</v>
      </c>
      <c r="F19" s="241" t="str">
        <f t="shared" si="0"/>
        <v>S</v>
      </c>
      <c r="G19" s="242" t="str">
        <f t="shared" si="1"/>
        <v>v</v>
      </c>
      <c r="I19" s="216">
        <v>17</v>
      </c>
      <c r="J19" s="231" t="str">
        <f t="shared" si="2"/>
        <v>v</v>
      </c>
      <c r="K19" s="231" t="str">
        <f t="shared" si="3"/>
        <v>ㄒ</v>
      </c>
      <c r="M19" s="216">
        <v>17</v>
      </c>
      <c r="N19" s="230" t="str">
        <f t="shared" si="4"/>
        <v/>
      </c>
      <c r="O19" s="230" t="str">
        <f t="shared" si="5"/>
        <v/>
      </c>
      <c r="Q19" s="216">
        <v>17</v>
      </c>
      <c r="R19" s="219" t="str">
        <f t="shared" si="6"/>
        <v>v</v>
      </c>
      <c r="S19" s="233" t="str">
        <f t="shared" si="7"/>
        <v>S</v>
      </c>
      <c r="T19" s="219" t="str">
        <f xml:space="preserve"> INDEX($K$3:$K$57, MATCH(表格1_337[[#This Row],[鍵盤位置]], $J$3:$J$57,0))</f>
        <v>ㄒ</v>
      </c>
      <c r="V19" s="278" t="str">
        <f xml:space="preserve"> INDEX($K$3:$K$44, MATCH(表格1_337[[#This Row],[鍵盤位置]], $J$3:$J$44,0))</f>
        <v>ㄒ</v>
      </c>
      <c r="W19" s="279" t="s">
        <v>316</v>
      </c>
      <c r="X19" s="280" t="s">
        <v>756</v>
      </c>
    </row>
    <row r="20" spans="1:24">
      <c r="A20" s="274" t="s">
        <v>728</v>
      </c>
      <c r="E20" s="216" cm="1">
        <f t="array" ref="E20" xml:space="preserve"> ROW() - ROW($2:$2)</f>
        <v>18</v>
      </c>
      <c r="F20" s="252" t="str">
        <f t="shared" si="0"/>
        <v>z</v>
      </c>
      <c r="G20" s="253" t="str">
        <f t="shared" si="1"/>
        <v>y</v>
      </c>
      <c r="I20" s="216">
        <v>18</v>
      </c>
      <c r="J20" s="231" t="str">
        <f t="shared" si="2"/>
        <v>y</v>
      </c>
      <c r="K20" s="231" t="str">
        <f t="shared" si="3"/>
        <v>ㄗ</v>
      </c>
      <c r="M20" s="216">
        <v>18</v>
      </c>
      <c r="N20" s="230" t="str">
        <f t="shared" si="4"/>
        <v/>
      </c>
      <c r="O20" s="230" t="str">
        <f t="shared" si="5"/>
        <v/>
      </c>
      <c r="Q20" s="216">
        <v>18</v>
      </c>
      <c r="R20" s="219" t="str">
        <f t="shared" si="6"/>
        <v>y</v>
      </c>
      <c r="S20" s="233" t="str">
        <f t="shared" si="7"/>
        <v>z</v>
      </c>
      <c r="T20" s="219" t="str">
        <f xml:space="preserve"> INDEX($K$3:$K$57, MATCH(表格1_337[[#This Row],[鍵盤位置]], $J$3:$J$57,0))</f>
        <v>ㄗ</v>
      </c>
      <c r="V20" s="278" t="str">
        <f xml:space="preserve"> INDEX($K$3:$K$44, MATCH(表格1_337[[#This Row],[鍵盤位置]], $J$3:$J$44,0))</f>
        <v>ㄗ</v>
      </c>
      <c r="W20" s="279" t="s">
        <v>316</v>
      </c>
      <c r="X20" s="280" t="s">
        <v>400</v>
      </c>
    </row>
    <row r="21" spans="1:24">
      <c r="A21" s="288"/>
      <c r="E21" s="216" cm="1">
        <f t="array" ref="E21" xml:space="preserve"> ROW() - ROW($2:$2)</f>
        <v>19</v>
      </c>
      <c r="F21" s="257" t="str">
        <f t="shared" si="0"/>
        <v>j</v>
      </c>
      <c r="G21" s="258" t="str">
        <f t="shared" si="1"/>
        <v>Y</v>
      </c>
      <c r="I21" s="216">
        <v>19</v>
      </c>
      <c r="J21" s="231" t="str">
        <f t="shared" si="2"/>
        <v>Y</v>
      </c>
      <c r="K21" s="231" t="str">
        <f t="shared" si="3"/>
        <v>ㆡ</v>
      </c>
      <c r="M21" s="216">
        <v>19</v>
      </c>
      <c r="N21" s="230" t="str">
        <f t="shared" si="4"/>
        <v/>
      </c>
      <c r="O21" s="230" t="str">
        <f t="shared" si="5"/>
        <v/>
      </c>
      <c r="Q21" s="216">
        <v>19</v>
      </c>
      <c r="R21" s="219" t="str">
        <f t="shared" si="6"/>
        <v>Y</v>
      </c>
      <c r="S21" s="233" t="str">
        <f t="shared" si="7"/>
        <v>j</v>
      </c>
      <c r="T21" s="219" t="str">
        <f xml:space="preserve"> INDEX($K$3:$K$57, MATCH(表格1_337[[#This Row],[鍵盤位置]], $J$3:$J$57,0))</f>
        <v>ㄗ</v>
      </c>
      <c r="V21" s="278" t="str">
        <f xml:space="preserve"> INDEX($K$3:$K$44, MATCH(表格1_337[[#This Row],[鍵盤位置]], $J$3:$J$44,0))</f>
        <v>ㄗ</v>
      </c>
      <c r="W21" s="279" t="s">
        <v>739</v>
      </c>
      <c r="X21" s="280" t="s">
        <v>402</v>
      </c>
    </row>
    <row r="22" spans="1:24">
      <c r="A22" s="216" t="e">
        <f xml:space="preserve"> SEARCH("|",A21,1)</f>
        <v>#VALUE!</v>
      </c>
      <c r="E22" s="216" cm="1">
        <f t="array" ref="E22" xml:space="preserve"> ROW() - ROW($2:$2)</f>
        <v>20</v>
      </c>
      <c r="F22" s="241" t="str">
        <f t="shared" si="0"/>
        <v>c</v>
      </c>
      <c r="G22" s="242" t="str">
        <f t="shared" si="1"/>
        <v>h</v>
      </c>
      <c r="I22" s="216">
        <v>20</v>
      </c>
      <c r="J22" s="231" t="str">
        <f t="shared" si="2"/>
        <v>h</v>
      </c>
      <c r="K22" s="231" t="str">
        <f t="shared" si="3"/>
        <v>ㄘ</v>
      </c>
      <c r="M22" s="216">
        <v>20</v>
      </c>
      <c r="N22" s="230" t="str">
        <f t="shared" si="4"/>
        <v/>
      </c>
      <c r="O22" s="230" t="str">
        <f t="shared" si="5"/>
        <v/>
      </c>
      <c r="Q22" s="216">
        <v>20</v>
      </c>
      <c r="R22" s="219" t="str">
        <f t="shared" si="6"/>
        <v>h</v>
      </c>
      <c r="S22" s="233" t="str">
        <f t="shared" si="7"/>
        <v>c</v>
      </c>
      <c r="T22" s="219" t="str">
        <f xml:space="preserve"> INDEX($K$3:$K$57, MATCH(表格1_337[[#This Row],[鍵盤位置]], $J$3:$J$57,0))</f>
        <v>ㄘ</v>
      </c>
      <c r="V22" s="278" t="str">
        <f xml:space="preserve"> INDEX($K$3:$K$44, MATCH(表格1_337[[#This Row],[鍵盤位置]], $J$3:$J$44,0))</f>
        <v>ㄘ</v>
      </c>
      <c r="W22" s="279" t="s">
        <v>759</v>
      </c>
      <c r="X22" s="280" t="s">
        <v>401</v>
      </c>
    </row>
    <row r="23" spans="1:24">
      <c r="A23" s="216" t="e">
        <f xml:space="preserve"> SEARCH("|",A21,A22+1)</f>
        <v>#VALUE!</v>
      </c>
      <c r="E23" s="216" cm="1">
        <f t="array" ref="E23" xml:space="preserve"> ROW() - ROW($2:$2)</f>
        <v>21</v>
      </c>
      <c r="F23" s="261" t="str">
        <f t="shared" si="0"/>
        <v>s</v>
      </c>
      <c r="G23" s="261" t="str">
        <f t="shared" si="1"/>
        <v>n</v>
      </c>
      <c r="I23" s="216">
        <v>21</v>
      </c>
      <c r="J23" s="231" t="str">
        <f t="shared" si="2"/>
        <v>n</v>
      </c>
      <c r="K23" s="231" t="str">
        <f t="shared" si="3"/>
        <v>ㄙ</v>
      </c>
      <c r="M23" s="216">
        <v>21</v>
      </c>
      <c r="N23" s="230" t="str">
        <f t="shared" si="4"/>
        <v/>
      </c>
      <c r="O23" s="230" t="str">
        <f t="shared" si="5"/>
        <v/>
      </c>
      <c r="Q23" s="216">
        <v>21</v>
      </c>
      <c r="R23" s="219" t="str">
        <f t="shared" si="6"/>
        <v>n</v>
      </c>
      <c r="S23" s="233" t="str">
        <f t="shared" si="7"/>
        <v>s</v>
      </c>
      <c r="T23" s="219" t="str">
        <f xml:space="preserve"> INDEX($K$3:$K$57, MATCH(表格1_337[[#This Row],[鍵盤位置]], $J$3:$J$57,0))</f>
        <v>ㄙ</v>
      </c>
      <c r="V23" s="278" t="str">
        <f xml:space="preserve"> INDEX($K$3:$K$44, MATCH(表格1_337[[#This Row],[鍵盤位置]], $J$3:$J$44,0))</f>
        <v>ㄙ</v>
      </c>
      <c r="W23" s="279" t="s">
        <v>99</v>
      </c>
      <c r="X23" s="280" t="s">
        <v>399</v>
      </c>
    </row>
    <row r="24" spans="1:24">
      <c r="A24" s="216" t="e">
        <f xml:space="preserve"> SEARCH("|",A21,A23+1)</f>
        <v>#VALUE!</v>
      </c>
      <c r="E24" s="216" cm="1">
        <f t="array" ref="E24" xml:space="preserve"> ROW() - ROW($2:$2)</f>
        <v>22</v>
      </c>
      <c r="F24" s="261" t="str">
        <f t="shared" si="0"/>
        <v>a</v>
      </c>
      <c r="G24" s="261" t="str">
        <f t="shared" si="1"/>
        <v>8</v>
      </c>
      <c r="I24" s="216">
        <v>22</v>
      </c>
      <c r="J24" s="231" t="str">
        <f t="shared" si="2"/>
        <v>8</v>
      </c>
      <c r="K24" s="231" t="str">
        <f t="shared" si="3"/>
        <v>ㄚ</v>
      </c>
      <c r="M24" s="216">
        <v>22</v>
      </c>
      <c r="N24" s="230" t="str">
        <f t="shared" si="4"/>
        <v/>
      </c>
      <c r="O24" s="230" t="str">
        <f t="shared" si="5"/>
        <v/>
      </c>
      <c r="Q24" s="216">
        <v>22</v>
      </c>
      <c r="R24" s="219" t="str">
        <f t="shared" si="6"/>
        <v>8</v>
      </c>
      <c r="S24" s="233" t="str">
        <f t="shared" si="7"/>
        <v>a</v>
      </c>
      <c r="T24" s="219" t="str">
        <f xml:space="preserve"> INDEX($K$3:$K$57, MATCH(表格1_337[[#This Row],[鍵盤位置]], $J$3:$J$57,0))</f>
        <v>ㄚ</v>
      </c>
      <c r="V24" s="278" t="str">
        <f xml:space="preserve"> INDEX($K$3:$K$44, MATCH(表格1_337[[#This Row],[鍵盤位置]], $J$3:$J$44,0))</f>
        <v>ㄚ</v>
      </c>
      <c r="W24" s="281" t="s">
        <v>49</v>
      </c>
      <c r="X24" s="280" t="s">
        <v>381</v>
      </c>
    </row>
    <row r="25" spans="1:24">
      <c r="A25" s="271" t="e">
        <f xml:space="preserve"> MID(A21,A22+1, A24-A23-1)</f>
        <v>#VALUE!</v>
      </c>
      <c r="B25" s="272" t="e">
        <f xml:space="preserve"> LEN(A25)</f>
        <v>#VALUE!</v>
      </c>
      <c r="E25" s="216" cm="1">
        <f t="array" ref="E25" xml:space="preserve"> ROW() - ROW($2:$2)</f>
        <v>23</v>
      </c>
      <c r="F25" s="261" t="str">
        <f t="shared" si="0"/>
        <v>A</v>
      </c>
      <c r="G25" s="261" t="str">
        <f t="shared" si="1"/>
        <v>*</v>
      </c>
      <c r="I25" s="216">
        <v>23</v>
      </c>
      <c r="J25" s="231" t="str">
        <f t="shared" si="2"/>
        <v>*</v>
      </c>
      <c r="K25" s="231" t="str">
        <f t="shared" si="3"/>
        <v>ㆩ</v>
      </c>
      <c r="M25" s="216">
        <v>23</v>
      </c>
      <c r="N25" s="230" t="str">
        <f t="shared" si="4"/>
        <v/>
      </c>
      <c r="O25" s="230" t="str">
        <f t="shared" si="5"/>
        <v/>
      </c>
      <c r="Q25" s="216">
        <v>23</v>
      </c>
      <c r="R25" s="219" t="str">
        <f t="shared" si="6"/>
        <v>*</v>
      </c>
      <c r="S25" s="233" t="str">
        <f t="shared" si="7"/>
        <v>A</v>
      </c>
      <c r="T25" s="219" t="str">
        <f xml:space="preserve"> INDEX($K$3:$K$57, MATCH(表格1_337[[#This Row],[鍵盤位置]], $J$3:$J$57,0))</f>
        <v>ㄅ</v>
      </c>
      <c r="V25" s="278" t="str">
        <f xml:space="preserve"> INDEX($K$3:$K$44, MATCH(表格1_337[[#This Row],[鍵盤位置]], $J$3:$J$44,0))</f>
        <v>ㄅ</v>
      </c>
      <c r="W25" s="281" t="s">
        <v>77</v>
      </c>
      <c r="X25" s="280" t="s">
        <v>379</v>
      </c>
    </row>
    <row r="26" spans="1:24">
      <c r="A26" s="271" t="e">
        <f xml:space="preserve"> MID(A21,A23+1, A24-A23-1)</f>
        <v>#VALUE!</v>
      </c>
      <c r="B26" s="272" t="e">
        <f xml:space="preserve"> LEN(A26)</f>
        <v>#VALUE!</v>
      </c>
      <c r="E26" s="216" cm="1">
        <f t="array" ref="E26" xml:space="preserve"> ROW() - ROW($2:$2)</f>
        <v>24</v>
      </c>
      <c r="F26" s="261" t="str">
        <f t="shared" si="0"/>
        <v>O</v>
      </c>
      <c r="G26" s="261" t="str">
        <f t="shared" si="1"/>
        <v>i</v>
      </c>
      <c r="I26" s="216">
        <v>24</v>
      </c>
      <c r="J26" s="231" t="str">
        <f t="shared" si="2"/>
        <v>i</v>
      </c>
      <c r="K26" s="231" t="str">
        <f t="shared" si="3"/>
        <v>ㆦ</v>
      </c>
      <c r="M26" s="216">
        <v>24</v>
      </c>
      <c r="N26" s="230" t="str">
        <f t="shared" si="4"/>
        <v/>
      </c>
      <c r="O26" s="230" t="str">
        <f t="shared" si="5"/>
        <v/>
      </c>
      <c r="Q26" s="216">
        <v>24</v>
      </c>
      <c r="R26" s="219" t="str">
        <f t="shared" si="6"/>
        <v>i</v>
      </c>
      <c r="S26" s="233" t="str">
        <f t="shared" si="7"/>
        <v>O</v>
      </c>
      <c r="T26" s="219" t="str">
        <f xml:space="preserve"> INDEX($K$3:$K$57, MATCH(表格1_337[[#This Row],[鍵盤位置]], $J$3:$J$57,0))</f>
        <v>ㆦ</v>
      </c>
      <c r="V26" s="278" t="str">
        <f xml:space="preserve"> INDEX($K$3:$K$44, MATCH(表格1_337[[#This Row],[鍵盤位置]], $J$3:$J$44,0))</f>
        <v>ㆦ</v>
      </c>
      <c r="W26" s="281" t="s">
        <v>66</v>
      </c>
      <c r="X26" s="280" t="s">
        <v>373</v>
      </c>
    </row>
    <row r="27" spans="1:24">
      <c r="E27" s="216" cm="1">
        <f t="array" ref="E27" xml:space="preserve"> ROW() - ROW($2:$2)</f>
        <v>25</v>
      </c>
      <c r="F27" s="261" t="str">
        <f t="shared" si="0"/>
        <v>Q</v>
      </c>
      <c r="G27" s="261" t="str">
        <f t="shared" si="1"/>
        <v>I</v>
      </c>
      <c r="I27" s="216">
        <v>25</v>
      </c>
      <c r="J27" s="231" t="str">
        <f t="shared" si="2"/>
        <v>I</v>
      </c>
      <c r="K27" s="231" t="str">
        <f t="shared" si="3"/>
        <v>ㆧ</v>
      </c>
      <c r="M27" s="216">
        <v>25</v>
      </c>
      <c r="N27" s="230" t="str">
        <f t="shared" si="4"/>
        <v/>
      </c>
      <c r="O27" s="230" t="str">
        <f t="shared" si="5"/>
        <v/>
      </c>
      <c r="Q27" s="216">
        <v>25</v>
      </c>
      <c r="R27" s="219" t="str">
        <f t="shared" si="6"/>
        <v>I</v>
      </c>
      <c r="S27" s="233" t="str">
        <f t="shared" si="7"/>
        <v>Q</v>
      </c>
      <c r="T27" s="219" t="str">
        <f xml:space="preserve"> INDEX($K$3:$K$57, MATCH(表格1_337[[#This Row],[鍵盤位置]], $J$3:$J$57,0))</f>
        <v>ㆦ</v>
      </c>
      <c r="V27" s="278" t="str">
        <f xml:space="preserve"> INDEX($K$3:$K$44, MATCH(表格1_337[[#This Row],[鍵盤位置]], $J$3:$J$44,0))</f>
        <v>ㆦ</v>
      </c>
      <c r="W27" s="281" t="s">
        <v>21</v>
      </c>
      <c r="X27" s="280" t="s">
        <v>383</v>
      </c>
    </row>
    <row r="28" spans="1:24">
      <c r="E28" s="216" cm="1">
        <f t="array" ref="E28" xml:space="preserve"> ROW() - ROW($2:$2)</f>
        <v>26</v>
      </c>
      <c r="F28" s="261" t="str">
        <f t="shared" si="0"/>
        <v>o</v>
      </c>
      <c r="G28" s="261" t="str">
        <f t="shared" si="1"/>
        <v>k</v>
      </c>
      <c r="I28" s="216">
        <v>26</v>
      </c>
      <c r="J28" s="231" t="str">
        <f t="shared" si="2"/>
        <v>k</v>
      </c>
      <c r="K28" s="231" t="str">
        <f t="shared" si="3"/>
        <v>ㄜ</v>
      </c>
      <c r="M28" s="216">
        <v>26</v>
      </c>
      <c r="N28" s="230" t="str">
        <f t="shared" si="4"/>
        <v/>
      </c>
      <c r="O28" s="230" t="str">
        <f t="shared" si="5"/>
        <v/>
      </c>
      <c r="Q28" s="216">
        <v>26</v>
      </c>
      <c r="R28" s="219" t="str">
        <f t="shared" si="6"/>
        <v>k</v>
      </c>
      <c r="S28" s="233" t="str">
        <f t="shared" si="7"/>
        <v>o</v>
      </c>
      <c r="T28" s="219" t="str">
        <f xml:space="preserve"> INDEX($K$3:$K$57, MATCH(表格1_337[[#This Row],[鍵盤位置]], $J$3:$J$57,0))</f>
        <v>ㄜ</v>
      </c>
      <c r="V28" s="278" t="str">
        <f xml:space="preserve"> INDEX($K$3:$K$44, MATCH(表格1_337[[#This Row],[鍵盤位置]], $J$3:$J$44,0))</f>
        <v>ㄜ</v>
      </c>
      <c r="W28" s="281" t="s">
        <v>51</v>
      </c>
      <c r="X28" s="280" t="s">
        <v>376</v>
      </c>
    </row>
    <row r="29" spans="1:24">
      <c r="E29" s="216" cm="1">
        <f t="array" ref="E29" xml:space="preserve"> ROW() - ROW($2:$2)</f>
        <v>27</v>
      </c>
      <c r="F29" s="261" t="str">
        <f t="shared" si="0"/>
        <v>e</v>
      </c>
      <c r="G29" s="261" t="str">
        <f t="shared" si="1"/>
        <v>o</v>
      </c>
      <c r="I29" s="216">
        <v>27</v>
      </c>
      <c r="J29" s="231" t="str">
        <f t="shared" si="2"/>
        <v>o</v>
      </c>
      <c r="K29" s="231" t="str">
        <f t="shared" si="3"/>
        <v>ㆤ</v>
      </c>
      <c r="M29" s="216">
        <v>27</v>
      </c>
      <c r="N29" s="230" t="str">
        <f t="shared" si="4"/>
        <v/>
      </c>
      <c r="O29" s="230" t="str">
        <f t="shared" si="5"/>
        <v/>
      </c>
      <c r="Q29" s="216">
        <v>27</v>
      </c>
      <c r="R29" s="219" t="str">
        <f t="shared" si="6"/>
        <v>o</v>
      </c>
      <c r="S29" s="233" t="str">
        <f t="shared" si="7"/>
        <v>e</v>
      </c>
      <c r="T29" s="219" t="str">
        <f xml:space="preserve"> INDEX($K$3:$K$57, MATCH(表格1_337[[#This Row],[鍵盤位置]], $J$3:$J$57,0))</f>
        <v>ㆤ</v>
      </c>
      <c r="V29" s="278" t="str">
        <f xml:space="preserve"> INDEX($K$3:$K$44, MATCH(表格1_337[[#This Row],[鍵盤位置]], $J$3:$J$44,0))</f>
        <v>ㆤ</v>
      </c>
      <c r="W29" s="281" t="s">
        <v>79</v>
      </c>
      <c r="X29" s="280" t="s">
        <v>374</v>
      </c>
    </row>
    <row r="30" spans="1:24">
      <c r="E30" s="216" cm="1">
        <f t="array" ref="E30" xml:space="preserve"> ROW() - ROW($2:$2)</f>
        <v>28</v>
      </c>
      <c r="F30" s="261" t="str">
        <f t="shared" si="0"/>
        <v>E</v>
      </c>
      <c r="G30" s="261" t="str">
        <f t="shared" si="1"/>
        <v>O</v>
      </c>
      <c r="I30" s="216">
        <v>28</v>
      </c>
      <c r="J30" s="231" t="str">
        <f t="shared" si="2"/>
        <v>O</v>
      </c>
      <c r="K30" s="231" t="str">
        <f t="shared" si="3"/>
        <v>ㆥ</v>
      </c>
      <c r="M30" s="216">
        <v>28</v>
      </c>
      <c r="N30" s="230" t="str">
        <f t="shared" si="4"/>
        <v/>
      </c>
      <c r="O30" s="230" t="str">
        <f t="shared" si="5"/>
        <v/>
      </c>
      <c r="Q30" s="216">
        <v>28</v>
      </c>
      <c r="R30" s="219" t="str">
        <f t="shared" si="6"/>
        <v>O</v>
      </c>
      <c r="S30" s="233" t="str">
        <f t="shared" si="7"/>
        <v>E</v>
      </c>
      <c r="T30" s="219" t="str">
        <f xml:space="preserve"> INDEX($K$3:$K$57, MATCH(表格1_337[[#This Row],[鍵盤位置]], $J$3:$J$57,0))</f>
        <v>ㆤ</v>
      </c>
      <c r="V30" s="278" t="str">
        <f xml:space="preserve"> INDEX($K$3:$K$44, MATCH(表格1_337[[#This Row],[鍵盤位置]], $J$3:$J$44,0))</f>
        <v>ㆤ</v>
      </c>
      <c r="W30" s="281" t="s">
        <v>481</v>
      </c>
      <c r="X30" s="280" t="s">
        <v>767</v>
      </c>
    </row>
    <row r="31" spans="1:24">
      <c r="E31" s="216" cm="1">
        <f t="array" ref="E31" xml:space="preserve"> ROW() - ROW($2:$2)</f>
        <v>29</v>
      </c>
      <c r="F31" s="261" t="str">
        <f t="shared" si="0"/>
        <v>y</v>
      </c>
      <c r="G31" s="261" t="str">
        <f t="shared" si="1"/>
        <v>9</v>
      </c>
      <c r="I31" s="216">
        <v>29</v>
      </c>
      <c r="J31" s="231" t="str">
        <f t="shared" si="2"/>
        <v>9</v>
      </c>
      <c r="K31" s="231" t="str">
        <f t="shared" si="3"/>
        <v>ㄞ</v>
      </c>
      <c r="M31" s="216">
        <v>29</v>
      </c>
      <c r="N31" s="230" t="str">
        <f t="shared" si="4"/>
        <v/>
      </c>
      <c r="O31" s="230" t="str">
        <f t="shared" si="5"/>
        <v/>
      </c>
      <c r="Q31" s="216">
        <v>29</v>
      </c>
      <c r="R31" s="219" t="str">
        <f t="shared" si="6"/>
        <v>9</v>
      </c>
      <c r="S31" s="233" t="str">
        <f t="shared" si="7"/>
        <v>y</v>
      </c>
      <c r="T31" s="219" t="str">
        <f xml:space="preserve"> INDEX($K$3:$K$57, MATCH(表格1_337[[#This Row],[鍵盤位置]], $J$3:$J$57,0))</f>
        <v>ㄞ</v>
      </c>
      <c r="V31" s="278" t="str">
        <f xml:space="preserve"> INDEX($K$3:$K$44, MATCH(表格1_337[[#This Row],[鍵盤位置]], $J$3:$J$44,0))</f>
        <v>ㄞ</v>
      </c>
      <c r="W31" s="281" t="s">
        <v>53</v>
      </c>
      <c r="X31" s="280" t="s">
        <v>370</v>
      </c>
    </row>
    <row r="32" spans="1:24">
      <c r="E32" s="216" cm="1">
        <f t="array" ref="E32" xml:space="preserve"> ROW() - ROW($2:$2)</f>
        <v>30</v>
      </c>
      <c r="F32" s="261" t="str">
        <f t="shared" si="0"/>
        <v>Y</v>
      </c>
      <c r="G32" s="261" t="str">
        <f t="shared" si="1"/>
        <v>(</v>
      </c>
      <c r="I32" s="216">
        <v>30</v>
      </c>
      <c r="J32" s="231" t="str">
        <f t="shared" si="2"/>
        <v>(</v>
      </c>
      <c r="K32" s="231" t="str">
        <f t="shared" si="3"/>
        <v>ㆮ</v>
      </c>
      <c r="M32" s="216">
        <v>30</v>
      </c>
      <c r="N32" s="230" t="str">
        <f t="shared" si="4"/>
        <v/>
      </c>
      <c r="O32" s="230" t="str">
        <f t="shared" si="5"/>
        <v/>
      </c>
      <c r="Q32" s="216">
        <v>30</v>
      </c>
      <c r="R32" s="219" t="str">
        <f t="shared" si="6"/>
        <v>(</v>
      </c>
      <c r="S32" s="233" t="str">
        <f t="shared" si="7"/>
        <v>Y</v>
      </c>
      <c r="T32" s="219" t="str">
        <f xml:space="preserve"> INDEX($K$3:$K$57, MATCH(表格1_337[[#This Row],[鍵盤位置]], $J$3:$J$57,0))</f>
        <v>ㆮ</v>
      </c>
      <c r="V32" s="278" t="str">
        <f xml:space="preserve"> INDEX($K$3:$K$44, MATCH(表格1_337[[#This Row],[鍵盤位置]], $J$3:$J$44,0))</f>
        <v>ㆮ</v>
      </c>
      <c r="W32" s="281" t="s">
        <v>484</v>
      </c>
      <c r="X32" s="280" t="s">
        <v>770</v>
      </c>
    </row>
    <row r="33" spans="5:24">
      <c r="E33" s="216" cm="1">
        <f t="array" ref="E33" xml:space="preserve"> ROW() - ROW($2:$2)</f>
        <v>31</v>
      </c>
      <c r="F33" s="261" t="str">
        <f t="shared" si="0"/>
        <v>x</v>
      </c>
      <c r="G33" s="261" t="str">
        <f t="shared" si="1"/>
        <v>l</v>
      </c>
      <c r="I33" s="216">
        <v>31</v>
      </c>
      <c r="J33" s="231" t="str">
        <f t="shared" si="2"/>
        <v>l</v>
      </c>
      <c r="K33" s="231" t="str">
        <f t="shared" si="3"/>
        <v>ㄠ</v>
      </c>
      <c r="M33" s="216">
        <v>31</v>
      </c>
      <c r="N33" s="230" t="str">
        <f t="shared" si="4"/>
        <v/>
      </c>
      <c r="O33" s="230" t="str">
        <f t="shared" si="5"/>
        <v/>
      </c>
      <c r="Q33" s="216">
        <v>31</v>
      </c>
      <c r="R33" s="219" t="str">
        <f t="shared" si="6"/>
        <v>l</v>
      </c>
      <c r="S33" s="233" t="str">
        <f t="shared" si="7"/>
        <v>x</v>
      </c>
      <c r="T33" s="219" t="str">
        <f xml:space="preserve"> INDEX($K$3:$K$57, MATCH(表格1_337[[#This Row],[鍵盤位置]], $J$3:$J$57,0))</f>
        <v>ㄠ</v>
      </c>
      <c r="V33" s="278" t="str">
        <f xml:space="preserve"> INDEX($K$3:$K$44, MATCH(表格1_337[[#This Row],[鍵盤位置]], $J$3:$J$44,0))</f>
        <v>ㄠ</v>
      </c>
      <c r="W33" s="281" t="s">
        <v>660</v>
      </c>
      <c r="X33" s="280" t="s">
        <v>773</v>
      </c>
    </row>
    <row r="34" spans="5:24">
      <c r="E34" s="216" cm="1">
        <f t="array" ref="E34" xml:space="preserve"> ROW() - ROW($2:$2)</f>
        <v>32</v>
      </c>
      <c r="F34" s="261" t="str">
        <f t="shared" si="0"/>
        <v>X</v>
      </c>
      <c r="G34" s="261" t="str">
        <f t="shared" si="1"/>
        <v>L</v>
      </c>
      <c r="I34" s="216">
        <v>32</v>
      </c>
      <c r="J34" s="231" t="str">
        <f t="shared" si="2"/>
        <v>L</v>
      </c>
      <c r="K34" s="231" t="str">
        <f t="shared" si="3"/>
        <v>ㆯ</v>
      </c>
      <c r="M34" s="216">
        <v>32</v>
      </c>
      <c r="N34" s="230" t="str">
        <f t="shared" si="4"/>
        <v/>
      </c>
      <c r="O34" s="230" t="str">
        <f t="shared" si="5"/>
        <v/>
      </c>
      <c r="Q34" s="216">
        <v>32</v>
      </c>
      <c r="R34" s="219" t="str">
        <f t="shared" si="6"/>
        <v>L</v>
      </c>
      <c r="S34" s="233" t="str">
        <f t="shared" si="7"/>
        <v>X</v>
      </c>
      <c r="T34" s="219" t="str">
        <f xml:space="preserve"> INDEX($K$3:$K$57, MATCH(表格1_337[[#This Row],[鍵盤位置]], $J$3:$J$57,0))</f>
        <v>ㄠ</v>
      </c>
      <c r="V34" s="278" t="str">
        <f xml:space="preserve"> INDEX($K$3:$K$44, MATCH(表格1_337[[#This Row],[鍵盤位置]], $J$3:$J$44,0))</f>
        <v>ㄠ</v>
      </c>
      <c r="W34" s="281" t="s">
        <v>648</v>
      </c>
      <c r="X34" s="280" t="s">
        <v>774</v>
      </c>
    </row>
    <row r="35" spans="5:24">
      <c r="E35" s="216" cm="1">
        <f t="array" ref="E35" xml:space="preserve"> ROW() - ROW($2:$2)</f>
        <v>33</v>
      </c>
      <c r="F35" s="261" t="str">
        <f t="shared" si="0"/>
        <v>{</v>
      </c>
      <c r="G35" s="261" t="str">
        <f t="shared" si="1"/>
        <v>,</v>
      </c>
      <c r="I35" s="216">
        <v>33</v>
      </c>
      <c r="J35" s="231" t="str">
        <f t="shared" si="2"/>
        <v>,</v>
      </c>
      <c r="K35" s="231" t="str">
        <f t="shared" si="3"/>
        <v>ㆰ</v>
      </c>
      <c r="M35" s="216">
        <v>33</v>
      </c>
      <c r="N35" s="230" t="str">
        <f t="shared" si="4"/>
        <v/>
      </c>
      <c r="O35" s="230" t="str">
        <f t="shared" si="5"/>
        <v/>
      </c>
      <c r="Q35" s="216">
        <v>33</v>
      </c>
      <c r="R35" s="219" t="str">
        <f t="shared" si="6"/>
        <v>,</v>
      </c>
      <c r="S35" s="233" t="str">
        <f t="shared" si="7"/>
        <v>{</v>
      </c>
      <c r="T35" s="219" t="str">
        <f xml:space="preserve"> INDEX($K$3:$K$57, MATCH(表格1_337[[#This Row],[鍵盤位置]], $J$3:$J$57,0))</f>
        <v>ㆰ</v>
      </c>
      <c r="V35" s="278" t="str">
        <f xml:space="preserve"> INDEX($K$3:$K$44, MATCH(表格1_337[[#This Row],[鍵盤位置]], $J$3:$J$44,0))</f>
        <v>ㆰ</v>
      </c>
      <c r="W35" s="281" t="s">
        <v>337</v>
      </c>
      <c r="X35" s="280" t="s">
        <v>372</v>
      </c>
    </row>
    <row r="36" spans="5:24">
      <c r="E36" s="216" cm="1">
        <f t="array" ref="E36" xml:space="preserve"> ROW() - ROW($2:$2)</f>
        <v>34</v>
      </c>
      <c r="F36" s="261" t="str">
        <f t="shared" si="0"/>
        <v>}</v>
      </c>
      <c r="G36" s="261" t="str">
        <f t="shared" si="1"/>
        <v>&lt;</v>
      </c>
      <c r="I36" s="216">
        <v>34</v>
      </c>
      <c r="J36" s="231" t="str">
        <f t="shared" si="2"/>
        <v>&lt;</v>
      </c>
      <c r="K36" s="231" t="str">
        <f t="shared" si="3"/>
        <v>ㆱ</v>
      </c>
      <c r="M36" s="216">
        <v>34</v>
      </c>
      <c r="N36" s="230" t="str">
        <f t="shared" si="4"/>
        <v/>
      </c>
      <c r="O36" s="230" t="str">
        <f t="shared" si="5"/>
        <v/>
      </c>
      <c r="Q36" s="216">
        <v>34</v>
      </c>
      <c r="R36" s="219" t="str">
        <f t="shared" si="6"/>
        <v>&lt;</v>
      </c>
      <c r="S36" s="233" t="str">
        <f t="shared" si="7"/>
        <v>}</v>
      </c>
      <c r="T36" s="219" t="str">
        <f xml:space="preserve"> INDEX($K$3:$K$57, MATCH(表格1_337[[#This Row],[鍵盤位置]], $J$3:$J$57,0))</f>
        <v>ㆱ</v>
      </c>
      <c r="V36" s="278" t="str">
        <f xml:space="preserve"> INDEX($K$3:$K$44, MATCH(表格1_337[[#This Row],[鍵盤位置]], $J$3:$J$44,0))</f>
        <v>ㆱ</v>
      </c>
      <c r="W36" s="281" t="s">
        <v>657</v>
      </c>
      <c r="X36" s="280" t="s">
        <v>777</v>
      </c>
    </row>
    <row r="37" spans="5:24">
      <c r="E37" s="216" cm="1">
        <f t="array" ref="E37" xml:space="preserve"> ROW() - ROW($2:$2)</f>
        <v>35</v>
      </c>
      <c r="F37" s="261" t="str">
        <f t="shared" si="0"/>
        <v>M</v>
      </c>
      <c r="G37" s="261" t="str">
        <f t="shared" si="1"/>
        <v>m</v>
      </c>
      <c r="I37" s="216">
        <v>35</v>
      </c>
      <c r="J37" s="231" t="str">
        <f t="shared" si="2"/>
        <v>m</v>
      </c>
      <c r="K37" s="231" t="str">
        <f t="shared" si="3"/>
        <v>ㆬ</v>
      </c>
      <c r="M37" s="216">
        <v>35</v>
      </c>
      <c r="N37" s="230" t="str">
        <f t="shared" si="4"/>
        <v/>
      </c>
      <c r="O37" s="230" t="str">
        <f t="shared" si="5"/>
        <v/>
      </c>
      <c r="Q37" s="216">
        <v>35</v>
      </c>
      <c r="R37" s="219" t="str">
        <f t="shared" si="6"/>
        <v>m</v>
      </c>
      <c r="S37" s="233" t="str">
        <f t="shared" si="7"/>
        <v>M</v>
      </c>
      <c r="T37" s="219" t="str">
        <f xml:space="preserve"> INDEX($K$3:$K$57, MATCH(表格1_337[[#This Row],[鍵盤位置]], $J$3:$J$57,0))</f>
        <v>ㆬ</v>
      </c>
      <c r="V37" s="278" t="str">
        <f xml:space="preserve"> INDEX($K$3:$K$44, MATCH(表格1_337[[#This Row],[鍵盤位置]], $J$3:$J$44,0))</f>
        <v>ㆬ</v>
      </c>
      <c r="W37" s="281" t="s">
        <v>322</v>
      </c>
      <c r="X37" s="280" t="s">
        <v>779</v>
      </c>
    </row>
    <row r="38" spans="5:24">
      <c r="E38" s="216" cm="1">
        <f t="array" ref="E38" xml:space="preserve"> ROW() - ROW($2:$2)</f>
        <v>36</v>
      </c>
      <c r="F38" s="261" t="str">
        <f t="shared" si="0"/>
        <v>0</v>
      </c>
      <c r="G38" s="261" t="str">
        <f t="shared" si="1"/>
        <v>0</v>
      </c>
      <c r="I38" s="216">
        <v>36</v>
      </c>
      <c r="J38" s="231" t="str">
        <f t="shared" si="2"/>
        <v>0</v>
      </c>
      <c r="K38" s="231" t="str">
        <f t="shared" si="3"/>
        <v>ㄢ</v>
      </c>
      <c r="M38" s="216">
        <v>36</v>
      </c>
      <c r="N38" s="230" t="str">
        <f t="shared" si="4"/>
        <v/>
      </c>
      <c r="O38" s="230" t="str">
        <f t="shared" si="5"/>
        <v/>
      </c>
      <c r="Q38" s="216">
        <v>36</v>
      </c>
      <c r="R38" s="219" t="str">
        <f t="shared" si="6"/>
        <v>0</v>
      </c>
      <c r="S38" s="233" t="str">
        <f t="shared" si="7"/>
        <v>0</v>
      </c>
      <c r="T38" s="219" t="str">
        <f xml:space="preserve"> INDEX($K$3:$K$57, MATCH(表格1_337[[#This Row],[鍵盤位置]], $J$3:$J$57,0))</f>
        <v>ㄢ</v>
      </c>
      <c r="V38" s="278" t="str">
        <f xml:space="preserve"> INDEX($K$3:$K$44, MATCH(表格1_337[[#This Row],[鍵盤位置]], $J$3:$J$44,0))</f>
        <v>ㄢ</v>
      </c>
      <c r="W38" s="281" t="s">
        <v>73</v>
      </c>
      <c r="X38" s="280" t="s">
        <v>371</v>
      </c>
    </row>
    <row r="39" spans="5:24">
      <c r="E39" s="216" cm="1">
        <f t="array" ref="E39" xml:space="preserve"> ROW() - ROW($2:$2)</f>
        <v>37</v>
      </c>
      <c r="F39" s="261" t="str">
        <f t="shared" si="0"/>
        <v>N</v>
      </c>
      <c r="G39" s="261" t="str">
        <f t="shared" si="1"/>
        <v>p</v>
      </c>
      <c r="I39" s="216">
        <v>37</v>
      </c>
      <c r="J39" s="231" t="str">
        <f t="shared" si="2"/>
        <v>p</v>
      </c>
      <c r="K39" s="231" t="str">
        <f t="shared" si="3"/>
        <v>ㄣ</v>
      </c>
      <c r="M39" s="216">
        <v>37</v>
      </c>
      <c r="N39" s="230" t="str">
        <f t="shared" si="4"/>
        <v/>
      </c>
      <c r="O39" s="230" t="str">
        <f t="shared" si="5"/>
        <v/>
      </c>
      <c r="Q39" s="216">
        <v>37</v>
      </c>
      <c r="R39" s="219" t="str">
        <f t="shared" si="6"/>
        <v>p</v>
      </c>
      <c r="S39" s="233" t="str">
        <f t="shared" si="7"/>
        <v>N</v>
      </c>
      <c r="T39" s="219" t="str">
        <f xml:space="preserve"> INDEX($K$3:$K$57, MATCH(表格1_337[[#This Row],[鍵盤位置]], $J$3:$J$57,0))</f>
        <v>ㄣ</v>
      </c>
      <c r="V39" s="278" t="str">
        <f xml:space="preserve"> INDEX($K$3:$K$44, MATCH(表格1_337[[#This Row],[鍵盤位置]], $J$3:$J$44,0))</f>
        <v>ㄣ</v>
      </c>
      <c r="W39" s="281" t="s">
        <v>636</v>
      </c>
      <c r="X39" s="280" t="s">
        <v>781</v>
      </c>
    </row>
    <row r="40" spans="5:24">
      <c r="E40" s="216" cm="1">
        <f t="array" ref="E40" xml:space="preserve"> ROW() - ROW($2:$2)</f>
        <v>38</v>
      </c>
      <c r="F40" s="261" t="str">
        <f t="shared" si="0"/>
        <v>[</v>
      </c>
      <c r="G40" s="261" t="str">
        <f t="shared" si="1"/>
        <v>;</v>
      </c>
      <c r="I40" s="216">
        <v>38</v>
      </c>
      <c r="J40" s="231" t="str">
        <f t="shared" si="2"/>
        <v>;</v>
      </c>
      <c r="K40" s="231" t="str">
        <f t="shared" si="3"/>
        <v>ㄤ</v>
      </c>
      <c r="M40" s="216">
        <v>38</v>
      </c>
      <c r="N40" s="230" t="str">
        <f t="shared" si="4"/>
        <v/>
      </c>
      <c r="O40" s="230" t="str">
        <f t="shared" si="5"/>
        <v/>
      </c>
      <c r="Q40" s="216">
        <v>38</v>
      </c>
      <c r="R40" s="219" t="str">
        <f t="shared" si="6"/>
        <v>;</v>
      </c>
      <c r="S40" s="233" t="str">
        <f t="shared" si="7"/>
        <v>[</v>
      </c>
      <c r="T40" s="219" t="str">
        <f xml:space="preserve"> INDEX($K$3:$K$57, MATCH(表格1_337[[#This Row],[鍵盤位置]], $J$3:$J$57,0))</f>
        <v>ㄤ</v>
      </c>
      <c r="V40" s="278" t="str">
        <f xml:space="preserve"> INDEX($K$3:$K$44, MATCH(表格1_337[[#This Row],[鍵盤位置]], $J$3:$J$44,0))</f>
        <v>ㄤ</v>
      </c>
      <c r="W40" s="281" t="s">
        <v>639</v>
      </c>
      <c r="X40" s="280" t="s">
        <v>782</v>
      </c>
    </row>
    <row r="41" spans="5:24">
      <c r="E41" s="216" cm="1">
        <f t="array" ref="E41" xml:space="preserve"> ROW() - ROW($2:$2)</f>
        <v>39</v>
      </c>
      <c r="F41" s="261" t="str">
        <f t="shared" si="0"/>
        <v>]</v>
      </c>
      <c r="G41" s="261" t="str">
        <f t="shared" si="1"/>
        <v>:</v>
      </c>
      <c r="I41" s="216">
        <v>39</v>
      </c>
      <c r="J41" s="231" t="str">
        <f t="shared" si="2"/>
        <v>:</v>
      </c>
      <c r="K41" s="231" t="str">
        <f t="shared" si="3"/>
        <v>ㆲ</v>
      </c>
      <c r="M41" s="216">
        <v>39</v>
      </c>
      <c r="N41" s="230" t="str">
        <f t="shared" si="4"/>
        <v/>
      </c>
      <c r="O41" s="230" t="str">
        <f t="shared" si="5"/>
        <v/>
      </c>
      <c r="Q41" s="216">
        <v>39</v>
      </c>
      <c r="R41" s="219" t="str">
        <f t="shared" si="6"/>
        <v>:</v>
      </c>
      <c r="S41" s="233" t="str">
        <f t="shared" si="7"/>
        <v>]</v>
      </c>
      <c r="T41" s="219" t="str">
        <f xml:space="preserve"> INDEX($K$3:$K$57, MATCH(表格1_337[[#This Row],[鍵盤位置]], $J$3:$J$57,0))</f>
        <v>ㆲ</v>
      </c>
      <c r="V41" s="278" t="str">
        <f xml:space="preserve"> INDEX($K$3:$K$44, MATCH(表格1_337[[#This Row],[鍵盤位置]], $J$3:$J$44,0))</f>
        <v>ㆲ</v>
      </c>
      <c r="W41" s="281" t="s">
        <v>317</v>
      </c>
      <c r="X41" s="280" t="s">
        <v>382</v>
      </c>
    </row>
    <row r="42" spans="5:24">
      <c r="E42" s="216" cm="1">
        <f t="array" ref="E42" xml:space="preserve"> ROW() - ROW($2:$2)</f>
        <v>40</v>
      </c>
      <c r="F42" s="261" t="str">
        <f t="shared" si="0"/>
        <v>R</v>
      </c>
      <c r="G42" s="261" t="str">
        <f t="shared" si="1"/>
        <v>/</v>
      </c>
      <c r="I42" s="216">
        <v>40</v>
      </c>
      <c r="J42" s="231" t="str">
        <f t="shared" si="2"/>
        <v>/</v>
      </c>
      <c r="K42" s="231" t="str">
        <f t="shared" si="3"/>
        <v>ㄥ</v>
      </c>
      <c r="M42" s="216">
        <v>40</v>
      </c>
      <c r="N42" s="230" t="str">
        <f t="shared" si="4"/>
        <v/>
      </c>
      <c r="O42" s="230" t="str">
        <f t="shared" si="5"/>
        <v/>
      </c>
      <c r="Q42" s="216">
        <v>40</v>
      </c>
      <c r="R42" s="219" t="str">
        <f t="shared" si="6"/>
        <v>/</v>
      </c>
      <c r="S42" s="233" t="str">
        <f t="shared" si="7"/>
        <v>R</v>
      </c>
      <c r="T42" s="219" t="str">
        <f xml:space="preserve"> INDEX($K$3:$K$57, MATCH(表格1_337[[#This Row],[鍵盤位置]], $J$3:$J$57,0))</f>
        <v>ㄥ</v>
      </c>
      <c r="V42" s="278" t="str">
        <f xml:space="preserve"> INDEX($K$3:$K$44, MATCH(表格1_337[[#This Row],[鍵盤位置]], $J$3:$J$44,0))</f>
        <v>ㄥ</v>
      </c>
      <c r="W42" s="281" t="s">
        <v>320</v>
      </c>
      <c r="X42" s="280" t="s">
        <v>380</v>
      </c>
    </row>
    <row r="43" spans="5:24">
      <c r="E43" s="216" cm="1">
        <f t="array" ref="E43" xml:space="preserve"> ROW() - ROW($2:$2)</f>
        <v>41</v>
      </c>
      <c r="F43" s="261" t="str">
        <f t="shared" si="0"/>
        <v>r</v>
      </c>
      <c r="G43" s="261" t="str">
        <f t="shared" si="1"/>
        <v>-</v>
      </c>
      <c r="I43" s="216">
        <v>41</v>
      </c>
      <c r="J43" s="231" t="str">
        <f t="shared" si="2"/>
        <v>-</v>
      </c>
      <c r="K43" s="231" t="str">
        <f t="shared" si="3"/>
        <v>ㆭ</v>
      </c>
      <c r="M43" s="216">
        <v>41</v>
      </c>
      <c r="N43" s="230" t="str">
        <f t="shared" si="4"/>
        <v/>
      </c>
      <c r="O43" s="230" t="str">
        <f t="shared" si="5"/>
        <v/>
      </c>
      <c r="Q43" s="216">
        <v>41</v>
      </c>
      <c r="R43" s="219" t="str">
        <f t="shared" si="6"/>
        <v>-</v>
      </c>
      <c r="S43" s="233" t="str">
        <f t="shared" si="7"/>
        <v>r</v>
      </c>
      <c r="T43" s="219" t="str">
        <f xml:space="preserve"> INDEX($K$3:$K$57, MATCH(表格1_337[[#This Row],[鍵盤位置]], $J$3:$J$57,0))</f>
        <v>ㆭ</v>
      </c>
      <c r="V43" s="278" t="str">
        <f xml:space="preserve"> INDEX($K$3:$K$44, MATCH(表格1_337[[#This Row],[鍵盤位置]], $J$3:$J$44,0))</f>
        <v>ㆭ</v>
      </c>
      <c r="W43" s="281" t="s">
        <v>321</v>
      </c>
      <c r="X43" s="280" t="s">
        <v>378</v>
      </c>
    </row>
    <row r="44" spans="5:24">
      <c r="E44" s="216" cm="1">
        <f t="array" ref="E44" xml:space="preserve"> ROW() - ROW($2:$2)</f>
        <v>42</v>
      </c>
      <c r="F44" s="261" t="str">
        <f t="shared" si="0"/>
        <v>i</v>
      </c>
      <c r="G44" s="261" t="str">
        <f t="shared" si="1"/>
        <v>u</v>
      </c>
      <c r="I44" s="216">
        <v>42</v>
      </c>
      <c r="J44" s="231" t="str">
        <f t="shared" si="2"/>
        <v>u</v>
      </c>
      <c r="K44" s="231" t="str">
        <f t="shared" si="3"/>
        <v>ㄧ</v>
      </c>
      <c r="M44" s="216">
        <v>42</v>
      </c>
      <c r="N44" s="230" t="str">
        <f t="shared" si="4"/>
        <v/>
      </c>
      <c r="O44" s="230" t="str">
        <f t="shared" si="5"/>
        <v/>
      </c>
      <c r="Q44" s="216">
        <v>42</v>
      </c>
      <c r="R44" s="219" t="str">
        <f t="shared" si="6"/>
        <v>u</v>
      </c>
      <c r="S44" s="233" t="str">
        <f t="shared" si="7"/>
        <v>i</v>
      </c>
      <c r="T44" s="219" t="str">
        <f xml:space="preserve"> INDEX($K$3:$K$57, MATCH(表格1_337[[#This Row],[鍵盤位置]], $J$3:$J$57,0))</f>
        <v>ㄧ</v>
      </c>
      <c r="V44" s="278" t="str">
        <f xml:space="preserve"> INDEX($K$3:$K$44, MATCH(表格1_337[[#This Row],[鍵盤位置]], $J$3:$J$44,0))</f>
        <v>ㄧ</v>
      </c>
      <c r="W44" s="281" t="s">
        <v>319</v>
      </c>
      <c r="X44" s="280" t="s">
        <v>377</v>
      </c>
    </row>
    <row r="45" spans="5:24">
      <c r="E45" s="216" cm="1">
        <f t="array" ref="E45" xml:space="preserve"> ROW() - ROW($2:$2)</f>
        <v>43</v>
      </c>
      <c r="F45" s="261" t="str">
        <f t="shared" si="0"/>
        <v>I</v>
      </c>
      <c r="G45" s="261" t="str">
        <f t="shared" si="1"/>
        <v>U</v>
      </c>
      <c r="I45" s="216">
        <v>43</v>
      </c>
      <c r="J45" s="231" t="str">
        <f t="shared" si="2"/>
        <v>U</v>
      </c>
      <c r="K45" s="231" t="str">
        <f t="shared" si="3"/>
        <v>ㆪ</v>
      </c>
      <c r="O45" s="216"/>
      <c r="Q45" s="216">
        <v>43</v>
      </c>
      <c r="R45" s="219" t="str">
        <f t="shared" si="6"/>
        <v>U</v>
      </c>
      <c r="S45" s="233" t="str">
        <f t="shared" si="7"/>
        <v>I</v>
      </c>
      <c r="T45" s="219" t="str">
        <f xml:space="preserve"> INDEX($K$3:$K$57, MATCH(表格1_337[[#This Row],[鍵盤位置]], $J$3:$J$57,0))</f>
        <v>ㄧ</v>
      </c>
    </row>
    <row r="46" spans="5:24">
      <c r="E46" s="216" cm="1">
        <f t="array" ref="E46" xml:space="preserve"> ROW() - ROW($2:$2)</f>
        <v>44</v>
      </c>
      <c r="F46" s="261" t="str">
        <f t="shared" si="0"/>
        <v>u</v>
      </c>
      <c r="G46" s="261" t="str">
        <f t="shared" si="1"/>
        <v>j</v>
      </c>
      <c r="I46" s="216">
        <v>44</v>
      </c>
      <c r="J46" s="231" t="str">
        <f t="shared" si="2"/>
        <v>j</v>
      </c>
      <c r="K46" s="231" t="str">
        <f t="shared" si="3"/>
        <v>ㄨ</v>
      </c>
      <c r="Q46" s="216">
        <v>44</v>
      </c>
      <c r="R46" s="219" t="str">
        <f t="shared" si="6"/>
        <v>j</v>
      </c>
      <c r="S46" s="233" t="str">
        <f t="shared" si="7"/>
        <v>u</v>
      </c>
      <c r="T46" s="219" t="str">
        <f xml:space="preserve"> INDEX($K$3:$K$57, MATCH(表格1_337[[#This Row],[鍵盤位置]], $J$3:$J$57,0))</f>
        <v>ㄨ</v>
      </c>
    </row>
    <row r="47" spans="5:24">
      <c r="E47" s="216" cm="1">
        <f t="array" ref="E47" xml:space="preserve"> ROW() - ROW($2:$2)</f>
        <v>45</v>
      </c>
      <c r="F47" s="261" t="str">
        <f t="shared" si="0"/>
        <v>U</v>
      </c>
      <c r="G47" s="261" t="str">
        <f t="shared" si="1"/>
        <v>J</v>
      </c>
      <c r="I47" s="216">
        <v>45</v>
      </c>
      <c r="J47" s="231" t="str">
        <f t="shared" si="2"/>
        <v>J</v>
      </c>
      <c r="K47" s="231" t="str">
        <f t="shared" si="3"/>
        <v>ㆫ</v>
      </c>
      <c r="Q47" s="216">
        <v>45</v>
      </c>
      <c r="R47" s="219" t="str">
        <f t="shared" si="6"/>
        <v>J</v>
      </c>
      <c r="S47" s="233" t="str">
        <f t="shared" si="7"/>
        <v>U</v>
      </c>
      <c r="T47" s="219" t="str">
        <f xml:space="preserve"> INDEX($K$3:$K$57, MATCH(表格1_337[[#This Row],[鍵盤位置]], $J$3:$J$57,0))</f>
        <v>ㄨ</v>
      </c>
    </row>
    <row r="48" spans="5:24">
      <c r="E48" s="216" cm="1">
        <f t="array" ref="E48" xml:space="preserve"> ROW() - ROW($2:$2)</f>
        <v>46</v>
      </c>
      <c r="F48" s="261" t="str">
        <f t="shared" si="0"/>
        <v>1</v>
      </c>
      <c r="G48" s="261" t="str">
        <f t="shared" si="1"/>
        <v xml:space="preserve"> </v>
      </c>
      <c r="I48" s="216">
        <v>46</v>
      </c>
      <c r="J48" s="231" t="str">
        <f t="shared" si="2"/>
        <v xml:space="preserve"> </v>
      </c>
      <c r="K48" s="231" t="str">
        <f t="shared" si="3"/>
        <v xml:space="preserve"> </v>
      </c>
      <c r="Q48" s="216">
        <v>46</v>
      </c>
      <c r="R48" s="219" t="str">
        <f t="shared" si="6"/>
        <v xml:space="preserve"> </v>
      </c>
      <c r="S48" s="233" t="str">
        <f t="shared" si="7"/>
        <v>1</v>
      </c>
      <c r="T48" s="219" t="str">
        <f xml:space="preserve"> INDEX($K$3:$K$57, MATCH(表格1_337[[#This Row],[鍵盤位置]], $J$3:$J$57,0))</f>
        <v xml:space="preserve"> </v>
      </c>
    </row>
    <row r="49" spans="5:20">
      <c r="E49" s="216" cm="1">
        <f t="array" ref="E49" xml:space="preserve"> ROW() - ROW($2:$2)</f>
        <v>47</v>
      </c>
      <c r="F49" s="261" t="str">
        <f t="shared" si="0"/>
        <v>2</v>
      </c>
      <c r="G49" s="261" t="str">
        <f t="shared" si="1"/>
        <v>4</v>
      </c>
      <c r="I49" s="216">
        <v>47</v>
      </c>
      <c r="J49" s="231" t="str">
        <f t="shared" si="2"/>
        <v>4</v>
      </c>
      <c r="K49" s="231" t="str">
        <f t="shared" si="3"/>
        <v>ˋ</v>
      </c>
      <c r="Q49" s="216">
        <v>47</v>
      </c>
      <c r="R49" s="219" t="str">
        <f t="shared" si="6"/>
        <v>4</v>
      </c>
      <c r="S49" s="233" t="str">
        <f t="shared" si="7"/>
        <v>2</v>
      </c>
      <c r="T49" s="219" t="str">
        <f xml:space="preserve"> INDEX($K$3:$K$57, MATCH(表格1_337[[#This Row],[鍵盤位置]], $J$3:$J$57,0))</f>
        <v>ˋ</v>
      </c>
    </row>
    <row r="50" spans="5:20">
      <c r="E50" s="216" cm="1">
        <f t="array" ref="E50" xml:space="preserve"> ROW() - ROW($2:$2)</f>
        <v>48</v>
      </c>
      <c r="F50" s="261" t="str">
        <f t="shared" si="0"/>
        <v>3</v>
      </c>
      <c r="G50" s="261" t="str">
        <f t="shared" si="1"/>
        <v>3</v>
      </c>
      <c r="I50" s="216">
        <v>48</v>
      </c>
      <c r="J50" s="231" t="str">
        <f t="shared" si="2"/>
        <v>3</v>
      </c>
      <c r="K50" s="231" t="str">
        <f t="shared" si="3"/>
        <v>˪</v>
      </c>
      <c r="Q50" s="216">
        <v>48</v>
      </c>
      <c r="R50" s="219" t="str">
        <f t="shared" si="6"/>
        <v>3</v>
      </c>
      <c r="S50" s="233" t="str">
        <f t="shared" si="7"/>
        <v>3</v>
      </c>
      <c r="T50" s="219" t="str">
        <f xml:space="preserve"> INDEX($K$3:$K$57, MATCH(表格1_337[[#This Row],[鍵盤位置]], $J$3:$J$57,0))</f>
        <v>˪</v>
      </c>
    </row>
    <row r="51" spans="5:20">
      <c r="E51" s="216" cm="1">
        <f t="array" ref="E51" xml:space="preserve"> ROW() - ROW($2:$2)</f>
        <v>49</v>
      </c>
      <c r="F51" s="261" t="str">
        <f t="shared" si="0"/>
        <v>9</v>
      </c>
      <c r="G51" s="261" t="str">
        <f t="shared" si="1"/>
        <v>b</v>
      </c>
      <c r="I51" s="216">
        <v>49</v>
      </c>
      <c r="J51" s="231" t="str">
        <f t="shared" si="2"/>
        <v>b</v>
      </c>
      <c r="K51" s="231" t="str">
        <f t="shared" si="3"/>
        <v>ㆴ</v>
      </c>
      <c r="Q51" s="216">
        <v>49</v>
      </c>
      <c r="R51" s="219" t="str">
        <f t="shared" si="6"/>
        <v>b</v>
      </c>
      <c r="S51" s="233" t="str">
        <f t="shared" si="7"/>
        <v>9</v>
      </c>
      <c r="T51" s="219" t="str">
        <f xml:space="preserve"> INDEX($K$3:$K$57, MATCH(表格1_337[[#This Row],[鍵盤位置]], $J$3:$J$57,0))</f>
        <v>ㆴ</v>
      </c>
    </row>
    <row r="52" spans="5:20">
      <c r="E52" s="216" cm="1">
        <f t="array" ref="E52" xml:space="preserve"> ROW() - ROW($2:$2)</f>
        <v>50</v>
      </c>
      <c r="F52" s="261" t="str">
        <f t="shared" si="0"/>
        <v>&gt;</v>
      </c>
      <c r="G52" s="261" t="str">
        <f t="shared" si="1"/>
        <v>t</v>
      </c>
      <c r="I52" s="216">
        <v>50</v>
      </c>
      <c r="J52" s="231" t="str">
        <f t="shared" si="2"/>
        <v>t</v>
      </c>
      <c r="K52" s="231" t="str">
        <f t="shared" si="3"/>
        <v>ㆵ</v>
      </c>
      <c r="Q52" s="216">
        <v>50</v>
      </c>
      <c r="R52" s="219" t="str">
        <f t="shared" si="6"/>
        <v>t</v>
      </c>
      <c r="S52" s="233" t="str">
        <f t="shared" si="7"/>
        <v>&gt;</v>
      </c>
      <c r="T52" s="219" t="str">
        <f xml:space="preserve"> INDEX($K$3:$K$57, MATCH(表格1_337[[#This Row],[鍵盤位置]], $J$3:$J$57,0))</f>
        <v>ㆵ</v>
      </c>
    </row>
    <row r="53" spans="5:20">
      <c r="E53" s="216" cm="1">
        <f t="array" ref="E53" xml:space="preserve"> ROW() - ROW($2:$2)</f>
        <v>51</v>
      </c>
      <c r="F53" s="261" t="str">
        <f t="shared" si="0"/>
        <v>&lt;</v>
      </c>
      <c r="G53" s="261" t="str">
        <f t="shared" si="1"/>
        <v>g</v>
      </c>
      <c r="I53" s="216">
        <v>51</v>
      </c>
      <c r="J53" s="231" t="str">
        <f t="shared" si="2"/>
        <v>g</v>
      </c>
      <c r="K53" s="231" t="str">
        <f t="shared" si="3"/>
        <v>ㆻ</v>
      </c>
      <c r="Q53" s="216">
        <v>51</v>
      </c>
      <c r="R53" s="219" t="str">
        <f t="shared" si="6"/>
        <v>g</v>
      </c>
      <c r="S53" s="233" t="str">
        <f t="shared" si="7"/>
        <v>&lt;</v>
      </c>
      <c r="T53" s="219" t="str">
        <f xml:space="preserve"> INDEX($K$3:$K$57, MATCH(表格1_337[[#This Row],[鍵盤位置]], $J$3:$J$57,0))</f>
        <v>ㆻ</v>
      </c>
    </row>
    <row r="54" spans="5:20">
      <c r="E54" s="216" cm="1">
        <f t="array" ref="E54" xml:space="preserve"> ROW() - ROW($2:$2)</f>
        <v>52</v>
      </c>
      <c r="F54" s="261" t="str">
        <f t="shared" si="0"/>
        <v>4</v>
      </c>
      <c r="G54" s="261" t="str">
        <f t="shared" si="1"/>
        <v>z</v>
      </c>
      <c r="I54" s="216">
        <v>52</v>
      </c>
      <c r="J54" s="231" t="str">
        <f t="shared" si="2"/>
        <v>z</v>
      </c>
      <c r="K54" s="231" t="str">
        <f t="shared" si="3"/>
        <v>ㆷ</v>
      </c>
      <c r="Q54" s="216">
        <v>52</v>
      </c>
      <c r="R54" s="219" t="str">
        <f t="shared" si="6"/>
        <v>z</v>
      </c>
      <c r="S54" s="233" t="str">
        <f t="shared" si="7"/>
        <v>4</v>
      </c>
      <c r="T54" s="219" t="str">
        <f xml:space="preserve"> INDEX($K$3:$K$57, MATCH(表格1_337[[#This Row],[鍵盤位置]], $J$3:$J$57,0))</f>
        <v>ㆷ</v>
      </c>
    </row>
    <row r="55" spans="5:20">
      <c r="E55" s="216" cm="1">
        <f t="array" ref="E55" xml:space="preserve"> ROW() - ROW($2:$2)</f>
        <v>53</v>
      </c>
      <c r="F55" s="261" t="str">
        <f t="shared" si="0"/>
        <v>5</v>
      </c>
      <c r="G55" s="261" t="str">
        <f t="shared" si="1"/>
        <v>6</v>
      </c>
      <c r="I55" s="216">
        <v>53</v>
      </c>
      <c r="J55" s="231" t="str">
        <f t="shared" si="2"/>
        <v>6</v>
      </c>
      <c r="K55" s="231" t="str">
        <f t="shared" si="3"/>
        <v>ˊ</v>
      </c>
      <c r="Q55" s="216">
        <v>53</v>
      </c>
      <c r="R55" s="219" t="str">
        <f t="shared" si="6"/>
        <v>6</v>
      </c>
      <c r="S55" s="233" t="str">
        <f t="shared" si="7"/>
        <v>5</v>
      </c>
      <c r="T55" s="219" t="str">
        <f xml:space="preserve"> INDEX($K$3:$K$57, MATCH(表格1_337[[#This Row],[鍵盤位置]], $J$3:$J$57,0))</f>
        <v>ˊ</v>
      </c>
    </row>
    <row r="56" spans="5:20">
      <c r="E56" s="216" cm="1">
        <f t="array" ref="E56" xml:space="preserve"> ROW() - ROW($2:$2)</f>
        <v>54</v>
      </c>
      <c r="F56" s="261" t="str">
        <f t="shared" si="0"/>
        <v>7</v>
      </c>
      <c r="G56" s="261" t="str">
        <f t="shared" si="1"/>
        <v>5</v>
      </c>
      <c r="I56" s="216">
        <v>54</v>
      </c>
      <c r="J56" s="231" t="str">
        <f t="shared" si="2"/>
        <v>5</v>
      </c>
      <c r="K56" s="231" t="str">
        <f t="shared" si="3"/>
        <v>˫</v>
      </c>
      <c r="Q56" s="216">
        <v>54</v>
      </c>
      <c r="R56" s="219" t="str">
        <f t="shared" si="6"/>
        <v>5</v>
      </c>
      <c r="S56" s="233" t="str">
        <f t="shared" si="7"/>
        <v>7</v>
      </c>
      <c r="T56" s="219" t="str">
        <f xml:space="preserve"> INDEX($K$3:$K$57, MATCH(表格1_337[[#This Row],[鍵盤位置]], $J$3:$J$57,0))</f>
        <v>˫</v>
      </c>
    </row>
    <row r="57" spans="5:20">
      <c r="E57" s="216" cm="1">
        <f t="array" ref="E57" xml:space="preserve"> ROW() - ROW($2:$2)</f>
        <v>55</v>
      </c>
      <c r="F57" s="261" t="str">
        <f t="shared" si="0"/>
        <v>8</v>
      </c>
      <c r="G57" s="261" t="str">
        <f t="shared" si="1"/>
        <v>7</v>
      </c>
      <c r="I57" s="216">
        <v>55</v>
      </c>
      <c r="J57" s="231" t="str">
        <f t="shared" si="2"/>
        <v>7</v>
      </c>
      <c r="K57" s="231" t="str">
        <f t="shared" si="3"/>
        <v>˙</v>
      </c>
      <c r="Q57" s="216">
        <v>55</v>
      </c>
      <c r="R57" s="219" t="str">
        <f t="shared" si="6"/>
        <v>7</v>
      </c>
      <c r="S57" s="233" t="str">
        <f t="shared" si="7"/>
        <v>8</v>
      </c>
      <c r="T57" s="219" t="str">
        <f xml:space="preserve"> INDEX($K$3:$K$57, MATCH(表格1_337[[#This Row],[鍵盤位置]], $J$3:$J$57,0))</f>
        <v>˙</v>
      </c>
    </row>
    <row r="58" spans="5:20">
      <c r="R58" s="219"/>
      <c r="S58" s="233"/>
      <c r="T58" s="219"/>
    </row>
    <row r="59" spans="5:20">
      <c r="R59" s="219"/>
      <c r="S59" s="233"/>
      <c r="T59" s="219"/>
    </row>
    <row r="60" spans="5:20">
      <c r="R60" s="219"/>
      <c r="S60" s="233"/>
      <c r="T60" s="219"/>
    </row>
    <row r="61" spans="5:20">
      <c r="R61" s="219"/>
      <c r="S61" s="233"/>
      <c r="T61" s="219"/>
    </row>
    <row r="62" spans="5:20">
      <c r="R62" s="219"/>
      <c r="S62" s="233"/>
      <c r="T62" s="219"/>
    </row>
    <row r="63" spans="5:20">
      <c r="R63" s="219"/>
      <c r="S63" s="233"/>
      <c r="T63" s="219"/>
    </row>
    <row r="64" spans="5:20">
      <c r="R64" s="219"/>
      <c r="S64" s="233"/>
      <c r="T64" s="219"/>
    </row>
    <row r="65" spans="18:20">
      <c r="R65" s="219"/>
      <c r="S65" s="233"/>
      <c r="T65" s="219"/>
    </row>
    <row r="66" spans="18:20">
      <c r="R66" s="219"/>
      <c r="S66" s="233"/>
      <c r="T66" s="219"/>
    </row>
    <row r="67" spans="18:20">
      <c r="R67" s="219"/>
      <c r="S67" s="233"/>
      <c r="T67" s="219"/>
    </row>
    <row r="68" spans="18:20">
      <c r="R68" s="219"/>
      <c r="S68" s="233"/>
      <c r="T68" s="219"/>
    </row>
    <row r="69" spans="18:20">
      <c r="R69" s="219"/>
      <c r="S69" s="233"/>
      <c r="T69" s="219"/>
    </row>
    <row r="70" spans="18:20">
      <c r="R70" s="219"/>
      <c r="S70" s="233"/>
      <c r="T70" s="219"/>
    </row>
    <row r="72" spans="18:20">
      <c r="S72" s="216" t="str">
        <f xml:space="preserve"> _xlfn.CONCAT(按鍵編碼)</f>
        <v>pbPmtTnlkgKGhZJCSzjcsaAOQoeEyYxX{}M0N[]RriIuU1239&gt;&lt;4578</v>
      </c>
    </row>
    <row r="73" spans="18:20">
      <c r="S73" s="216" t="str">
        <f xml:space="preserve"> _xlfn.CONCAT(方音符號)</f>
        <v>ㄅㆠㄆㄇㄉㄊㄋㄌㄍㄍㄎㄎㄏㄐㄐㄑㄒㄗㄗㄘㄙㄚㄅㆦㆦㄜㆤㆤㄞㆮㄠㄠㆰㆱㆬㄢㄣㄤㆲㄥㆭㄧㄧㄨㄨ ˋ˪ㆴㆵㆻㆷˊ˫˙</v>
      </c>
    </row>
    <row r="74" spans="18:20">
      <c r="S74" s="282" t="str">
        <f xml:space="preserve"> "xlit|" &amp; S72 &amp; "|" &amp; S73 &amp; "|"</f>
        <v>xlit|pbPmtTnlkgKGhZJCSzjcsaAOQoeEyYxX{}M0N[]RriIuU1239&gt;&lt;4578|ㄅㆠㄆㄇㄉㄊㄋㄌㄍㄍㄎㄎㄏㄐㄐㄑㄒㄗㄗㄘㄙㄚㄅㆦㆦㄜㆤㆤㄞㆮㄠㄠㆰㆱㆬㄢㄣㄤㆲㄥㆭㄧㄧㄨㄨ ˋ˪ㆴㆵㆻㆷˊ˫˙|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3803-1B30-4D22-9E1E-B7ED211B5736}">
  <sheetPr>
    <tabColor rgb="FFFF0000"/>
  </sheetPr>
  <dimension ref="A1:X48"/>
  <sheetViews>
    <sheetView topLeftCell="A13" workbookViewId="0">
      <selection activeCell="A2" sqref="A2"/>
    </sheetView>
    <sheetView workbookViewId="1"/>
  </sheetViews>
  <sheetFormatPr defaultRowHeight="30" outlineLevelCol="1"/>
  <cols>
    <col min="1" max="1" width="99.19921875" style="216" customWidth="1"/>
    <col min="2" max="2" width="4.59765625" style="216" bestFit="1" customWidth="1"/>
    <col min="3" max="3" width="6.5" style="216" customWidth="1"/>
    <col min="4" max="4" width="5.09765625" style="216" customWidth="1"/>
    <col min="5" max="5" width="4.69921875" style="216" customWidth="1" outlineLevel="1"/>
    <col min="6" max="7" width="10.09765625" style="218" customWidth="1" outlineLevel="1"/>
    <col min="8" max="8" width="5.09765625" style="216" customWidth="1"/>
    <col min="9" max="9" width="4.69921875" style="216" customWidth="1"/>
    <col min="10" max="10" width="10.09765625" style="217" customWidth="1"/>
    <col min="11" max="11" width="10.09765625" style="218" customWidth="1"/>
    <col min="12" max="12" width="5.09765625" style="216" customWidth="1"/>
    <col min="13" max="13" width="4.69921875" style="216" customWidth="1"/>
    <col min="14" max="14" width="10.09765625" style="216" customWidth="1"/>
    <col min="15" max="15" width="10.09765625" style="219" customWidth="1"/>
    <col min="16" max="16" width="8.796875" style="216"/>
    <col min="17" max="17" width="4.69921875" style="216" customWidth="1"/>
    <col min="18" max="21" width="9.796875" style="216" customWidth="1"/>
    <col min="22" max="22" width="9.796875" customWidth="1"/>
    <col min="23" max="23" width="11.796875" style="216" customWidth="1"/>
    <col min="24" max="26" width="10.3984375" style="216" customWidth="1"/>
    <col min="27" max="16384" width="8.796875" style="216"/>
  </cols>
  <sheetData>
    <row r="1" spans="1:24">
      <c r="A1" s="274" t="s">
        <v>717</v>
      </c>
      <c r="E1" s="274" t="s">
        <v>714</v>
      </c>
      <c r="I1" s="274" t="s">
        <v>716</v>
      </c>
      <c r="M1" s="274" t="s">
        <v>715</v>
      </c>
      <c r="Q1" s="275" t="s">
        <v>795</v>
      </c>
      <c r="V1" s="216"/>
    </row>
    <row r="2" spans="1:24" ht="25.5">
      <c r="A2" s="270" t="s">
        <v>792</v>
      </c>
      <c r="F2" s="220" t="s">
        <v>794</v>
      </c>
      <c r="G2" s="221" t="s">
        <v>720</v>
      </c>
      <c r="J2" s="220" t="s">
        <v>720</v>
      </c>
      <c r="K2" s="221" t="s">
        <v>721</v>
      </c>
      <c r="N2" s="220" t="s">
        <v>794</v>
      </c>
      <c r="O2" s="221" t="s">
        <v>722</v>
      </c>
      <c r="R2" s="224" t="s">
        <v>458</v>
      </c>
      <c r="S2" s="224" t="s">
        <v>796</v>
      </c>
      <c r="T2" s="224" t="s">
        <v>397</v>
      </c>
      <c r="V2" s="276" t="s">
        <v>397</v>
      </c>
      <c r="W2" s="276" t="s">
        <v>395</v>
      </c>
      <c r="X2" s="277" t="s">
        <v>384</v>
      </c>
    </row>
    <row r="3" spans="1:24">
      <c r="A3" s="216">
        <f xml:space="preserve"> SEARCH("|",$A$2,1)</f>
        <v>12</v>
      </c>
      <c r="E3" s="216" cm="1">
        <f t="array" ref="E3" xml:space="preserve"> ROW() - ROW($2:$2)</f>
        <v>1</v>
      </c>
      <c r="F3" s="227" t="str">
        <f xml:space="preserve"> IFERROR( MID($A$6, $E3, 1), "")</f>
        <v>b</v>
      </c>
      <c r="G3" s="228" t="str">
        <f xml:space="preserve"> IFERROR( MID($A$7, $E3, 1), "")</f>
        <v>1</v>
      </c>
      <c r="I3" s="216">
        <v>1</v>
      </c>
      <c r="J3" s="231" t="str">
        <f xml:space="preserve"> IFERROR( MID($A$15, $E3, 1), "")</f>
        <v>1</v>
      </c>
      <c r="K3" s="231" t="str">
        <f xml:space="preserve"> IFERROR( MID($A$16, $E3, 1), "")</f>
        <v>ㄅ</v>
      </c>
      <c r="M3" s="216">
        <v>1</v>
      </c>
      <c r="N3" s="230" t="str">
        <f xml:space="preserve"> IFERROR( MID($A$21, $E3, 1), "")</f>
        <v>b</v>
      </c>
      <c r="O3" s="230" t="str">
        <f xml:space="preserve"> IFERROR( MID($A$22, $E3, 1), "")</f>
        <v>ㄅ</v>
      </c>
      <c r="Q3" s="216">
        <v>1</v>
      </c>
      <c r="R3" s="219" t="str">
        <f>G3</f>
        <v>1</v>
      </c>
      <c r="S3" s="233" t="str">
        <f>F3</f>
        <v>b</v>
      </c>
      <c r="T3" s="219" t="str">
        <f xml:space="preserve"> INDEX($K$3:$K$44, MATCH(表格1_33[[#This Row],[鍵盤位置]], $J$3:$J$44,0))</f>
        <v>ㄅ</v>
      </c>
      <c r="V3" s="278" t="str">
        <f xml:space="preserve"> INDEX($K$3:$K$44, MATCH(表格1_33[[#This Row],[鍵盤位置]], $J$3:$J$44,0))</f>
        <v>ㄅ</v>
      </c>
      <c r="W3" s="279" t="s">
        <v>9</v>
      </c>
      <c r="X3" s="280" t="s">
        <v>415</v>
      </c>
    </row>
    <row r="4" spans="1:24">
      <c r="A4" s="216">
        <f xml:space="preserve"> SEARCH("|",$A$2,A3+1)</f>
        <v>55</v>
      </c>
      <c r="E4" s="216" cm="1">
        <f t="array" ref="E4" xml:space="preserve"> ROW() - ROW($2:$2)</f>
        <v>2</v>
      </c>
      <c r="F4" s="236" t="str">
        <f t="shared" ref="F4:F44" si="0" xml:space="preserve"> IFERROR( MID($A$6, $E4, 1), "")</f>
        <v>p</v>
      </c>
      <c r="G4" s="237" t="str">
        <f t="shared" ref="G4:G44" si="1" xml:space="preserve"> IFERROR( MID($A$7, $E4, 1), "")</f>
        <v>q</v>
      </c>
      <c r="I4" s="216">
        <v>2</v>
      </c>
      <c r="J4" s="231" t="str">
        <f t="shared" ref="J4:J44" si="2" xml:space="preserve"> IFERROR( MID($A$15, $E4, 1), "")</f>
        <v>q</v>
      </c>
      <c r="K4" s="231" t="str">
        <f t="shared" ref="K4:K44" si="3" xml:space="preserve"> IFERROR( MID($A$16, $E4, 1), "")</f>
        <v>ㄆ</v>
      </c>
      <c r="M4" s="216">
        <v>2</v>
      </c>
      <c r="N4" s="230" t="str">
        <f t="shared" ref="N4:N44" si="4" xml:space="preserve"> IFERROR( MID($A$21, $E4, 1), "")</f>
        <v>p</v>
      </c>
      <c r="O4" s="230" t="str">
        <f t="shared" ref="O4:O44" si="5" xml:space="preserve"> IFERROR( MID($A$22, $E4, 1), "")</f>
        <v>ㄆ</v>
      </c>
      <c r="Q4" s="216">
        <v>2</v>
      </c>
      <c r="R4" s="219" t="str">
        <f t="shared" ref="R4:R44" si="6">G4</f>
        <v>q</v>
      </c>
      <c r="S4" s="233" t="str">
        <f t="shared" ref="S4:S44" si="7">F4</f>
        <v>p</v>
      </c>
      <c r="T4" s="219" t="str">
        <f xml:space="preserve"> INDEX($K$3:$K$44, MATCH(表格1_33[[#This Row],[鍵盤位置]], $J$3:$J$44,0))</f>
        <v>ㄆ</v>
      </c>
      <c r="V4" s="278" t="str">
        <f xml:space="preserve"> INDEX($K$3:$K$44, MATCH(表格1_33[[#This Row],[鍵盤位置]], $J$3:$J$44,0))</f>
        <v>ㄆ</v>
      </c>
      <c r="W4" s="279" t="s">
        <v>38</v>
      </c>
      <c r="X4" s="280" t="s">
        <v>414</v>
      </c>
    </row>
    <row r="5" spans="1:24">
      <c r="A5" s="216">
        <f xml:space="preserve"> SEARCH("|",$A$2,A4+1)</f>
        <v>98</v>
      </c>
      <c r="E5" s="216" cm="1">
        <f t="array" ref="E5" xml:space="preserve"> ROW() - ROW($2:$2)</f>
        <v>3</v>
      </c>
      <c r="F5" s="236" t="str">
        <f t="shared" si="0"/>
        <v>m</v>
      </c>
      <c r="G5" s="237" t="str">
        <f t="shared" si="1"/>
        <v>a</v>
      </c>
      <c r="I5" s="216">
        <v>3</v>
      </c>
      <c r="J5" s="231" t="str">
        <f t="shared" si="2"/>
        <v>a</v>
      </c>
      <c r="K5" s="231" t="str">
        <f t="shared" si="3"/>
        <v>ㄇ</v>
      </c>
      <c r="M5" s="216">
        <v>3</v>
      </c>
      <c r="N5" s="230" t="str">
        <f t="shared" si="4"/>
        <v>m</v>
      </c>
      <c r="O5" s="230" t="str">
        <f t="shared" si="5"/>
        <v>ㄇ</v>
      </c>
      <c r="Q5" s="216">
        <v>3</v>
      </c>
      <c r="R5" s="219" t="str">
        <f t="shared" si="6"/>
        <v>a</v>
      </c>
      <c r="S5" s="233" t="str">
        <f t="shared" si="7"/>
        <v>m</v>
      </c>
      <c r="T5" s="219" t="str">
        <f xml:space="preserve"> INDEX($K$3:$K$44, MATCH(表格1_33[[#This Row],[鍵盤位置]], $J$3:$J$44,0))</f>
        <v>ㄇ</v>
      </c>
      <c r="V5" s="278" t="str">
        <f xml:space="preserve"> INDEX($K$3:$K$44, MATCH(表格1_33[[#This Row],[鍵盤位置]], $J$3:$J$44,0))</f>
        <v>ㄇ</v>
      </c>
      <c r="W5" s="279" t="s">
        <v>66</v>
      </c>
      <c r="X5" s="280" t="s">
        <v>412</v>
      </c>
    </row>
    <row r="6" spans="1:24">
      <c r="A6" s="271" t="str">
        <f xml:space="preserve"> MID($A$2,A3+1, A4-A3-1)</f>
        <v>bpmfdtnlgkhjqxZCSrzcsiuvaoeEAIOUMNKGR12345</v>
      </c>
      <c r="B6" s="272">
        <f xml:space="preserve"> LEN(A6)</f>
        <v>42</v>
      </c>
      <c r="E6" s="216" cm="1">
        <f t="array" ref="E6" xml:space="preserve"> ROW() - ROW($2:$2)</f>
        <v>4</v>
      </c>
      <c r="F6" s="241" t="str">
        <f t="shared" si="0"/>
        <v>f</v>
      </c>
      <c r="G6" s="242" t="str">
        <f t="shared" si="1"/>
        <v>z</v>
      </c>
      <c r="I6" s="216">
        <v>4</v>
      </c>
      <c r="J6" s="231" t="str">
        <f t="shared" si="2"/>
        <v>z</v>
      </c>
      <c r="K6" s="231" t="str">
        <f t="shared" si="3"/>
        <v>ㄈ</v>
      </c>
      <c r="M6" s="216">
        <v>4</v>
      </c>
      <c r="N6" s="230" t="str">
        <f t="shared" si="4"/>
        <v>f</v>
      </c>
      <c r="O6" s="230" t="str">
        <f t="shared" si="5"/>
        <v>ㄈ</v>
      </c>
      <c r="Q6" s="216">
        <v>4</v>
      </c>
      <c r="R6" s="219" t="str">
        <f t="shared" si="6"/>
        <v>z</v>
      </c>
      <c r="S6" s="233" t="str">
        <f t="shared" si="7"/>
        <v>f</v>
      </c>
      <c r="T6" s="219" t="str">
        <f xml:space="preserve"> INDEX($K$3:$K$44, MATCH(表格1_33[[#This Row],[鍵盤位置]], $J$3:$J$44,0))</f>
        <v>ㄈ</v>
      </c>
      <c r="V6" s="278" t="str">
        <f xml:space="preserve"> INDEX($K$3:$K$44, MATCH(表格1_33[[#This Row],[鍵盤位置]], $J$3:$J$44,0))</f>
        <v>ㄈ</v>
      </c>
      <c r="W6" s="279" t="s">
        <v>91</v>
      </c>
      <c r="X6" s="280" t="s">
        <v>413</v>
      </c>
    </row>
    <row r="7" spans="1:24">
      <c r="A7" s="271" t="str">
        <f xml:space="preserve"> MID($A$2,A4+1, A5-A4-1)</f>
        <v>1qaz2wsxedcrfv5tgbyhnujm8ik,9ol.0p;/- 6347</v>
      </c>
      <c r="B7" s="272">
        <f xml:space="preserve"> LEN(A7)</f>
        <v>42</v>
      </c>
      <c r="E7" s="216" cm="1">
        <f t="array" ref="E7" xml:space="preserve"> ROW() - ROW($2:$2)</f>
        <v>5</v>
      </c>
      <c r="F7" s="236" t="str">
        <f t="shared" si="0"/>
        <v>d</v>
      </c>
      <c r="G7" s="237" t="str">
        <f t="shared" si="1"/>
        <v>2</v>
      </c>
      <c r="I7" s="216">
        <v>5</v>
      </c>
      <c r="J7" s="231" t="str">
        <f t="shared" si="2"/>
        <v>2</v>
      </c>
      <c r="K7" s="231" t="str">
        <f t="shared" si="3"/>
        <v>ㄉ</v>
      </c>
      <c r="M7" s="216">
        <v>5</v>
      </c>
      <c r="N7" s="230" t="str">
        <f t="shared" si="4"/>
        <v>d</v>
      </c>
      <c r="O7" s="230" t="str">
        <f t="shared" si="5"/>
        <v>ㄉ</v>
      </c>
      <c r="Q7" s="216">
        <v>5</v>
      </c>
      <c r="R7" s="219" t="str">
        <f t="shared" si="6"/>
        <v>2</v>
      </c>
      <c r="S7" s="233" t="str">
        <f t="shared" si="7"/>
        <v>d</v>
      </c>
      <c r="T7" s="219" t="str">
        <f xml:space="preserve"> INDEX($K$3:$K$44, MATCH(表格1_33[[#This Row],[鍵盤位置]], $J$3:$J$44,0))</f>
        <v>ㄉ</v>
      </c>
      <c r="V7" s="278" t="str">
        <f xml:space="preserve"> INDEX($K$3:$K$44, MATCH(表格1_33[[#This Row],[鍵盤位置]], $J$3:$J$44,0))</f>
        <v>ㄉ</v>
      </c>
      <c r="W7" s="279" t="s">
        <v>11</v>
      </c>
      <c r="X7" s="280" t="s">
        <v>411</v>
      </c>
    </row>
    <row r="8" spans="1:24">
      <c r="E8" s="216" cm="1">
        <f t="array" ref="E8" xml:space="preserve"> ROW() - ROW($2:$2)</f>
        <v>6</v>
      </c>
      <c r="F8" s="236" t="str">
        <f t="shared" si="0"/>
        <v>t</v>
      </c>
      <c r="G8" s="237" t="str">
        <f t="shared" si="1"/>
        <v>w</v>
      </c>
      <c r="I8" s="216">
        <v>6</v>
      </c>
      <c r="J8" s="231" t="str">
        <f t="shared" si="2"/>
        <v>w</v>
      </c>
      <c r="K8" s="231" t="str">
        <f t="shared" si="3"/>
        <v>ㄊ</v>
      </c>
      <c r="M8" s="216">
        <v>6</v>
      </c>
      <c r="N8" s="230" t="str">
        <f t="shared" si="4"/>
        <v>t</v>
      </c>
      <c r="O8" s="230" t="str">
        <f t="shared" si="5"/>
        <v>ㄊ</v>
      </c>
      <c r="Q8" s="216">
        <v>6</v>
      </c>
      <c r="R8" s="219" t="str">
        <f t="shared" si="6"/>
        <v>w</v>
      </c>
      <c r="S8" s="233" t="str">
        <f t="shared" si="7"/>
        <v>t</v>
      </c>
      <c r="T8" s="219" t="str">
        <f xml:space="preserve"> INDEX($K$3:$K$44, MATCH(表格1_33[[#This Row],[鍵盤位置]], $J$3:$J$44,0))</f>
        <v>ㄊ</v>
      </c>
      <c r="V8" s="278" t="str">
        <f xml:space="preserve"> INDEX($K$3:$K$44, MATCH(表格1_33[[#This Row],[鍵盤位置]], $J$3:$J$44,0))</f>
        <v>ㄊ</v>
      </c>
      <c r="W8" s="279" t="s">
        <v>40</v>
      </c>
      <c r="X8" s="280" t="s">
        <v>410</v>
      </c>
    </row>
    <row r="9" spans="1:24">
      <c r="E9" s="216" cm="1">
        <f t="array" ref="E9" xml:space="preserve"> ROW() - ROW($2:$2)</f>
        <v>7</v>
      </c>
      <c r="F9" s="236" t="str">
        <f t="shared" si="0"/>
        <v>n</v>
      </c>
      <c r="G9" s="237" t="str">
        <f t="shared" si="1"/>
        <v>s</v>
      </c>
      <c r="I9" s="216">
        <v>7</v>
      </c>
      <c r="J9" s="231" t="str">
        <f t="shared" si="2"/>
        <v>s</v>
      </c>
      <c r="K9" s="231" t="str">
        <f t="shared" si="3"/>
        <v>ㄋ</v>
      </c>
      <c r="M9" s="216">
        <v>7</v>
      </c>
      <c r="N9" s="230" t="str">
        <f t="shared" si="4"/>
        <v>n</v>
      </c>
      <c r="O9" s="230" t="str">
        <f t="shared" si="5"/>
        <v>ㄋ</v>
      </c>
      <c r="Q9" s="216">
        <v>7</v>
      </c>
      <c r="R9" s="219" t="str">
        <f t="shared" si="6"/>
        <v>s</v>
      </c>
      <c r="S9" s="233" t="str">
        <f t="shared" si="7"/>
        <v>n</v>
      </c>
      <c r="T9" s="219" t="str">
        <f xml:space="preserve"> INDEX($K$3:$K$44, MATCH(表格1_33[[#This Row],[鍵盤位置]], $J$3:$J$44,0))</f>
        <v>ㄋ</v>
      </c>
      <c r="V9" s="278" t="str">
        <f xml:space="preserve"> INDEX($K$3:$K$44, MATCH(表格1_33[[#This Row],[鍵盤位置]], $J$3:$J$44,0))</f>
        <v>ㄋ</v>
      </c>
      <c r="W9" s="279" t="s">
        <v>68</v>
      </c>
      <c r="X9" s="280" t="s">
        <v>409</v>
      </c>
    </row>
    <row r="10" spans="1:24">
      <c r="A10" s="274" t="s">
        <v>716</v>
      </c>
      <c r="E10" s="216" cm="1">
        <f t="array" ref="E10" xml:space="preserve"> ROW() - ROW($2:$2)</f>
        <v>8</v>
      </c>
      <c r="F10" s="246" t="str">
        <f t="shared" si="0"/>
        <v>l</v>
      </c>
      <c r="G10" s="247" t="str">
        <f t="shared" si="1"/>
        <v>x</v>
      </c>
      <c r="I10" s="216">
        <v>8</v>
      </c>
      <c r="J10" s="231" t="str">
        <f t="shared" si="2"/>
        <v>x</v>
      </c>
      <c r="K10" s="231" t="str">
        <f t="shared" si="3"/>
        <v>ㄌ</v>
      </c>
      <c r="M10" s="216">
        <v>8</v>
      </c>
      <c r="N10" s="230" t="str">
        <f t="shared" si="4"/>
        <v>l</v>
      </c>
      <c r="O10" s="230" t="str">
        <f t="shared" si="5"/>
        <v>ㄌ</v>
      </c>
      <c r="Q10" s="216">
        <v>8</v>
      </c>
      <c r="R10" s="219" t="str">
        <f t="shared" si="6"/>
        <v>x</v>
      </c>
      <c r="S10" s="233" t="str">
        <f t="shared" si="7"/>
        <v>l</v>
      </c>
      <c r="T10" s="219" t="str">
        <f xml:space="preserve"> INDEX($K$3:$K$44, MATCH(表格1_33[[#This Row],[鍵盤位置]], $J$3:$J$44,0))</f>
        <v>ㄌ</v>
      </c>
      <c r="V10" s="278" t="str">
        <f xml:space="preserve"> INDEX($K$3:$K$44, MATCH(表格1_33[[#This Row],[鍵盤位置]], $J$3:$J$44,0))</f>
        <v>ㄌ</v>
      </c>
      <c r="W10" s="279" t="s">
        <v>93</v>
      </c>
      <c r="X10" s="280" t="s">
        <v>408</v>
      </c>
    </row>
    <row r="11" spans="1:24">
      <c r="A11" s="273" t="s">
        <v>793</v>
      </c>
      <c r="E11" s="216" cm="1">
        <f t="array" ref="E11" xml:space="preserve"> ROW() - ROW($2:$2)</f>
        <v>9</v>
      </c>
      <c r="F11" s="227" t="str">
        <f t="shared" si="0"/>
        <v>g</v>
      </c>
      <c r="G11" s="228" t="str">
        <f t="shared" si="1"/>
        <v>e</v>
      </c>
      <c r="I11" s="216">
        <v>9</v>
      </c>
      <c r="J11" s="231" t="str">
        <f t="shared" si="2"/>
        <v>e</v>
      </c>
      <c r="K11" s="231" t="str">
        <f t="shared" si="3"/>
        <v>ㄍ</v>
      </c>
      <c r="M11" s="216">
        <v>9</v>
      </c>
      <c r="N11" s="230" t="str">
        <f t="shared" si="4"/>
        <v>g</v>
      </c>
      <c r="O11" s="230" t="str">
        <f t="shared" si="5"/>
        <v>ㄍ</v>
      </c>
      <c r="Q11" s="216">
        <v>9</v>
      </c>
      <c r="R11" s="219" t="str">
        <f t="shared" si="6"/>
        <v>e</v>
      </c>
      <c r="S11" s="233" t="str">
        <f t="shared" si="7"/>
        <v>g</v>
      </c>
      <c r="T11" s="219" t="str">
        <f xml:space="preserve"> INDEX($K$3:$K$44, MATCH(表格1_33[[#This Row],[鍵盤位置]], $J$3:$J$44,0))</f>
        <v>ㄍ</v>
      </c>
      <c r="V11" s="278" t="str">
        <f xml:space="preserve"> INDEX($K$3:$K$44, MATCH(表格1_33[[#This Row],[鍵盤位置]], $J$3:$J$44,0))</f>
        <v>ㄍ</v>
      </c>
      <c r="W11" s="279" t="s">
        <v>42</v>
      </c>
      <c r="X11" s="280" t="s">
        <v>407</v>
      </c>
    </row>
    <row r="12" spans="1:24">
      <c r="A12" s="216">
        <f xml:space="preserve"> SEARCH("|",$A$11,1)</f>
        <v>8</v>
      </c>
      <c r="E12" s="216" cm="1">
        <f t="array" ref="E12" xml:space="preserve"> ROW() - ROW($2:$2)</f>
        <v>10</v>
      </c>
      <c r="F12" s="236" t="str">
        <f t="shared" si="0"/>
        <v>k</v>
      </c>
      <c r="G12" s="237" t="str">
        <f t="shared" si="1"/>
        <v>d</v>
      </c>
      <c r="I12" s="216">
        <v>10</v>
      </c>
      <c r="J12" s="231" t="str">
        <f t="shared" si="2"/>
        <v>d</v>
      </c>
      <c r="K12" s="231" t="str">
        <f t="shared" si="3"/>
        <v>ㄎ</v>
      </c>
      <c r="M12" s="216">
        <v>10</v>
      </c>
      <c r="N12" s="230" t="str">
        <f t="shared" si="4"/>
        <v>k</v>
      </c>
      <c r="O12" s="230" t="str">
        <f t="shared" si="5"/>
        <v>ㄎ</v>
      </c>
      <c r="Q12" s="216">
        <v>10</v>
      </c>
      <c r="R12" s="219" t="str">
        <f t="shared" si="6"/>
        <v>d</v>
      </c>
      <c r="S12" s="233" t="str">
        <f t="shared" si="7"/>
        <v>k</v>
      </c>
      <c r="T12" s="219" t="str">
        <f xml:space="preserve"> INDEX($K$3:$K$44, MATCH(表格1_33[[#This Row],[鍵盤位置]], $J$3:$J$44,0))</f>
        <v>ㄎ</v>
      </c>
      <c r="V12" s="278" t="str">
        <f xml:space="preserve"> INDEX($K$3:$K$44, MATCH(表格1_33[[#This Row],[鍵盤位置]], $J$3:$J$44,0))</f>
        <v>ㄎ</v>
      </c>
      <c r="W12" s="279" t="s">
        <v>70</v>
      </c>
      <c r="X12" s="280" t="s">
        <v>406</v>
      </c>
    </row>
    <row r="13" spans="1:24">
      <c r="A13" s="216">
        <f xml:space="preserve"> SEARCH("|",$A$11,A12+1)</f>
        <v>52</v>
      </c>
      <c r="E13" s="216" cm="1">
        <f t="array" ref="E13" xml:space="preserve"> ROW() - ROW($2:$2)</f>
        <v>11</v>
      </c>
      <c r="F13" s="246" t="str">
        <f t="shared" si="0"/>
        <v>h</v>
      </c>
      <c r="G13" s="247" t="str">
        <f t="shared" si="1"/>
        <v>c</v>
      </c>
      <c r="I13" s="216">
        <v>11</v>
      </c>
      <c r="J13" s="231" t="str">
        <f t="shared" si="2"/>
        <v>c</v>
      </c>
      <c r="K13" s="231" t="str">
        <f t="shared" si="3"/>
        <v>ㄏ</v>
      </c>
      <c r="M13" s="216">
        <v>11</v>
      </c>
      <c r="N13" s="230" t="str">
        <f t="shared" si="4"/>
        <v>h</v>
      </c>
      <c r="O13" s="230" t="str">
        <f t="shared" si="5"/>
        <v>ㄏ</v>
      </c>
      <c r="Q13" s="216">
        <v>11</v>
      </c>
      <c r="R13" s="219" t="str">
        <f t="shared" si="6"/>
        <v>c</v>
      </c>
      <c r="S13" s="233" t="str">
        <f t="shared" si="7"/>
        <v>h</v>
      </c>
      <c r="T13" s="219" t="str">
        <f xml:space="preserve"> INDEX($K$3:$K$44, MATCH(表格1_33[[#This Row],[鍵盤位置]], $J$3:$J$44,0))</f>
        <v>ㄏ</v>
      </c>
      <c r="V13" s="278" t="str">
        <f xml:space="preserve"> INDEX($K$3:$K$44, MATCH(表格1_33[[#This Row],[鍵盤位置]], $J$3:$J$44,0))</f>
        <v>ㄏ</v>
      </c>
      <c r="W13" s="279" t="s">
        <v>95</v>
      </c>
      <c r="X13" s="280" t="s">
        <v>403</v>
      </c>
    </row>
    <row r="14" spans="1:24">
      <c r="A14" s="216">
        <f xml:space="preserve"> SEARCH("|",$A$11,A13+1)</f>
        <v>96</v>
      </c>
      <c r="E14" s="216" cm="1">
        <f t="array" ref="E14" xml:space="preserve"> ROW() - ROW($2:$2)</f>
        <v>12</v>
      </c>
      <c r="F14" s="227" t="str">
        <f t="shared" si="0"/>
        <v>j</v>
      </c>
      <c r="G14" s="228" t="str">
        <f t="shared" si="1"/>
        <v>r</v>
      </c>
      <c r="I14" s="216">
        <v>12</v>
      </c>
      <c r="J14" s="231" t="str">
        <f t="shared" si="2"/>
        <v>r</v>
      </c>
      <c r="K14" s="231" t="str">
        <f t="shared" si="3"/>
        <v>ㄐ</v>
      </c>
      <c r="M14" s="216">
        <v>12</v>
      </c>
      <c r="N14" s="230" t="str">
        <f t="shared" si="4"/>
        <v>j</v>
      </c>
      <c r="O14" s="230" t="str">
        <f t="shared" si="5"/>
        <v>ㄐ</v>
      </c>
      <c r="Q14" s="216">
        <v>12</v>
      </c>
      <c r="R14" s="219" t="str">
        <f t="shared" si="6"/>
        <v>r</v>
      </c>
      <c r="S14" s="233" t="str">
        <f t="shared" si="7"/>
        <v>j</v>
      </c>
      <c r="T14" s="219" t="str">
        <f xml:space="preserve"> INDEX($K$3:$K$44, MATCH(表格1_33[[#This Row],[鍵盤位置]], $J$3:$J$44,0))</f>
        <v>ㄐ</v>
      </c>
      <c r="V14" s="278" t="str">
        <f xml:space="preserve"> INDEX($K$3:$K$44, MATCH(表格1_33[[#This Row],[鍵盤位置]], $J$3:$J$44,0))</f>
        <v>ㄐ</v>
      </c>
      <c r="W14" s="279" t="s">
        <v>741</v>
      </c>
      <c r="X14" s="280" t="s">
        <v>743</v>
      </c>
    </row>
    <row r="15" spans="1:24">
      <c r="A15" s="271" t="str">
        <f xml:space="preserve"> MID($A$11,A12+1, A13-A12-1)</f>
        <v>1qaz2wsxedcrfv5tgbyhnujm8ik,9ol.0p;/- 6347'</v>
      </c>
      <c r="B15" s="272">
        <f xml:space="preserve"> LEN(A15)</f>
        <v>43</v>
      </c>
      <c r="E15" s="216" cm="1">
        <f t="array" ref="E15" xml:space="preserve"> ROW() - ROW($2:$2)</f>
        <v>13</v>
      </c>
      <c r="F15" s="236" t="str">
        <f t="shared" si="0"/>
        <v>q</v>
      </c>
      <c r="G15" s="237" t="str">
        <f t="shared" si="1"/>
        <v>f</v>
      </c>
      <c r="I15" s="216">
        <v>13</v>
      </c>
      <c r="J15" s="231" t="str">
        <f t="shared" si="2"/>
        <v>f</v>
      </c>
      <c r="K15" s="231" t="str">
        <f t="shared" si="3"/>
        <v>ㄑ</v>
      </c>
      <c r="M15" s="216">
        <v>13</v>
      </c>
      <c r="N15" s="230" t="str">
        <f t="shared" si="4"/>
        <v>q</v>
      </c>
      <c r="O15" s="230" t="str">
        <f t="shared" si="5"/>
        <v>ㄑ</v>
      </c>
      <c r="Q15" s="216">
        <v>13</v>
      </c>
      <c r="R15" s="219" t="str">
        <f t="shared" si="6"/>
        <v>f</v>
      </c>
      <c r="S15" s="233" t="str">
        <f t="shared" si="7"/>
        <v>q</v>
      </c>
      <c r="T15" s="219" t="str">
        <f xml:space="preserve"> INDEX($K$3:$K$44, MATCH(表格1_33[[#This Row],[鍵盤位置]], $J$3:$J$44,0))</f>
        <v>ㄑ</v>
      </c>
      <c r="V15" s="278" t="str">
        <f xml:space="preserve"> INDEX($K$3:$K$44, MATCH(表格1_33[[#This Row],[鍵盤位置]], $J$3:$J$44,0))</f>
        <v>ㄑ</v>
      </c>
      <c r="W15" s="279" t="s">
        <v>745</v>
      </c>
      <c r="X15" s="280" t="s">
        <v>747</v>
      </c>
    </row>
    <row r="16" spans="1:24">
      <c r="A16" s="271" t="str">
        <f xml:space="preserve"> MID($A$11,A13+1, A14-A13-1)</f>
        <v xml:space="preserve">ㄅㄆㄇㄈㄉㄊㄋㄌㄍㄎㄏㄐㄑㄒㄓㄔㄕㄖㄗㄘㄙㄧㄨㄩㄚㄛㄜㄝㄞㄟㄠㄡㄢㄣㄤㄥㄦˉˊˇˋ˙ </v>
      </c>
      <c r="B16" s="272">
        <f xml:space="preserve"> LEN(A16)</f>
        <v>43</v>
      </c>
      <c r="E16" s="216" cm="1">
        <f t="array" ref="E16" xml:space="preserve"> ROW() - ROW($2:$2)</f>
        <v>14</v>
      </c>
      <c r="F16" s="241" t="str">
        <f t="shared" si="0"/>
        <v>x</v>
      </c>
      <c r="G16" s="242" t="str">
        <f t="shared" si="1"/>
        <v>v</v>
      </c>
      <c r="I16" s="216">
        <v>14</v>
      </c>
      <c r="J16" s="231" t="str">
        <f t="shared" si="2"/>
        <v>v</v>
      </c>
      <c r="K16" s="231" t="str">
        <f t="shared" si="3"/>
        <v>ㄒ</v>
      </c>
      <c r="M16" s="216">
        <v>14</v>
      </c>
      <c r="N16" s="230" t="str">
        <f t="shared" si="4"/>
        <v>x</v>
      </c>
      <c r="O16" s="230" t="str">
        <f t="shared" si="5"/>
        <v>ㄒ</v>
      </c>
      <c r="Q16" s="216">
        <v>14</v>
      </c>
      <c r="R16" s="219" t="str">
        <f t="shared" si="6"/>
        <v>v</v>
      </c>
      <c r="S16" s="233" t="str">
        <f t="shared" si="7"/>
        <v>x</v>
      </c>
      <c r="T16" s="219" t="str">
        <f xml:space="preserve"> INDEX($K$3:$K$44, MATCH(表格1_33[[#This Row],[鍵盤位置]], $J$3:$J$44,0))</f>
        <v>ㄒ</v>
      </c>
      <c r="V16" s="278" t="str">
        <f xml:space="preserve"> INDEX($K$3:$K$44, MATCH(表格1_33[[#This Row],[鍵盤位置]], $J$3:$J$44,0))</f>
        <v>ㄒ</v>
      </c>
      <c r="W16" s="279" t="s">
        <v>749</v>
      </c>
      <c r="X16" s="280" t="s">
        <v>750</v>
      </c>
    </row>
    <row r="17" spans="1:24">
      <c r="E17" s="216" cm="1">
        <f t="array" ref="E17" xml:space="preserve"> ROW() - ROW($2:$2)</f>
        <v>15</v>
      </c>
      <c r="F17" s="227" t="str">
        <f t="shared" si="0"/>
        <v>Z</v>
      </c>
      <c r="G17" s="228" t="str">
        <f t="shared" si="1"/>
        <v>5</v>
      </c>
      <c r="I17" s="216">
        <v>15</v>
      </c>
      <c r="J17" s="231" t="str">
        <f t="shared" si="2"/>
        <v>5</v>
      </c>
      <c r="K17" s="231" t="str">
        <f t="shared" si="3"/>
        <v>ㄓ</v>
      </c>
      <c r="M17" s="216">
        <v>15</v>
      </c>
      <c r="N17" s="230" t="str">
        <f t="shared" si="4"/>
        <v>Z</v>
      </c>
      <c r="O17" s="230" t="str">
        <f t="shared" si="5"/>
        <v>ㄓ</v>
      </c>
      <c r="Q17" s="216">
        <v>15</v>
      </c>
      <c r="R17" s="219" t="str">
        <f t="shared" si="6"/>
        <v>5</v>
      </c>
      <c r="S17" s="233" t="str">
        <f t="shared" si="7"/>
        <v>Z</v>
      </c>
      <c r="T17" s="219" t="str">
        <f xml:space="preserve"> INDEX($K$3:$K$44, MATCH(表格1_33[[#This Row],[鍵盤位置]], $J$3:$J$44,0))</f>
        <v>ㄓ</v>
      </c>
      <c r="V17" s="278" t="str">
        <f xml:space="preserve"> INDEX($K$3:$K$44, MATCH(表格1_33[[#This Row],[鍵盤位置]], $J$3:$J$44,0))</f>
        <v>ㄓ</v>
      </c>
      <c r="W17" s="279" t="s">
        <v>45</v>
      </c>
      <c r="X17" s="280" t="s">
        <v>405</v>
      </c>
    </row>
    <row r="18" spans="1:24">
      <c r="E18" s="216" cm="1">
        <f t="array" ref="E18" xml:space="preserve"> ROW() - ROW($2:$2)</f>
        <v>16</v>
      </c>
      <c r="F18" s="236" t="str">
        <f t="shared" si="0"/>
        <v>C</v>
      </c>
      <c r="G18" s="237" t="str">
        <f t="shared" si="1"/>
        <v>t</v>
      </c>
      <c r="I18" s="216">
        <v>16</v>
      </c>
      <c r="J18" s="231" t="str">
        <f t="shared" si="2"/>
        <v>t</v>
      </c>
      <c r="K18" s="231" t="str">
        <f t="shared" si="3"/>
        <v>ㄔ</v>
      </c>
      <c r="M18" s="216">
        <v>16</v>
      </c>
      <c r="N18" s="230" t="str">
        <f t="shared" si="4"/>
        <v>C</v>
      </c>
      <c r="O18" s="230" t="str">
        <f t="shared" si="5"/>
        <v>ㄔ</v>
      </c>
      <c r="Q18" s="216">
        <v>16</v>
      </c>
      <c r="R18" s="219" t="str">
        <f t="shared" si="6"/>
        <v>t</v>
      </c>
      <c r="S18" s="233" t="str">
        <f t="shared" si="7"/>
        <v>C</v>
      </c>
      <c r="T18" s="219" t="str">
        <f xml:space="preserve"> INDEX($K$3:$K$44, MATCH(表格1_33[[#This Row],[鍵盤位置]], $J$3:$J$44,0))</f>
        <v>ㄔ</v>
      </c>
      <c r="V18" s="278" t="str">
        <f xml:space="preserve"> INDEX($K$3:$K$44, MATCH(表格1_33[[#This Row],[鍵盤位置]], $J$3:$J$44,0))</f>
        <v>ㄔ</v>
      </c>
      <c r="W18" s="279" t="s">
        <v>73</v>
      </c>
      <c r="X18" s="280" t="s">
        <v>404</v>
      </c>
    </row>
    <row r="19" spans="1:24">
      <c r="E19" s="216" cm="1">
        <f t="array" ref="E19" xml:space="preserve"> ROW() - ROW($2:$2)</f>
        <v>17</v>
      </c>
      <c r="F19" s="241" t="str">
        <f t="shared" si="0"/>
        <v>S</v>
      </c>
      <c r="G19" s="242" t="str">
        <f t="shared" si="1"/>
        <v>g</v>
      </c>
      <c r="I19" s="216">
        <v>17</v>
      </c>
      <c r="J19" s="231" t="str">
        <f t="shared" si="2"/>
        <v>g</v>
      </c>
      <c r="K19" s="231" t="str">
        <f t="shared" si="3"/>
        <v>ㄕ</v>
      </c>
      <c r="M19" s="216">
        <v>17</v>
      </c>
      <c r="N19" s="230" t="str">
        <f t="shared" si="4"/>
        <v>S</v>
      </c>
      <c r="O19" s="230" t="str">
        <f t="shared" si="5"/>
        <v>ㄕ</v>
      </c>
      <c r="Q19" s="216">
        <v>17</v>
      </c>
      <c r="R19" s="219" t="str">
        <f t="shared" si="6"/>
        <v>g</v>
      </c>
      <c r="S19" s="233" t="str">
        <f t="shared" si="7"/>
        <v>S</v>
      </c>
      <c r="T19" s="219" t="str">
        <f xml:space="preserve"> INDEX($K$3:$K$44, MATCH(表格1_33[[#This Row],[鍵盤位置]], $J$3:$J$44,0))</f>
        <v>ㄕ</v>
      </c>
      <c r="V19" s="278" t="str">
        <f xml:space="preserve"> INDEX($K$3:$K$44, MATCH(表格1_33[[#This Row],[鍵盤位置]], $J$3:$J$44,0))</f>
        <v>ㄕ</v>
      </c>
      <c r="W19" s="279" t="s">
        <v>316</v>
      </c>
      <c r="X19" s="280" t="s">
        <v>756</v>
      </c>
    </row>
    <row r="20" spans="1:24">
      <c r="A20" s="274" t="s">
        <v>728</v>
      </c>
      <c r="E20" s="216" cm="1">
        <f t="array" ref="E20" xml:space="preserve"> ROW() - ROW($2:$2)</f>
        <v>18</v>
      </c>
      <c r="F20" s="252" t="str">
        <f t="shared" si="0"/>
        <v>r</v>
      </c>
      <c r="G20" s="253" t="str">
        <f t="shared" si="1"/>
        <v>b</v>
      </c>
      <c r="I20" s="216">
        <v>18</v>
      </c>
      <c r="J20" s="231" t="str">
        <f t="shared" si="2"/>
        <v>b</v>
      </c>
      <c r="K20" s="231" t="str">
        <f t="shared" si="3"/>
        <v>ㄖ</v>
      </c>
      <c r="M20" s="216">
        <v>18</v>
      </c>
      <c r="N20" s="230" t="str">
        <f t="shared" si="4"/>
        <v>r</v>
      </c>
      <c r="O20" s="230" t="str">
        <f t="shared" si="5"/>
        <v>ㄖ</v>
      </c>
      <c r="Q20" s="216">
        <v>18</v>
      </c>
      <c r="R20" s="219" t="str">
        <f t="shared" si="6"/>
        <v>b</v>
      </c>
      <c r="S20" s="233" t="str">
        <f t="shared" si="7"/>
        <v>r</v>
      </c>
      <c r="T20" s="219" t="str">
        <f xml:space="preserve"> INDEX($K$3:$K$44, MATCH(表格1_33[[#This Row],[鍵盤位置]], $J$3:$J$44,0))</f>
        <v>ㄖ</v>
      </c>
      <c r="V20" s="278" t="str">
        <f xml:space="preserve"> INDEX($K$3:$K$44, MATCH(表格1_33[[#This Row],[鍵盤位置]], $J$3:$J$44,0))</f>
        <v>ㄖ</v>
      </c>
      <c r="W20" s="279" t="s">
        <v>316</v>
      </c>
      <c r="X20" s="280" t="s">
        <v>400</v>
      </c>
    </row>
    <row r="21" spans="1:24">
      <c r="A21" s="225" t="str">
        <f>A6</f>
        <v>bpmfdtnlgkhjqxZCSrzcsiuvaoeEAIOUMNKGR12345</v>
      </c>
      <c r="B21" s="216">
        <f xml:space="preserve"> LEN(A21)</f>
        <v>42</v>
      </c>
      <c r="E21" s="216" cm="1">
        <f t="array" ref="E21" xml:space="preserve"> ROW() - ROW($2:$2)</f>
        <v>19</v>
      </c>
      <c r="F21" s="257" t="str">
        <f t="shared" si="0"/>
        <v>z</v>
      </c>
      <c r="G21" s="258" t="str">
        <f t="shared" si="1"/>
        <v>y</v>
      </c>
      <c r="I21" s="216">
        <v>19</v>
      </c>
      <c r="J21" s="231" t="str">
        <f t="shared" si="2"/>
        <v>y</v>
      </c>
      <c r="K21" s="231" t="str">
        <f t="shared" si="3"/>
        <v>ㄗ</v>
      </c>
      <c r="M21" s="216">
        <v>19</v>
      </c>
      <c r="N21" s="230" t="str">
        <f t="shared" si="4"/>
        <v>z</v>
      </c>
      <c r="O21" s="230" t="str">
        <f t="shared" si="5"/>
        <v>ㄗ</v>
      </c>
      <c r="Q21" s="216">
        <v>19</v>
      </c>
      <c r="R21" s="219" t="str">
        <f t="shared" si="6"/>
        <v>y</v>
      </c>
      <c r="S21" s="233" t="str">
        <f t="shared" si="7"/>
        <v>z</v>
      </c>
      <c r="T21" s="219" t="str">
        <f xml:space="preserve"> INDEX($K$3:$K$44, MATCH(表格1_33[[#This Row],[鍵盤位置]], $J$3:$J$44,0))</f>
        <v>ㄗ</v>
      </c>
      <c r="V21" s="278" t="str">
        <f xml:space="preserve"> INDEX($K$3:$K$44, MATCH(表格1_33[[#This Row],[鍵盤位置]], $J$3:$J$44,0))</f>
        <v>ㄗ</v>
      </c>
      <c r="W21" s="279" t="s">
        <v>739</v>
      </c>
      <c r="X21" s="280" t="s">
        <v>402</v>
      </c>
    </row>
    <row r="22" spans="1:24">
      <c r="A22" s="225" t="str">
        <f>A16</f>
        <v xml:space="preserve">ㄅㄆㄇㄈㄉㄊㄋㄌㄍㄎㄏㄐㄑㄒㄓㄔㄕㄖㄗㄘㄙㄧㄨㄩㄚㄛㄜㄝㄞㄟㄠㄡㄢㄣㄤㄥㄦˉˊˇˋ˙ </v>
      </c>
      <c r="B22" s="216">
        <f xml:space="preserve"> LEN(A22)</f>
        <v>43</v>
      </c>
      <c r="E22" s="216" cm="1">
        <f t="array" ref="E22" xml:space="preserve"> ROW() - ROW($2:$2)</f>
        <v>20</v>
      </c>
      <c r="F22" s="241" t="str">
        <f t="shared" si="0"/>
        <v>c</v>
      </c>
      <c r="G22" s="242" t="str">
        <f t="shared" si="1"/>
        <v>h</v>
      </c>
      <c r="I22" s="216">
        <v>20</v>
      </c>
      <c r="J22" s="231" t="str">
        <f t="shared" si="2"/>
        <v>h</v>
      </c>
      <c r="K22" s="231" t="str">
        <f t="shared" si="3"/>
        <v>ㄘ</v>
      </c>
      <c r="M22" s="216">
        <v>20</v>
      </c>
      <c r="N22" s="230" t="str">
        <f t="shared" si="4"/>
        <v>c</v>
      </c>
      <c r="O22" s="230" t="str">
        <f t="shared" si="5"/>
        <v>ㄘ</v>
      </c>
      <c r="Q22" s="216">
        <v>20</v>
      </c>
      <c r="R22" s="219" t="str">
        <f t="shared" si="6"/>
        <v>h</v>
      </c>
      <c r="S22" s="233" t="str">
        <f t="shared" si="7"/>
        <v>c</v>
      </c>
      <c r="T22" s="219" t="str">
        <f xml:space="preserve"> INDEX($K$3:$K$44, MATCH(表格1_33[[#This Row],[鍵盤位置]], $J$3:$J$44,0))</f>
        <v>ㄘ</v>
      </c>
      <c r="V22" s="278" t="str">
        <f xml:space="preserve"> INDEX($K$3:$K$44, MATCH(表格1_33[[#This Row],[鍵盤位置]], $J$3:$J$44,0))</f>
        <v>ㄘ</v>
      </c>
      <c r="W22" s="279" t="s">
        <v>759</v>
      </c>
      <c r="X22" s="280" t="s">
        <v>401</v>
      </c>
    </row>
    <row r="23" spans="1:24">
      <c r="E23" s="216" cm="1">
        <f t="array" ref="E23" xml:space="preserve"> ROW() - ROW($2:$2)</f>
        <v>21</v>
      </c>
      <c r="F23" s="261" t="str">
        <f t="shared" si="0"/>
        <v>s</v>
      </c>
      <c r="G23" s="261" t="str">
        <f t="shared" si="1"/>
        <v>n</v>
      </c>
      <c r="I23" s="216">
        <v>21</v>
      </c>
      <c r="J23" s="231" t="str">
        <f t="shared" si="2"/>
        <v>n</v>
      </c>
      <c r="K23" s="231" t="str">
        <f t="shared" si="3"/>
        <v>ㄙ</v>
      </c>
      <c r="M23" s="216">
        <v>21</v>
      </c>
      <c r="N23" s="230" t="str">
        <f t="shared" si="4"/>
        <v>s</v>
      </c>
      <c r="O23" s="230" t="str">
        <f t="shared" si="5"/>
        <v>ㄙ</v>
      </c>
      <c r="Q23" s="216">
        <v>21</v>
      </c>
      <c r="R23" s="219" t="str">
        <f t="shared" si="6"/>
        <v>n</v>
      </c>
      <c r="S23" s="233" t="str">
        <f t="shared" si="7"/>
        <v>s</v>
      </c>
      <c r="T23" s="219" t="str">
        <f xml:space="preserve"> INDEX($K$3:$K$44, MATCH(表格1_33[[#This Row],[鍵盤位置]], $J$3:$J$44,0))</f>
        <v>ㄙ</v>
      </c>
      <c r="V23" s="278" t="str">
        <f xml:space="preserve"> INDEX($K$3:$K$44, MATCH(表格1_33[[#This Row],[鍵盤位置]], $J$3:$J$44,0))</f>
        <v>ㄙ</v>
      </c>
      <c r="W23" s="279" t="s">
        <v>99</v>
      </c>
      <c r="X23" s="280" t="s">
        <v>399</v>
      </c>
    </row>
    <row r="24" spans="1:24">
      <c r="E24" s="216" cm="1">
        <f t="array" ref="E24" xml:space="preserve"> ROW() - ROW($2:$2)</f>
        <v>22</v>
      </c>
      <c r="F24" s="261" t="str">
        <f t="shared" si="0"/>
        <v>i</v>
      </c>
      <c r="G24" s="261" t="str">
        <f t="shared" si="1"/>
        <v>u</v>
      </c>
      <c r="I24" s="216">
        <v>22</v>
      </c>
      <c r="J24" s="231" t="str">
        <f t="shared" si="2"/>
        <v>u</v>
      </c>
      <c r="K24" s="231" t="str">
        <f t="shared" si="3"/>
        <v>ㄧ</v>
      </c>
      <c r="M24" s="216">
        <v>22</v>
      </c>
      <c r="N24" s="230" t="str">
        <f t="shared" si="4"/>
        <v>i</v>
      </c>
      <c r="O24" s="230" t="str">
        <f t="shared" si="5"/>
        <v>ㄧ</v>
      </c>
      <c r="Q24" s="216">
        <v>22</v>
      </c>
      <c r="R24" s="219" t="str">
        <f t="shared" si="6"/>
        <v>u</v>
      </c>
      <c r="S24" s="233" t="str">
        <f t="shared" si="7"/>
        <v>i</v>
      </c>
      <c r="T24" s="219" t="str">
        <f xml:space="preserve"> INDEX($K$3:$K$44, MATCH(表格1_33[[#This Row],[鍵盤位置]], $J$3:$J$44,0))</f>
        <v>ㄧ</v>
      </c>
      <c r="V24" s="278" t="str">
        <f xml:space="preserve"> INDEX($K$3:$K$44, MATCH(表格1_33[[#This Row],[鍵盤位置]], $J$3:$J$44,0))</f>
        <v>ㄧ</v>
      </c>
      <c r="W24" s="281" t="s">
        <v>49</v>
      </c>
      <c r="X24" s="280" t="s">
        <v>381</v>
      </c>
    </row>
    <row r="25" spans="1:24">
      <c r="E25" s="216" cm="1">
        <f t="array" ref="E25" xml:space="preserve"> ROW() - ROW($2:$2)</f>
        <v>23</v>
      </c>
      <c r="F25" s="261" t="str">
        <f t="shared" si="0"/>
        <v>u</v>
      </c>
      <c r="G25" s="261" t="str">
        <f t="shared" si="1"/>
        <v>j</v>
      </c>
      <c r="I25" s="216">
        <v>23</v>
      </c>
      <c r="J25" s="231" t="str">
        <f t="shared" si="2"/>
        <v>j</v>
      </c>
      <c r="K25" s="231" t="str">
        <f t="shared" si="3"/>
        <v>ㄨ</v>
      </c>
      <c r="M25" s="216">
        <v>23</v>
      </c>
      <c r="N25" s="230" t="str">
        <f t="shared" si="4"/>
        <v>u</v>
      </c>
      <c r="O25" s="230" t="str">
        <f t="shared" si="5"/>
        <v>ㄨ</v>
      </c>
      <c r="Q25" s="216">
        <v>23</v>
      </c>
      <c r="R25" s="219" t="str">
        <f t="shared" si="6"/>
        <v>j</v>
      </c>
      <c r="S25" s="233" t="str">
        <f t="shared" si="7"/>
        <v>u</v>
      </c>
      <c r="T25" s="219" t="str">
        <f xml:space="preserve"> INDEX($K$3:$K$44, MATCH(表格1_33[[#This Row],[鍵盤位置]], $J$3:$J$44,0))</f>
        <v>ㄨ</v>
      </c>
      <c r="V25" s="278" t="str">
        <f xml:space="preserve"> INDEX($K$3:$K$44, MATCH(表格1_33[[#This Row],[鍵盤位置]], $J$3:$J$44,0))</f>
        <v>ㄨ</v>
      </c>
      <c r="W25" s="281" t="s">
        <v>77</v>
      </c>
      <c r="X25" s="280" t="s">
        <v>379</v>
      </c>
    </row>
    <row r="26" spans="1:24">
      <c r="E26" s="216" cm="1">
        <f t="array" ref="E26" xml:space="preserve"> ROW() - ROW($2:$2)</f>
        <v>24</v>
      </c>
      <c r="F26" s="261" t="str">
        <f t="shared" si="0"/>
        <v>v</v>
      </c>
      <c r="G26" s="261" t="str">
        <f t="shared" si="1"/>
        <v>m</v>
      </c>
      <c r="I26" s="216">
        <v>24</v>
      </c>
      <c r="J26" s="231" t="str">
        <f t="shared" si="2"/>
        <v>m</v>
      </c>
      <c r="K26" s="231" t="str">
        <f t="shared" si="3"/>
        <v>ㄩ</v>
      </c>
      <c r="M26" s="216">
        <v>24</v>
      </c>
      <c r="N26" s="230" t="str">
        <f t="shared" si="4"/>
        <v>v</v>
      </c>
      <c r="O26" s="230" t="str">
        <f t="shared" si="5"/>
        <v>ㄩ</v>
      </c>
      <c r="Q26" s="216">
        <v>24</v>
      </c>
      <c r="R26" s="219" t="str">
        <f t="shared" si="6"/>
        <v>m</v>
      </c>
      <c r="S26" s="233" t="str">
        <f t="shared" si="7"/>
        <v>v</v>
      </c>
      <c r="T26" s="219" t="str">
        <f xml:space="preserve"> INDEX($K$3:$K$44, MATCH(表格1_33[[#This Row],[鍵盤位置]], $J$3:$J$44,0))</f>
        <v>ㄩ</v>
      </c>
      <c r="V26" s="278" t="str">
        <f xml:space="preserve"> INDEX($K$3:$K$44, MATCH(表格1_33[[#This Row],[鍵盤位置]], $J$3:$J$44,0))</f>
        <v>ㄩ</v>
      </c>
      <c r="W26" s="281" t="s">
        <v>66</v>
      </c>
      <c r="X26" s="280" t="s">
        <v>373</v>
      </c>
    </row>
    <row r="27" spans="1:24">
      <c r="E27" s="216" cm="1">
        <f t="array" ref="E27" xml:space="preserve"> ROW() - ROW($2:$2)</f>
        <v>25</v>
      </c>
      <c r="F27" s="261" t="str">
        <f t="shared" si="0"/>
        <v>a</v>
      </c>
      <c r="G27" s="261" t="str">
        <f t="shared" si="1"/>
        <v>8</v>
      </c>
      <c r="I27" s="216">
        <v>25</v>
      </c>
      <c r="J27" s="231" t="str">
        <f t="shared" si="2"/>
        <v>8</v>
      </c>
      <c r="K27" s="231" t="str">
        <f t="shared" si="3"/>
        <v>ㄚ</v>
      </c>
      <c r="M27" s="216">
        <v>25</v>
      </c>
      <c r="N27" s="230" t="str">
        <f t="shared" si="4"/>
        <v>a</v>
      </c>
      <c r="O27" s="230" t="str">
        <f t="shared" si="5"/>
        <v>ㄚ</v>
      </c>
      <c r="Q27" s="216">
        <v>25</v>
      </c>
      <c r="R27" s="219" t="str">
        <f t="shared" si="6"/>
        <v>8</v>
      </c>
      <c r="S27" s="233" t="str">
        <f t="shared" si="7"/>
        <v>a</v>
      </c>
      <c r="T27" s="219" t="str">
        <f xml:space="preserve"> INDEX($K$3:$K$44, MATCH(表格1_33[[#This Row],[鍵盤位置]], $J$3:$J$44,0))</f>
        <v>ㄚ</v>
      </c>
      <c r="V27" s="278" t="str">
        <f xml:space="preserve"> INDEX($K$3:$K$44, MATCH(表格1_33[[#This Row],[鍵盤位置]], $J$3:$J$44,0))</f>
        <v>ㄚ</v>
      </c>
      <c r="W27" s="281" t="s">
        <v>21</v>
      </c>
      <c r="X27" s="280" t="s">
        <v>383</v>
      </c>
    </row>
    <row r="28" spans="1:24">
      <c r="E28" s="216" cm="1">
        <f t="array" ref="E28" xml:space="preserve"> ROW() - ROW($2:$2)</f>
        <v>26</v>
      </c>
      <c r="F28" s="261" t="str">
        <f t="shared" si="0"/>
        <v>o</v>
      </c>
      <c r="G28" s="261" t="str">
        <f t="shared" si="1"/>
        <v>i</v>
      </c>
      <c r="I28" s="216">
        <v>26</v>
      </c>
      <c r="J28" s="231" t="str">
        <f t="shared" si="2"/>
        <v>i</v>
      </c>
      <c r="K28" s="231" t="str">
        <f t="shared" si="3"/>
        <v>ㄛ</v>
      </c>
      <c r="M28" s="216">
        <v>26</v>
      </c>
      <c r="N28" s="230" t="str">
        <f t="shared" si="4"/>
        <v>o</v>
      </c>
      <c r="O28" s="230" t="str">
        <f t="shared" si="5"/>
        <v>ㄛ</v>
      </c>
      <c r="Q28" s="216">
        <v>26</v>
      </c>
      <c r="R28" s="219" t="str">
        <f t="shared" si="6"/>
        <v>i</v>
      </c>
      <c r="S28" s="233" t="str">
        <f t="shared" si="7"/>
        <v>o</v>
      </c>
      <c r="T28" s="219" t="str">
        <f xml:space="preserve"> INDEX($K$3:$K$44, MATCH(表格1_33[[#This Row],[鍵盤位置]], $J$3:$J$44,0))</f>
        <v>ㄛ</v>
      </c>
      <c r="V28" s="278" t="str">
        <f xml:space="preserve"> INDEX($K$3:$K$44, MATCH(表格1_33[[#This Row],[鍵盤位置]], $J$3:$J$44,0))</f>
        <v>ㄛ</v>
      </c>
      <c r="W28" s="281" t="s">
        <v>51</v>
      </c>
      <c r="X28" s="280" t="s">
        <v>376</v>
      </c>
    </row>
    <row r="29" spans="1:24">
      <c r="E29" s="216" cm="1">
        <f t="array" ref="E29" xml:space="preserve"> ROW() - ROW($2:$2)</f>
        <v>27</v>
      </c>
      <c r="F29" s="261" t="str">
        <f t="shared" si="0"/>
        <v>e</v>
      </c>
      <c r="G29" s="261" t="str">
        <f t="shared" si="1"/>
        <v>k</v>
      </c>
      <c r="I29" s="216">
        <v>27</v>
      </c>
      <c r="J29" s="231" t="str">
        <f t="shared" si="2"/>
        <v>k</v>
      </c>
      <c r="K29" s="231" t="str">
        <f t="shared" si="3"/>
        <v>ㄜ</v>
      </c>
      <c r="M29" s="216">
        <v>27</v>
      </c>
      <c r="N29" s="230" t="str">
        <f t="shared" si="4"/>
        <v>e</v>
      </c>
      <c r="O29" s="230" t="str">
        <f t="shared" si="5"/>
        <v>ㄜ</v>
      </c>
      <c r="Q29" s="216">
        <v>27</v>
      </c>
      <c r="R29" s="219" t="str">
        <f t="shared" si="6"/>
        <v>k</v>
      </c>
      <c r="S29" s="233" t="str">
        <f t="shared" si="7"/>
        <v>e</v>
      </c>
      <c r="T29" s="219" t="str">
        <f xml:space="preserve"> INDEX($K$3:$K$44, MATCH(表格1_33[[#This Row],[鍵盤位置]], $J$3:$J$44,0))</f>
        <v>ㄜ</v>
      </c>
      <c r="V29" s="278" t="str">
        <f xml:space="preserve"> INDEX($K$3:$K$44, MATCH(表格1_33[[#This Row],[鍵盤位置]], $J$3:$J$44,0))</f>
        <v>ㄜ</v>
      </c>
      <c r="W29" s="281" t="s">
        <v>79</v>
      </c>
      <c r="X29" s="280" t="s">
        <v>374</v>
      </c>
    </row>
    <row r="30" spans="1:24">
      <c r="E30" s="216" cm="1">
        <f t="array" ref="E30" xml:space="preserve"> ROW() - ROW($2:$2)</f>
        <v>28</v>
      </c>
      <c r="F30" s="261" t="str">
        <f t="shared" si="0"/>
        <v>E</v>
      </c>
      <c r="G30" s="261" t="str">
        <f t="shared" si="1"/>
        <v>,</v>
      </c>
      <c r="I30" s="216">
        <v>28</v>
      </c>
      <c r="J30" s="231" t="str">
        <f t="shared" si="2"/>
        <v>,</v>
      </c>
      <c r="K30" s="231" t="str">
        <f t="shared" si="3"/>
        <v>ㄝ</v>
      </c>
      <c r="M30" s="216">
        <v>28</v>
      </c>
      <c r="N30" s="230" t="str">
        <f t="shared" si="4"/>
        <v>E</v>
      </c>
      <c r="O30" s="230" t="str">
        <f t="shared" si="5"/>
        <v>ㄝ</v>
      </c>
      <c r="Q30" s="216">
        <v>28</v>
      </c>
      <c r="R30" s="219" t="str">
        <f t="shared" si="6"/>
        <v>,</v>
      </c>
      <c r="S30" s="233" t="str">
        <f t="shared" si="7"/>
        <v>E</v>
      </c>
      <c r="T30" s="219" t="str">
        <f xml:space="preserve"> INDEX($K$3:$K$44, MATCH(表格1_33[[#This Row],[鍵盤位置]], $J$3:$J$44,0))</f>
        <v>ㄝ</v>
      </c>
      <c r="V30" s="278" t="str">
        <f xml:space="preserve"> INDEX($K$3:$K$44, MATCH(表格1_33[[#This Row],[鍵盤位置]], $J$3:$J$44,0))</f>
        <v>ㄝ</v>
      </c>
      <c r="W30" s="281" t="s">
        <v>481</v>
      </c>
      <c r="X30" s="280" t="s">
        <v>767</v>
      </c>
    </row>
    <row r="31" spans="1:24">
      <c r="E31" s="216" cm="1">
        <f t="array" ref="E31" xml:space="preserve"> ROW() - ROW($2:$2)</f>
        <v>29</v>
      </c>
      <c r="F31" s="261" t="str">
        <f t="shared" si="0"/>
        <v>A</v>
      </c>
      <c r="G31" s="261" t="str">
        <f t="shared" si="1"/>
        <v>9</v>
      </c>
      <c r="I31" s="216">
        <v>29</v>
      </c>
      <c r="J31" s="231" t="str">
        <f t="shared" si="2"/>
        <v>9</v>
      </c>
      <c r="K31" s="231" t="str">
        <f t="shared" si="3"/>
        <v>ㄞ</v>
      </c>
      <c r="M31" s="216">
        <v>29</v>
      </c>
      <c r="N31" s="230" t="str">
        <f t="shared" si="4"/>
        <v>A</v>
      </c>
      <c r="O31" s="230" t="str">
        <f t="shared" si="5"/>
        <v>ㄞ</v>
      </c>
      <c r="Q31" s="216">
        <v>29</v>
      </c>
      <c r="R31" s="219" t="str">
        <f t="shared" si="6"/>
        <v>9</v>
      </c>
      <c r="S31" s="233" t="str">
        <f t="shared" si="7"/>
        <v>A</v>
      </c>
      <c r="T31" s="219" t="str">
        <f xml:space="preserve"> INDEX($K$3:$K$44, MATCH(表格1_33[[#This Row],[鍵盤位置]], $J$3:$J$44,0))</f>
        <v>ㄞ</v>
      </c>
      <c r="V31" s="278" t="str">
        <f xml:space="preserve"> INDEX($K$3:$K$44, MATCH(表格1_33[[#This Row],[鍵盤位置]], $J$3:$J$44,0))</f>
        <v>ㄞ</v>
      </c>
      <c r="W31" s="281" t="s">
        <v>53</v>
      </c>
      <c r="X31" s="280" t="s">
        <v>370</v>
      </c>
    </row>
    <row r="32" spans="1:24">
      <c r="E32" s="216" cm="1">
        <f t="array" ref="E32" xml:space="preserve"> ROW() - ROW($2:$2)</f>
        <v>30</v>
      </c>
      <c r="F32" s="261" t="str">
        <f t="shared" si="0"/>
        <v>I</v>
      </c>
      <c r="G32" s="261" t="str">
        <f t="shared" si="1"/>
        <v>o</v>
      </c>
      <c r="I32" s="216">
        <v>30</v>
      </c>
      <c r="J32" s="231" t="str">
        <f t="shared" si="2"/>
        <v>o</v>
      </c>
      <c r="K32" s="231" t="str">
        <f t="shared" si="3"/>
        <v>ㄟ</v>
      </c>
      <c r="M32" s="216">
        <v>30</v>
      </c>
      <c r="N32" s="230" t="str">
        <f t="shared" si="4"/>
        <v>I</v>
      </c>
      <c r="O32" s="230" t="str">
        <f t="shared" si="5"/>
        <v>ㄟ</v>
      </c>
      <c r="Q32" s="216">
        <v>30</v>
      </c>
      <c r="R32" s="219" t="str">
        <f t="shared" si="6"/>
        <v>o</v>
      </c>
      <c r="S32" s="233" t="str">
        <f t="shared" si="7"/>
        <v>I</v>
      </c>
      <c r="T32" s="219" t="str">
        <f xml:space="preserve"> INDEX($K$3:$K$44, MATCH(表格1_33[[#This Row],[鍵盤位置]], $J$3:$J$44,0))</f>
        <v>ㄟ</v>
      </c>
      <c r="V32" s="278" t="str">
        <f xml:space="preserve"> INDEX($K$3:$K$44, MATCH(表格1_33[[#This Row],[鍵盤位置]], $J$3:$J$44,0))</f>
        <v>ㄟ</v>
      </c>
      <c r="W32" s="281" t="s">
        <v>484</v>
      </c>
      <c r="X32" s="280" t="s">
        <v>770</v>
      </c>
    </row>
    <row r="33" spans="5:24">
      <c r="E33" s="216" cm="1">
        <f t="array" ref="E33" xml:space="preserve"> ROW() - ROW($2:$2)</f>
        <v>31</v>
      </c>
      <c r="F33" s="261" t="str">
        <f t="shared" si="0"/>
        <v>O</v>
      </c>
      <c r="G33" s="261" t="str">
        <f t="shared" si="1"/>
        <v>l</v>
      </c>
      <c r="I33" s="216">
        <v>31</v>
      </c>
      <c r="J33" s="231" t="str">
        <f t="shared" si="2"/>
        <v>l</v>
      </c>
      <c r="K33" s="231" t="str">
        <f t="shared" si="3"/>
        <v>ㄠ</v>
      </c>
      <c r="M33" s="216">
        <v>31</v>
      </c>
      <c r="N33" s="230" t="str">
        <f t="shared" si="4"/>
        <v>O</v>
      </c>
      <c r="O33" s="230" t="str">
        <f t="shared" si="5"/>
        <v>ㄠ</v>
      </c>
      <c r="Q33" s="216">
        <v>31</v>
      </c>
      <c r="R33" s="219" t="str">
        <f t="shared" si="6"/>
        <v>l</v>
      </c>
      <c r="S33" s="233" t="str">
        <f t="shared" si="7"/>
        <v>O</v>
      </c>
      <c r="T33" s="219" t="str">
        <f xml:space="preserve"> INDEX($K$3:$K$44, MATCH(表格1_33[[#This Row],[鍵盤位置]], $J$3:$J$44,0))</f>
        <v>ㄠ</v>
      </c>
      <c r="V33" s="278" t="str">
        <f xml:space="preserve"> INDEX($K$3:$K$44, MATCH(表格1_33[[#This Row],[鍵盤位置]], $J$3:$J$44,0))</f>
        <v>ㄠ</v>
      </c>
      <c r="W33" s="281" t="s">
        <v>660</v>
      </c>
      <c r="X33" s="280" t="s">
        <v>773</v>
      </c>
    </row>
    <row r="34" spans="5:24">
      <c r="E34" s="216" cm="1">
        <f t="array" ref="E34" xml:space="preserve"> ROW() - ROW($2:$2)</f>
        <v>32</v>
      </c>
      <c r="F34" s="261" t="str">
        <f t="shared" si="0"/>
        <v>U</v>
      </c>
      <c r="G34" s="261" t="str">
        <f t="shared" si="1"/>
        <v>.</v>
      </c>
      <c r="I34" s="216">
        <v>32</v>
      </c>
      <c r="J34" s="231" t="str">
        <f t="shared" si="2"/>
        <v>.</v>
      </c>
      <c r="K34" s="231" t="str">
        <f t="shared" si="3"/>
        <v>ㄡ</v>
      </c>
      <c r="M34" s="216">
        <v>32</v>
      </c>
      <c r="N34" s="230" t="str">
        <f t="shared" si="4"/>
        <v>U</v>
      </c>
      <c r="O34" s="230" t="str">
        <f t="shared" si="5"/>
        <v>ㄡ</v>
      </c>
      <c r="Q34" s="216">
        <v>32</v>
      </c>
      <c r="R34" s="219" t="str">
        <f t="shared" si="6"/>
        <v>.</v>
      </c>
      <c r="S34" s="233" t="str">
        <f t="shared" si="7"/>
        <v>U</v>
      </c>
      <c r="T34" s="219" t="str">
        <f xml:space="preserve"> INDEX($K$3:$K$44, MATCH(表格1_33[[#This Row],[鍵盤位置]], $J$3:$J$44,0))</f>
        <v>ㄡ</v>
      </c>
      <c r="V34" s="278" t="str">
        <f xml:space="preserve"> INDEX($K$3:$K$44, MATCH(表格1_33[[#This Row],[鍵盤位置]], $J$3:$J$44,0))</f>
        <v>ㄡ</v>
      </c>
      <c r="W34" s="281" t="s">
        <v>648</v>
      </c>
      <c r="X34" s="280" t="s">
        <v>774</v>
      </c>
    </row>
    <row r="35" spans="5:24">
      <c r="E35" s="216" cm="1">
        <f t="array" ref="E35" xml:space="preserve"> ROW() - ROW($2:$2)</f>
        <v>33</v>
      </c>
      <c r="F35" s="261" t="str">
        <f t="shared" si="0"/>
        <v>M</v>
      </c>
      <c r="G35" s="261" t="str">
        <f t="shared" si="1"/>
        <v>0</v>
      </c>
      <c r="I35" s="216">
        <v>33</v>
      </c>
      <c r="J35" s="231" t="str">
        <f t="shared" si="2"/>
        <v>0</v>
      </c>
      <c r="K35" s="231" t="str">
        <f t="shared" si="3"/>
        <v>ㄢ</v>
      </c>
      <c r="M35" s="216">
        <v>33</v>
      </c>
      <c r="N35" s="230" t="str">
        <f t="shared" si="4"/>
        <v>M</v>
      </c>
      <c r="O35" s="230" t="str">
        <f t="shared" si="5"/>
        <v>ㄢ</v>
      </c>
      <c r="Q35" s="216">
        <v>33</v>
      </c>
      <c r="R35" s="219" t="str">
        <f t="shared" si="6"/>
        <v>0</v>
      </c>
      <c r="S35" s="233" t="str">
        <f t="shared" si="7"/>
        <v>M</v>
      </c>
      <c r="T35" s="219" t="str">
        <f xml:space="preserve"> INDEX($K$3:$K$44, MATCH(表格1_33[[#This Row],[鍵盤位置]], $J$3:$J$44,0))</f>
        <v>ㄢ</v>
      </c>
      <c r="V35" s="278" t="str">
        <f xml:space="preserve"> INDEX($K$3:$K$44, MATCH(表格1_33[[#This Row],[鍵盤位置]], $J$3:$J$44,0))</f>
        <v>ㄢ</v>
      </c>
      <c r="W35" s="281" t="s">
        <v>337</v>
      </c>
      <c r="X35" s="280" t="s">
        <v>372</v>
      </c>
    </row>
    <row r="36" spans="5:24">
      <c r="E36" s="216" cm="1">
        <f t="array" ref="E36" xml:space="preserve"> ROW() - ROW($2:$2)</f>
        <v>34</v>
      </c>
      <c r="F36" s="261" t="str">
        <f t="shared" si="0"/>
        <v>N</v>
      </c>
      <c r="G36" s="261" t="str">
        <f t="shared" si="1"/>
        <v>p</v>
      </c>
      <c r="I36" s="216">
        <v>34</v>
      </c>
      <c r="J36" s="231" t="str">
        <f t="shared" si="2"/>
        <v>p</v>
      </c>
      <c r="K36" s="231" t="str">
        <f t="shared" si="3"/>
        <v>ㄣ</v>
      </c>
      <c r="M36" s="216">
        <v>34</v>
      </c>
      <c r="N36" s="230" t="str">
        <f t="shared" si="4"/>
        <v>N</v>
      </c>
      <c r="O36" s="230" t="str">
        <f t="shared" si="5"/>
        <v>ㄣ</v>
      </c>
      <c r="Q36" s="216">
        <v>34</v>
      </c>
      <c r="R36" s="219" t="str">
        <f t="shared" si="6"/>
        <v>p</v>
      </c>
      <c r="S36" s="233" t="str">
        <f t="shared" si="7"/>
        <v>N</v>
      </c>
      <c r="T36" s="219" t="str">
        <f xml:space="preserve"> INDEX($K$3:$K$44, MATCH(表格1_33[[#This Row],[鍵盤位置]], $J$3:$J$44,0))</f>
        <v>ㄣ</v>
      </c>
      <c r="V36" s="278" t="str">
        <f xml:space="preserve"> INDEX($K$3:$K$44, MATCH(表格1_33[[#This Row],[鍵盤位置]], $J$3:$J$44,0))</f>
        <v>ㄣ</v>
      </c>
      <c r="W36" s="281" t="s">
        <v>657</v>
      </c>
      <c r="X36" s="280" t="s">
        <v>777</v>
      </c>
    </row>
    <row r="37" spans="5:24">
      <c r="E37" s="216" cm="1">
        <f t="array" ref="E37" xml:space="preserve"> ROW() - ROW($2:$2)</f>
        <v>35</v>
      </c>
      <c r="F37" s="261" t="str">
        <f t="shared" si="0"/>
        <v>K</v>
      </c>
      <c r="G37" s="261" t="str">
        <f t="shared" si="1"/>
        <v>;</v>
      </c>
      <c r="I37" s="216">
        <v>35</v>
      </c>
      <c r="J37" s="231" t="str">
        <f t="shared" si="2"/>
        <v>;</v>
      </c>
      <c r="K37" s="231" t="str">
        <f t="shared" si="3"/>
        <v>ㄤ</v>
      </c>
      <c r="M37" s="216">
        <v>35</v>
      </c>
      <c r="N37" s="230" t="str">
        <f t="shared" si="4"/>
        <v>K</v>
      </c>
      <c r="O37" s="230" t="str">
        <f t="shared" si="5"/>
        <v>ㄤ</v>
      </c>
      <c r="Q37" s="216">
        <v>35</v>
      </c>
      <c r="R37" s="219" t="str">
        <f t="shared" si="6"/>
        <v>;</v>
      </c>
      <c r="S37" s="233" t="str">
        <f t="shared" si="7"/>
        <v>K</v>
      </c>
      <c r="T37" s="219" t="str">
        <f xml:space="preserve"> INDEX($K$3:$K$44, MATCH(表格1_33[[#This Row],[鍵盤位置]], $J$3:$J$44,0))</f>
        <v>ㄤ</v>
      </c>
      <c r="V37" s="278" t="str">
        <f xml:space="preserve"> INDEX($K$3:$K$44, MATCH(表格1_33[[#This Row],[鍵盤位置]], $J$3:$J$44,0))</f>
        <v>ㄤ</v>
      </c>
      <c r="W37" s="281" t="s">
        <v>322</v>
      </c>
      <c r="X37" s="280" t="s">
        <v>779</v>
      </c>
    </row>
    <row r="38" spans="5:24">
      <c r="E38" s="216" cm="1">
        <f t="array" ref="E38" xml:space="preserve"> ROW() - ROW($2:$2)</f>
        <v>36</v>
      </c>
      <c r="F38" s="261" t="str">
        <f t="shared" si="0"/>
        <v>G</v>
      </c>
      <c r="G38" s="261" t="str">
        <f t="shared" si="1"/>
        <v>/</v>
      </c>
      <c r="I38" s="216">
        <v>36</v>
      </c>
      <c r="J38" s="231" t="str">
        <f t="shared" si="2"/>
        <v>/</v>
      </c>
      <c r="K38" s="231" t="str">
        <f t="shared" si="3"/>
        <v>ㄥ</v>
      </c>
      <c r="M38" s="216">
        <v>36</v>
      </c>
      <c r="N38" s="230" t="str">
        <f t="shared" si="4"/>
        <v>G</v>
      </c>
      <c r="O38" s="230" t="str">
        <f t="shared" si="5"/>
        <v>ㄥ</v>
      </c>
      <c r="Q38" s="216">
        <v>36</v>
      </c>
      <c r="R38" s="219" t="str">
        <f t="shared" si="6"/>
        <v>/</v>
      </c>
      <c r="S38" s="233" t="str">
        <f t="shared" si="7"/>
        <v>G</v>
      </c>
      <c r="T38" s="219" t="str">
        <f xml:space="preserve"> INDEX($K$3:$K$44, MATCH(表格1_33[[#This Row],[鍵盤位置]], $J$3:$J$44,0))</f>
        <v>ㄥ</v>
      </c>
      <c r="V38" s="278" t="str">
        <f xml:space="preserve"> INDEX($K$3:$K$44, MATCH(表格1_33[[#This Row],[鍵盤位置]], $J$3:$J$44,0))</f>
        <v>ㄥ</v>
      </c>
      <c r="W38" s="281" t="s">
        <v>73</v>
      </c>
      <c r="X38" s="280" t="s">
        <v>371</v>
      </c>
    </row>
    <row r="39" spans="5:24">
      <c r="E39" s="216" cm="1">
        <f t="array" ref="E39" xml:space="preserve"> ROW() - ROW($2:$2)</f>
        <v>37</v>
      </c>
      <c r="F39" s="261" t="str">
        <f t="shared" si="0"/>
        <v>R</v>
      </c>
      <c r="G39" s="261" t="str">
        <f t="shared" si="1"/>
        <v>-</v>
      </c>
      <c r="I39" s="216">
        <v>37</v>
      </c>
      <c r="J39" s="231" t="str">
        <f t="shared" si="2"/>
        <v>-</v>
      </c>
      <c r="K39" s="231" t="str">
        <f t="shared" si="3"/>
        <v>ㄦ</v>
      </c>
      <c r="M39" s="216">
        <v>37</v>
      </c>
      <c r="N39" s="230" t="str">
        <f t="shared" si="4"/>
        <v>R</v>
      </c>
      <c r="O39" s="230" t="str">
        <f t="shared" si="5"/>
        <v>ㄦ</v>
      </c>
      <c r="Q39" s="216">
        <v>37</v>
      </c>
      <c r="R39" s="219" t="str">
        <f t="shared" si="6"/>
        <v>-</v>
      </c>
      <c r="S39" s="233" t="str">
        <f t="shared" si="7"/>
        <v>R</v>
      </c>
      <c r="T39" s="219" t="str">
        <f xml:space="preserve"> INDEX($K$3:$K$44, MATCH(表格1_33[[#This Row],[鍵盤位置]], $J$3:$J$44,0))</f>
        <v>ㄦ</v>
      </c>
      <c r="V39" s="278" t="str">
        <f xml:space="preserve"> INDEX($K$3:$K$44, MATCH(表格1_33[[#This Row],[鍵盤位置]], $J$3:$J$44,0))</f>
        <v>ㄦ</v>
      </c>
      <c r="W39" s="281" t="s">
        <v>636</v>
      </c>
      <c r="X39" s="280" t="s">
        <v>781</v>
      </c>
    </row>
    <row r="40" spans="5:24">
      <c r="E40" s="216" cm="1">
        <f t="array" ref="E40" xml:space="preserve"> ROW() - ROW($2:$2)</f>
        <v>38</v>
      </c>
      <c r="F40" s="261" t="str">
        <f t="shared" si="0"/>
        <v>1</v>
      </c>
      <c r="G40" s="261" t="str">
        <f t="shared" si="1"/>
        <v xml:space="preserve"> </v>
      </c>
      <c r="I40" s="216">
        <v>38</v>
      </c>
      <c r="J40" s="231" t="str">
        <f t="shared" si="2"/>
        <v xml:space="preserve"> </v>
      </c>
      <c r="K40" s="231" t="str">
        <f t="shared" si="3"/>
        <v>ˉ</v>
      </c>
      <c r="M40" s="216">
        <v>38</v>
      </c>
      <c r="N40" s="230" t="str">
        <f t="shared" si="4"/>
        <v>1</v>
      </c>
      <c r="O40" s="230" t="str">
        <f t="shared" si="5"/>
        <v>ˉ</v>
      </c>
      <c r="Q40" s="216">
        <v>38</v>
      </c>
      <c r="R40" s="219" t="str">
        <f t="shared" si="6"/>
        <v xml:space="preserve"> </v>
      </c>
      <c r="S40" s="233" t="str">
        <f t="shared" si="7"/>
        <v>1</v>
      </c>
      <c r="T40" s="219" t="str">
        <f xml:space="preserve"> INDEX($K$3:$K$44, MATCH(表格1_33[[#This Row],[鍵盤位置]], $J$3:$J$44,0))</f>
        <v>ˉ</v>
      </c>
      <c r="V40" s="278" t="str">
        <f xml:space="preserve"> INDEX($K$3:$K$44, MATCH(表格1_33[[#This Row],[鍵盤位置]], $J$3:$J$44,0))</f>
        <v>ˉ</v>
      </c>
      <c r="W40" s="281" t="s">
        <v>639</v>
      </c>
      <c r="X40" s="280" t="s">
        <v>782</v>
      </c>
    </row>
    <row r="41" spans="5:24">
      <c r="E41" s="216" cm="1">
        <f t="array" ref="E41" xml:space="preserve"> ROW() - ROW($2:$2)</f>
        <v>39</v>
      </c>
      <c r="F41" s="261" t="str">
        <f t="shared" si="0"/>
        <v>2</v>
      </c>
      <c r="G41" s="261" t="str">
        <f t="shared" si="1"/>
        <v>6</v>
      </c>
      <c r="I41" s="216">
        <v>39</v>
      </c>
      <c r="J41" s="231" t="str">
        <f t="shared" si="2"/>
        <v>6</v>
      </c>
      <c r="K41" s="231" t="str">
        <f t="shared" si="3"/>
        <v>ˊ</v>
      </c>
      <c r="M41" s="216">
        <v>39</v>
      </c>
      <c r="N41" s="230" t="str">
        <f t="shared" si="4"/>
        <v>2</v>
      </c>
      <c r="O41" s="230" t="str">
        <f t="shared" si="5"/>
        <v>ˊ</v>
      </c>
      <c r="Q41" s="216">
        <v>39</v>
      </c>
      <c r="R41" s="219" t="str">
        <f t="shared" si="6"/>
        <v>6</v>
      </c>
      <c r="S41" s="233" t="str">
        <f t="shared" si="7"/>
        <v>2</v>
      </c>
      <c r="T41" s="219" t="str">
        <f xml:space="preserve"> INDEX($K$3:$K$44, MATCH(表格1_33[[#This Row],[鍵盤位置]], $J$3:$J$44,0))</f>
        <v>ˊ</v>
      </c>
      <c r="V41" s="278" t="str">
        <f xml:space="preserve"> INDEX($K$3:$K$44, MATCH(表格1_33[[#This Row],[鍵盤位置]], $J$3:$J$44,0))</f>
        <v>ˊ</v>
      </c>
      <c r="W41" s="281" t="s">
        <v>317</v>
      </c>
      <c r="X41" s="280" t="s">
        <v>382</v>
      </c>
    </row>
    <row r="42" spans="5:24">
      <c r="E42" s="216" cm="1">
        <f t="array" ref="E42" xml:space="preserve"> ROW() - ROW($2:$2)</f>
        <v>40</v>
      </c>
      <c r="F42" s="261" t="str">
        <f t="shared" si="0"/>
        <v>3</v>
      </c>
      <c r="G42" s="261" t="str">
        <f t="shared" si="1"/>
        <v>3</v>
      </c>
      <c r="I42" s="216">
        <v>40</v>
      </c>
      <c r="J42" s="231" t="str">
        <f t="shared" si="2"/>
        <v>3</v>
      </c>
      <c r="K42" s="231" t="str">
        <f t="shared" si="3"/>
        <v>ˇ</v>
      </c>
      <c r="M42" s="216">
        <v>40</v>
      </c>
      <c r="N42" s="230" t="str">
        <f t="shared" si="4"/>
        <v>3</v>
      </c>
      <c r="O42" s="230" t="str">
        <f t="shared" si="5"/>
        <v>ˇ</v>
      </c>
      <c r="Q42" s="216">
        <v>40</v>
      </c>
      <c r="R42" s="219" t="str">
        <f t="shared" si="6"/>
        <v>3</v>
      </c>
      <c r="S42" s="233" t="str">
        <f t="shared" si="7"/>
        <v>3</v>
      </c>
      <c r="T42" s="219" t="str">
        <f xml:space="preserve"> INDEX($K$3:$K$44, MATCH(表格1_33[[#This Row],[鍵盤位置]], $J$3:$J$44,0))</f>
        <v>ˇ</v>
      </c>
      <c r="V42" s="278" t="str">
        <f xml:space="preserve"> INDEX($K$3:$K$44, MATCH(表格1_33[[#This Row],[鍵盤位置]], $J$3:$J$44,0))</f>
        <v>ˇ</v>
      </c>
      <c r="W42" s="281" t="s">
        <v>320</v>
      </c>
      <c r="X42" s="280" t="s">
        <v>380</v>
      </c>
    </row>
    <row r="43" spans="5:24">
      <c r="E43" s="216" cm="1">
        <f t="array" ref="E43" xml:space="preserve"> ROW() - ROW($2:$2)</f>
        <v>41</v>
      </c>
      <c r="F43" s="261" t="str">
        <f t="shared" si="0"/>
        <v>4</v>
      </c>
      <c r="G43" s="261" t="str">
        <f t="shared" si="1"/>
        <v>4</v>
      </c>
      <c r="I43" s="216">
        <v>41</v>
      </c>
      <c r="J43" s="231" t="str">
        <f t="shared" si="2"/>
        <v>4</v>
      </c>
      <c r="K43" s="231" t="str">
        <f t="shared" si="3"/>
        <v>ˋ</v>
      </c>
      <c r="M43" s="216">
        <v>41</v>
      </c>
      <c r="N43" s="230" t="str">
        <f t="shared" si="4"/>
        <v>4</v>
      </c>
      <c r="O43" s="230" t="str">
        <f t="shared" si="5"/>
        <v>ˋ</v>
      </c>
      <c r="Q43" s="216">
        <v>41</v>
      </c>
      <c r="R43" s="219" t="str">
        <f t="shared" si="6"/>
        <v>4</v>
      </c>
      <c r="S43" s="233" t="str">
        <f t="shared" si="7"/>
        <v>4</v>
      </c>
      <c r="T43" s="219" t="str">
        <f xml:space="preserve"> INDEX($K$3:$K$44, MATCH(表格1_33[[#This Row],[鍵盤位置]], $J$3:$J$44,0))</f>
        <v>ˋ</v>
      </c>
      <c r="V43" s="278" t="str">
        <f xml:space="preserve"> INDEX($K$3:$K$44, MATCH(表格1_33[[#This Row],[鍵盤位置]], $J$3:$J$44,0))</f>
        <v>ˋ</v>
      </c>
      <c r="W43" s="281" t="s">
        <v>321</v>
      </c>
      <c r="X43" s="280" t="s">
        <v>378</v>
      </c>
    </row>
    <row r="44" spans="5:24">
      <c r="E44" s="216" cm="1">
        <f t="array" ref="E44" xml:space="preserve"> ROW() - ROW($2:$2)</f>
        <v>42</v>
      </c>
      <c r="F44" s="261" t="str">
        <f t="shared" si="0"/>
        <v>5</v>
      </c>
      <c r="G44" s="261" t="str">
        <f t="shared" si="1"/>
        <v>7</v>
      </c>
      <c r="I44" s="216">
        <v>42</v>
      </c>
      <c r="J44" s="231" t="str">
        <f t="shared" si="2"/>
        <v>7</v>
      </c>
      <c r="K44" s="231" t="str">
        <f t="shared" si="3"/>
        <v>˙</v>
      </c>
      <c r="M44" s="216">
        <v>42</v>
      </c>
      <c r="N44" s="230" t="str">
        <f t="shared" si="4"/>
        <v>5</v>
      </c>
      <c r="O44" s="230" t="str">
        <f t="shared" si="5"/>
        <v>˙</v>
      </c>
      <c r="Q44" s="216">
        <v>42</v>
      </c>
      <c r="R44" s="219" t="str">
        <f t="shared" si="6"/>
        <v>7</v>
      </c>
      <c r="S44" s="233" t="str">
        <f t="shared" si="7"/>
        <v>5</v>
      </c>
      <c r="T44" s="219" t="str">
        <f xml:space="preserve"> INDEX($K$3:$K$44, MATCH(表格1_33[[#This Row],[鍵盤位置]], $J$3:$J$44,0))</f>
        <v>˙</v>
      </c>
      <c r="V44" s="278" t="str">
        <f xml:space="preserve"> INDEX($K$3:$K$44, MATCH(表格1_33[[#This Row],[鍵盤位置]], $J$3:$J$44,0))</f>
        <v>˙</v>
      </c>
      <c r="W44" s="281" t="s">
        <v>319</v>
      </c>
      <c r="X44" s="280" t="s">
        <v>377</v>
      </c>
    </row>
    <row r="45" spans="5:24">
      <c r="O45" s="216"/>
    </row>
    <row r="46" spans="5:24">
      <c r="S46" s="216" t="str">
        <f xml:space="preserve"> _xlfn.CONCAT(按鍵編碼)</f>
        <v>bpmfdtnlgkhjqxZCSrzcsiuvaoeEAIOUMNKGR12345</v>
      </c>
    </row>
    <row r="47" spans="5:24">
      <c r="S47" s="216" t="str">
        <f xml:space="preserve"> _xlfn.CONCAT(方音符號)</f>
        <v>ㄅㄆㄇㄈㄉㄊㄋㄌㄍㄎㄏㄐㄑㄒㄓㄔㄕㄖㄗㄘㄙㄧㄨㄩㄚㄛㄜㄝㄞㄟㄠㄡㄢㄣㄤㄥㄦˉˊˇˋ˙</v>
      </c>
    </row>
    <row r="48" spans="5:24">
      <c r="S48" s="282" t="str">
        <f xml:space="preserve"> "xlit|" &amp; S46 &amp; "|" &amp; S47 &amp; "|"</f>
        <v>xlit|bpmfdtnlgkhjqxZCSrzcsiuvaoeEAIOUMNKGR12345|ㄅㄆㄇㄈㄉㄊㄋㄌㄍㄎㄏㄐㄑㄒㄓㄔㄕㄖㄗㄘㄙㄧㄨㄩㄚㄛㄜㄝㄞㄟㄠㄡㄢㄣㄤㄥㄦˉˊˇˋ˙|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5AEE5-5C28-43F2-BAF7-C8BA85A941F8}">
  <sheetPr>
    <tabColor rgb="FFFF0000"/>
  </sheetPr>
  <dimension ref="A1:AU58"/>
  <sheetViews>
    <sheetView workbookViewId="0">
      <selection activeCell="A10" sqref="A10"/>
    </sheetView>
    <sheetView workbookViewId="1"/>
  </sheetViews>
  <sheetFormatPr defaultRowHeight="30" outlineLevelCol="1"/>
  <cols>
    <col min="1" max="1" width="99.19921875" style="216" customWidth="1"/>
    <col min="2" max="2" width="4.59765625" style="216" bestFit="1" customWidth="1"/>
    <col min="3" max="3" width="6.5" style="216" customWidth="1"/>
    <col min="4" max="4" width="5.09765625" style="216" customWidth="1"/>
    <col min="5" max="5" width="4.69921875" style="216" customWidth="1" outlineLevel="1"/>
    <col min="6" max="7" width="10.09765625" style="218" customWidth="1" outlineLevel="1"/>
    <col min="8" max="8" width="5.09765625" style="216" customWidth="1"/>
    <col min="9" max="9" width="4.69921875" style="216" customWidth="1"/>
    <col min="10" max="10" width="10.09765625" style="217" customWidth="1"/>
    <col min="11" max="11" width="10.09765625" style="218" customWidth="1"/>
    <col min="12" max="12" width="5.09765625" style="216" customWidth="1"/>
    <col min="13" max="13" width="4.69921875" style="216" customWidth="1"/>
    <col min="14" max="14" width="10.09765625" style="216" customWidth="1"/>
    <col min="15" max="15" width="10.09765625" style="219" customWidth="1"/>
    <col min="16" max="16" width="8.796875" style="216"/>
    <col min="17" max="17" width="4.69921875" style="216" customWidth="1"/>
    <col min="18" max="20" width="9.796875" style="216" customWidth="1"/>
    <col min="21" max="22" width="7.8984375" style="216" customWidth="1"/>
    <col min="23" max="23" width="6.19921875" style="216" customWidth="1"/>
    <col min="24" max="27" width="11.296875" style="216" customWidth="1"/>
    <col min="28" max="28" width="11.69921875" style="216" customWidth="1"/>
    <col min="29" max="29" width="3.8984375" style="216" customWidth="1"/>
    <col min="30" max="30" width="13" style="216" customWidth="1"/>
    <col min="31" max="31" width="5.5" style="216" customWidth="1"/>
    <col min="32" max="45" width="8.796875" style="216"/>
    <col min="46" max="46" width="8.796875" style="349"/>
    <col min="47" max="16384" width="8.796875" style="216"/>
  </cols>
  <sheetData>
    <row r="1" spans="1:47" ht="32.25">
      <c r="A1" s="274" t="s">
        <v>717</v>
      </c>
      <c r="E1" s="274" t="s">
        <v>714</v>
      </c>
      <c r="I1" s="274" t="s">
        <v>716</v>
      </c>
      <c r="M1" s="274" t="s">
        <v>715</v>
      </c>
      <c r="Q1" s="275" t="s">
        <v>795</v>
      </c>
      <c r="W1" s="285" t="s">
        <v>701</v>
      </c>
      <c r="X1" s="184"/>
      <c r="Y1" s="145"/>
      <c r="Z1" s="139"/>
      <c r="AA1" s="139"/>
      <c r="AB1" s="139"/>
    </row>
    <row r="2" spans="1:47" ht="25.5">
      <c r="A2" s="288" t="s">
        <v>797</v>
      </c>
      <c r="F2" s="220" t="s">
        <v>794</v>
      </c>
      <c r="G2" s="221" t="s">
        <v>720</v>
      </c>
      <c r="J2" s="220" t="s">
        <v>720</v>
      </c>
      <c r="K2" s="221" t="s">
        <v>721</v>
      </c>
      <c r="N2" s="220" t="s">
        <v>794</v>
      </c>
      <c r="O2" s="221" t="s">
        <v>722</v>
      </c>
      <c r="R2" s="224" t="s">
        <v>799</v>
      </c>
      <c r="S2" s="224" t="s">
        <v>796</v>
      </c>
      <c r="T2" s="224" t="s">
        <v>397</v>
      </c>
      <c r="W2" s="337" t="s">
        <v>103</v>
      </c>
      <c r="X2" s="338" t="s">
        <v>104</v>
      </c>
      <c r="Y2" s="339" t="s">
        <v>364</v>
      </c>
      <c r="Z2" s="340" t="s">
        <v>334</v>
      </c>
      <c r="AA2" s="340" t="s">
        <v>812</v>
      </c>
      <c r="AB2" s="341" t="s">
        <v>541</v>
      </c>
    </row>
    <row r="3" spans="1:47" ht="32.25">
      <c r="A3" s="216">
        <f xml:space="preserve"> SEARCH("|",$A$2,1)</f>
        <v>7</v>
      </c>
      <c r="E3" s="216" cm="1">
        <f t="array" ref="E3" xml:space="preserve"> ROW() - ROW($2:$2)</f>
        <v>1</v>
      </c>
      <c r="F3" s="227" t="str">
        <f xml:space="preserve"> IFERROR( MID($A$6, $E3, 1), "")</f>
        <v>p</v>
      </c>
      <c r="G3" s="228" t="str">
        <f xml:space="preserve"> IFERROR( MID($A$7, $E3, 1), "")</f>
        <v>1</v>
      </c>
      <c r="I3" s="216">
        <v>1</v>
      </c>
      <c r="J3" s="231" t="str">
        <f xml:space="preserve"> IFERROR( MID($A$15, $E3, 1), "")</f>
        <v>1</v>
      </c>
      <c r="K3" s="231" t="str">
        <f xml:space="preserve"> IFERROR( MID($A$16, $E3, 1), "")</f>
        <v>ㄅ</v>
      </c>
      <c r="M3" s="216">
        <v>1</v>
      </c>
      <c r="N3" s="230" t="str">
        <f xml:space="preserve"> IFERROR( MID($A$25, $M3, 1), "")</f>
        <v>p</v>
      </c>
      <c r="O3" s="230" t="str">
        <f xml:space="preserve"> IFERROR( MID($A$26, $M3, 1), "")</f>
        <v>ㄅ</v>
      </c>
      <c r="Q3" s="216">
        <v>1</v>
      </c>
      <c r="R3" s="219" t="str">
        <f>G3</f>
        <v>1</v>
      </c>
      <c r="S3" s="233" t="str">
        <f>F3</f>
        <v>p</v>
      </c>
      <c r="T3" s="286" t="str">
        <f xml:space="preserve"> IFERROR( INDEX($K$3:$K$44, MATCH(表格1_334[[#This Row],[鍵盤按鍵]], $J$3:$J$44,0)), "")</f>
        <v>ㄅ</v>
      </c>
      <c r="W3" s="342" cm="1">
        <f t="array" ref="W3">ROW() - ROW($2:$2)</f>
        <v>1</v>
      </c>
      <c r="X3" s="186" t="s">
        <v>8</v>
      </c>
      <c r="Y3" s="322" t="s">
        <v>198</v>
      </c>
      <c r="Z3" s="133" t="str">
        <f xml:space="preserve"> IFERROR( INDEX(表格1_334[字典編碼], MATCH($X3, 表格1_334[方音符號], 0)), "")</f>
        <v>p</v>
      </c>
      <c r="AA3" s="133" t="str">
        <f t="shared" ref="AA3:AA44" si="0">Z3</f>
        <v>p</v>
      </c>
      <c r="AB3" s="310" t="str">
        <f xml:space="preserve"> IFERROR( INDEX(表格1_334[鍵盤按鍵], MATCH($X3, 表格1_334[方音符號], 0)), "")</f>
        <v>1</v>
      </c>
      <c r="AD3" s="293" t="s">
        <v>801</v>
      </c>
      <c r="AF3" s="297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6">
        <f xml:space="preserve"> SEARCH("|",$A$2,A3+1)</f>
        <v>50</v>
      </c>
      <c r="E4" s="216" cm="1">
        <f t="array" ref="E4" xml:space="preserve"> ROW() - ROW($2:$2)</f>
        <v>2</v>
      </c>
      <c r="F4" s="236" t="str">
        <f t="shared" ref="F4:F44" si="1" xml:space="preserve"> IFERROR( MID($A$6, $E4, 1), "")</f>
        <v>P</v>
      </c>
      <c r="G4" s="237" t="str">
        <f t="shared" ref="G4:G44" si="2" xml:space="preserve"> IFERROR( MID($A$7, $E4, 1), "")</f>
        <v>q</v>
      </c>
      <c r="I4" s="216">
        <v>2</v>
      </c>
      <c r="J4" s="231" t="str">
        <f t="shared" ref="J4:J44" si="3" xml:space="preserve"> IFERROR( MID($A$15, $E4, 1), "")</f>
        <v>q</v>
      </c>
      <c r="K4" s="231" t="str">
        <f t="shared" ref="K4:K44" si="4" xml:space="preserve"> IFERROR( MID($A$16, $E4, 1), "")</f>
        <v>ㄆ</v>
      </c>
      <c r="M4" s="216">
        <v>2</v>
      </c>
      <c r="N4" s="230" t="str">
        <f t="shared" ref="N4:N28" si="5" xml:space="preserve"> IFERROR( MID($A$25, $M4, 1), "")</f>
        <v>P</v>
      </c>
      <c r="O4" s="230" t="str">
        <f t="shared" ref="O4:O28" si="6" xml:space="preserve"> IFERROR( MID($A$26, $M4, 1), "")</f>
        <v>ㄆ</v>
      </c>
      <c r="Q4" s="216">
        <v>2</v>
      </c>
      <c r="R4" s="219" t="str">
        <f t="shared" ref="R4:R44" si="7">G4</f>
        <v>q</v>
      </c>
      <c r="S4" s="233" t="str">
        <f t="shared" ref="S4:S44" si="8">F4</f>
        <v>P</v>
      </c>
      <c r="T4" s="286" t="str">
        <f xml:space="preserve"> IFERROR( INDEX($K$3:$K$44, MATCH(表格1_334[[#This Row],[鍵盤按鍵]], $J$3:$J$44,0)), "")</f>
        <v>ㄆ</v>
      </c>
      <c r="W4" s="343" cm="1">
        <f t="array" ref="W4">ROW() - ROW($2:$2)</f>
        <v>2</v>
      </c>
      <c r="X4" s="185" t="s">
        <v>37</v>
      </c>
      <c r="Y4" s="205" t="s">
        <v>126</v>
      </c>
      <c r="Z4" s="130" t="str">
        <f xml:space="preserve"> IFERROR( INDEX(表格1_334[字典編碼], MATCH($X4, 表格1_334[方音符號], 0)), "")</f>
        <v>P</v>
      </c>
      <c r="AA4" s="130" t="str">
        <f t="shared" si="0"/>
        <v>P</v>
      </c>
      <c r="AB4" s="312" t="str">
        <f xml:space="preserve"> IFERROR( INDEX(表格1_334[鍵盤按鍵], MATCH($X4, 表格1_334[方音符號], 0)), "")</f>
        <v>q</v>
      </c>
      <c r="AD4" s="276" t="s">
        <v>796</v>
      </c>
      <c r="AE4" s="274">
        <f xml:space="preserve"> LEN(AF4)</f>
        <v>42</v>
      </c>
      <c r="AF4" s="296" t="str">
        <f xml:space="preserve"> _xlfn.CONCAT(AA$3:AA$44)</f>
        <v>pPbtTnkKgcCzshiuaeoOIUGDBNmdqjJSQLMY123570</v>
      </c>
      <c r="AS4" s="304" t="s">
        <v>806</v>
      </c>
      <c r="AT4" s="350" t="s">
        <v>788</v>
      </c>
      <c r="AU4" s="225">
        <f xml:space="preserve"> FIND(AT4, AF4)</f>
        <v>26</v>
      </c>
    </row>
    <row r="5" spans="1:47" ht="32.25">
      <c r="A5" s="216">
        <f xml:space="preserve"> SEARCH("|",$A$2,A4+1)</f>
        <v>93</v>
      </c>
      <c r="E5" s="216" cm="1">
        <f t="array" ref="E5" xml:space="preserve"> ROW() - ROW($2:$2)</f>
        <v>3</v>
      </c>
      <c r="F5" s="236" t="str">
        <f t="shared" si="1"/>
        <v>m</v>
      </c>
      <c r="G5" s="237" t="str">
        <f t="shared" si="2"/>
        <v>a</v>
      </c>
      <c r="I5" s="216">
        <v>3</v>
      </c>
      <c r="J5" s="231" t="str">
        <f t="shared" si="3"/>
        <v>a</v>
      </c>
      <c r="K5" s="231" t="str">
        <f t="shared" si="4"/>
        <v>ㄇ</v>
      </c>
      <c r="M5" s="216">
        <v>3</v>
      </c>
      <c r="N5" s="230" t="str">
        <f t="shared" si="5"/>
        <v>b</v>
      </c>
      <c r="O5" s="230" t="str">
        <f t="shared" si="6"/>
        <v>ㆠ</v>
      </c>
      <c r="Q5" s="216">
        <v>3</v>
      </c>
      <c r="R5" s="219" t="str">
        <f t="shared" si="7"/>
        <v>a</v>
      </c>
      <c r="S5" s="233" t="str">
        <f t="shared" si="8"/>
        <v>m</v>
      </c>
      <c r="T5" s="286" t="str">
        <f xml:space="preserve"> IFERROR( INDEX($K$3:$K$44, MATCH(表格1_334[[#This Row],[鍵盤按鍵]], $J$3:$J$44,0)), "")</f>
        <v>ㄇ</v>
      </c>
      <c r="W5" s="344" cm="1">
        <f t="array" ref="W5">ROW() - ROW($2:$2)</f>
        <v>3</v>
      </c>
      <c r="X5" s="187" t="s">
        <v>90</v>
      </c>
      <c r="Y5" s="323" t="s">
        <v>163</v>
      </c>
      <c r="Z5" s="135" t="str">
        <f xml:space="preserve"> IFERROR( INDEX(表格1_334[字典編碼], MATCH($X5, 表格1_334[方音符號], 0)), "")</f>
        <v>b</v>
      </c>
      <c r="AA5" s="135" t="str">
        <f t="shared" si="0"/>
        <v>b</v>
      </c>
      <c r="AB5" s="314" t="str">
        <f xml:space="preserve"> IFERROR( INDEX(表格1_334[鍵盤按鍵], MATCH($X5, 表格1_334[方音符號], 0)), "")</f>
        <v>z</v>
      </c>
      <c r="AD5" s="291" t="s">
        <v>799</v>
      </c>
      <c r="AE5" s="274">
        <f xml:space="preserve"> LEN(AF5)</f>
        <v>42</v>
      </c>
      <c r="AF5" s="335" t="s">
        <v>815</v>
      </c>
      <c r="AG5" s="336"/>
      <c r="AH5" s="336"/>
      <c r="AI5" s="336"/>
      <c r="AJ5" s="336"/>
      <c r="AK5" s="336"/>
      <c r="AL5" s="336"/>
      <c r="AM5" s="336"/>
      <c r="AO5" s="294" t="str">
        <f xml:space="preserve"> MID("/", AE4, 1)</f>
        <v/>
      </c>
      <c r="AT5" s="351" t="str">
        <f xml:space="preserve"> MID(AF5, AU4, 1)</f>
        <v>-</v>
      </c>
      <c r="AU5" s="225"/>
    </row>
    <row r="6" spans="1:47" ht="32.25">
      <c r="A6" s="271" t="str">
        <f xml:space="preserve"> MID($A$2,A3+1, A4-A3-1)</f>
        <v>pPmbtTndkKhjJSgqzcCsiuBaoøMIeUYLDQGN123570</v>
      </c>
      <c r="B6" s="272">
        <f xml:space="preserve"> LEN(A6)</f>
        <v>42</v>
      </c>
      <c r="E6" s="216" cm="1">
        <f t="array" ref="E6" xml:space="preserve"> ROW() - ROW($2:$2)</f>
        <v>4</v>
      </c>
      <c r="F6" s="241" t="str">
        <f t="shared" si="1"/>
        <v>b</v>
      </c>
      <c r="G6" s="242" t="str">
        <f t="shared" si="2"/>
        <v>z</v>
      </c>
      <c r="I6" s="216">
        <v>4</v>
      </c>
      <c r="J6" s="231" t="str">
        <f t="shared" si="3"/>
        <v>z</v>
      </c>
      <c r="K6" s="231" t="str">
        <f t="shared" si="4"/>
        <v>ㆠ</v>
      </c>
      <c r="M6" s="216">
        <v>4</v>
      </c>
      <c r="N6" s="230" t="str">
        <f t="shared" si="5"/>
        <v>t</v>
      </c>
      <c r="O6" s="230" t="str">
        <f t="shared" si="6"/>
        <v>ㄉ</v>
      </c>
      <c r="Q6" s="216">
        <v>4</v>
      </c>
      <c r="R6" s="219" t="str">
        <f t="shared" si="7"/>
        <v>z</v>
      </c>
      <c r="S6" s="233" t="str">
        <f t="shared" si="8"/>
        <v>b</v>
      </c>
      <c r="T6" s="286" t="str">
        <f xml:space="preserve"> IFERROR( INDEX($K$3:$K$44, MATCH(表格1_334[[#This Row],[鍵盤按鍵]], $J$3:$J$44,0)), "")</f>
        <v>ㆠ</v>
      </c>
      <c r="W6" s="342" cm="1">
        <f t="array" ref="W6">ROW() - ROW($2:$2)</f>
        <v>4</v>
      </c>
      <c r="X6" s="186" t="s">
        <v>10</v>
      </c>
      <c r="Y6" s="322" t="s">
        <v>11</v>
      </c>
      <c r="Z6" s="133" t="str">
        <f xml:space="preserve"> IFERROR( INDEX(表格1_334[字典編碼], MATCH($X6, 表格1_334[方音符號], 0)), "")</f>
        <v>t</v>
      </c>
      <c r="AA6" s="133" t="str">
        <f t="shared" si="0"/>
        <v>t</v>
      </c>
      <c r="AB6" s="310" t="str">
        <f xml:space="preserve"> IFERROR( INDEX(表格1_334[鍵盤按鍵], MATCH($X6, 表格1_334[方音符號], 0)), "")</f>
        <v>2</v>
      </c>
      <c r="AD6" s="334"/>
      <c r="AE6" s="274"/>
      <c r="AF6" s="296" t="str">
        <f>AF5</f>
        <v>1qz2wsedtyhbncuj8oki9l/pm-axgrfv;0,. 43657</v>
      </c>
      <c r="AO6" s="294"/>
    </row>
    <row r="7" spans="1:47" ht="32.25">
      <c r="A7" s="271" t="str">
        <f xml:space="preserve"> MID($A$2,A4+1, A5-A4-1)</f>
        <v>1qaz2wsxedcrfvtgbyhnujm8ik,9ol.0p;/- 43657</v>
      </c>
      <c r="B7" s="272">
        <f xml:space="preserve"> LEN(A7)</f>
        <v>42</v>
      </c>
      <c r="E7" s="216" cm="1">
        <f t="array" ref="E7" xml:space="preserve"> ROW() - ROW($2:$2)</f>
        <v>5</v>
      </c>
      <c r="F7" s="236" t="str">
        <f t="shared" si="1"/>
        <v>t</v>
      </c>
      <c r="G7" s="237" t="str">
        <f t="shared" si="2"/>
        <v>2</v>
      </c>
      <c r="I7" s="216">
        <v>5</v>
      </c>
      <c r="J7" s="231" t="str">
        <f t="shared" si="3"/>
        <v>2</v>
      </c>
      <c r="K7" s="231" t="str">
        <f t="shared" si="4"/>
        <v>ㄉ</v>
      </c>
      <c r="M7" s="216">
        <v>5</v>
      </c>
      <c r="N7" s="230" t="str">
        <f t="shared" si="5"/>
        <v>T</v>
      </c>
      <c r="O7" s="230" t="str">
        <f t="shared" si="6"/>
        <v>ㄊ</v>
      </c>
      <c r="Q7" s="216">
        <v>5</v>
      </c>
      <c r="R7" s="219" t="str">
        <f t="shared" si="7"/>
        <v>2</v>
      </c>
      <c r="S7" s="233" t="str">
        <f t="shared" si="8"/>
        <v>t</v>
      </c>
      <c r="T7" s="286" t="str">
        <f xml:space="preserve"> IFERROR( INDEX($K$3:$K$44, MATCH(表格1_334[[#This Row],[鍵盤按鍵]], $J$3:$J$44,0)), "")</f>
        <v>ㄉ</v>
      </c>
      <c r="W7" s="343" cm="1">
        <f t="array" ref="W7">ROW() - ROW($2:$2)</f>
        <v>5</v>
      </c>
      <c r="X7" s="185" t="s">
        <v>39</v>
      </c>
      <c r="Y7" s="205" t="s">
        <v>40</v>
      </c>
      <c r="Z7" s="130" t="str">
        <f xml:space="preserve"> IFERROR( INDEX(表格1_334[字典編碼], MATCH($X7, 表格1_334[方音符號], 0)), "")</f>
        <v>T</v>
      </c>
      <c r="AA7" s="130" t="str">
        <f t="shared" si="0"/>
        <v>T</v>
      </c>
      <c r="AB7" s="312" t="str">
        <f xml:space="preserve"> IFERROR( INDEX(表格1_334[鍵盤按鍵], MATCH($X7, 表格1_334[方音符號], 0)), "")</f>
        <v>w</v>
      </c>
      <c r="AF7" s="294"/>
    </row>
    <row r="8" spans="1:47" ht="32.25">
      <c r="E8" s="216" cm="1">
        <f t="array" ref="E8" xml:space="preserve"> ROW() - ROW($2:$2)</f>
        <v>6</v>
      </c>
      <c r="F8" s="236" t="str">
        <f t="shared" si="1"/>
        <v>T</v>
      </c>
      <c r="G8" s="237" t="str">
        <f t="shared" si="2"/>
        <v>w</v>
      </c>
      <c r="I8" s="216">
        <v>6</v>
      </c>
      <c r="J8" s="231" t="str">
        <f t="shared" si="3"/>
        <v>w</v>
      </c>
      <c r="K8" s="231" t="str">
        <f t="shared" si="4"/>
        <v>ㄊ</v>
      </c>
      <c r="M8" s="216">
        <v>6</v>
      </c>
      <c r="N8" s="230" t="str">
        <f t="shared" si="5"/>
        <v>d</v>
      </c>
      <c r="O8" s="230" t="str">
        <f t="shared" si="6"/>
        <v>ㄌ</v>
      </c>
      <c r="Q8" s="216">
        <v>6</v>
      </c>
      <c r="R8" s="219" t="str">
        <f t="shared" si="7"/>
        <v>w</v>
      </c>
      <c r="S8" s="233" t="str">
        <f t="shared" si="8"/>
        <v>T</v>
      </c>
      <c r="T8" s="286" t="str">
        <f xml:space="preserve"> IFERROR( INDEX($K$3:$K$44, MATCH(表格1_334[[#This Row],[鍵盤按鍵]], $J$3:$J$44,0)), "")</f>
        <v>ㄊ</v>
      </c>
      <c r="W8" s="344" cm="1">
        <f t="array" ref="W8">ROW() - ROW($2:$2)</f>
        <v>6</v>
      </c>
      <c r="X8" s="187" t="s">
        <v>67</v>
      </c>
      <c r="Y8" s="323" t="s">
        <v>68</v>
      </c>
      <c r="Z8" s="135" t="str">
        <f xml:space="preserve"> IFERROR( INDEX(表格1_334[字典編碼], MATCH($X8, 表格1_334[方音符號], 0)), "")</f>
        <v>n</v>
      </c>
      <c r="AA8" s="135" t="str">
        <f t="shared" si="0"/>
        <v>n</v>
      </c>
      <c r="AB8" s="314" t="str">
        <f xml:space="preserve"> IFERROR( INDEX(表格1_334[鍵盤按鍵], MATCH($X8, 表格1_334[方音符號], 0)), "")</f>
        <v>s</v>
      </c>
      <c r="AD8" s="293" t="s">
        <v>802</v>
      </c>
      <c r="AF8" s="297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6" cm="1">
        <f t="array" ref="E9" xml:space="preserve"> ROW() - ROW($2:$2)</f>
        <v>7</v>
      </c>
      <c r="F9" s="236" t="str">
        <f t="shared" si="1"/>
        <v>n</v>
      </c>
      <c r="G9" s="237" t="str">
        <f t="shared" si="2"/>
        <v>s</v>
      </c>
      <c r="I9" s="216">
        <v>7</v>
      </c>
      <c r="J9" s="231" t="str">
        <f t="shared" si="3"/>
        <v>s</v>
      </c>
      <c r="K9" s="231" t="str">
        <f t="shared" si="4"/>
        <v>ㄋ</v>
      </c>
      <c r="M9" s="216">
        <v>7</v>
      </c>
      <c r="N9" s="230" t="str">
        <f t="shared" si="5"/>
        <v>k</v>
      </c>
      <c r="O9" s="230" t="str">
        <f t="shared" si="6"/>
        <v>ㄍ</v>
      </c>
      <c r="Q9" s="216">
        <v>7</v>
      </c>
      <c r="R9" s="219" t="str">
        <f t="shared" si="7"/>
        <v>s</v>
      </c>
      <c r="S9" s="233" t="str">
        <f t="shared" si="8"/>
        <v>n</v>
      </c>
      <c r="T9" s="286" t="str">
        <f xml:space="preserve"> IFERROR( INDEX($K$3:$K$44, MATCH(表格1_334[[#This Row],[鍵盤按鍵]], $J$3:$J$44,0)), "")</f>
        <v>ㄋ</v>
      </c>
      <c r="W9" s="342" cm="1">
        <f t="array" ref="W9">ROW() - ROW($2:$2)</f>
        <v>7</v>
      </c>
      <c r="X9" s="186" t="s">
        <v>41</v>
      </c>
      <c r="Y9" s="322" t="s">
        <v>42</v>
      </c>
      <c r="Z9" s="133" t="str">
        <f xml:space="preserve"> IFERROR( INDEX(表格1_334[字典編碼], MATCH($X9, 表格1_334[方音符號], 0)), "")</f>
        <v>k</v>
      </c>
      <c r="AA9" s="133" t="str">
        <f t="shared" si="0"/>
        <v>k</v>
      </c>
      <c r="AB9" s="310" t="str">
        <f xml:space="preserve"> IFERROR( INDEX(表格1_334[鍵盤按鍵], MATCH($X9, 表格1_334[方音符號], 0)), "")</f>
        <v>e</v>
      </c>
      <c r="AD9" s="291" t="s">
        <v>799</v>
      </c>
      <c r="AE9" s="274">
        <f xml:space="preserve"> LEN(AF9)</f>
        <v>41</v>
      </c>
      <c r="AF9" s="296" t="str">
        <f xml:space="preserve"> _xlfn.CONCAT(AB$3:AB$38,AB$40:AB$44)</f>
        <v>1qz2wsedtyhbncuj8oki9l/pm-axgrfv;0,.43657</v>
      </c>
      <c r="AS9" s="304" t="s">
        <v>806</v>
      </c>
      <c r="AT9" s="352">
        <f ca="1">AT9</f>
        <v>0</v>
      </c>
      <c r="AU9" s="225">
        <f ca="1" xml:space="preserve"> FIND(AT9, AF9)</f>
        <v>0</v>
      </c>
    </row>
    <row r="10" spans="1:47" ht="32.25">
      <c r="A10" s="274" t="s">
        <v>716</v>
      </c>
      <c r="E10" s="216" cm="1">
        <f t="array" ref="E10" xml:space="preserve"> ROW() - ROW($2:$2)</f>
        <v>8</v>
      </c>
      <c r="F10" s="246" t="str">
        <f t="shared" si="1"/>
        <v>d</v>
      </c>
      <c r="G10" s="247" t="str">
        <f t="shared" si="2"/>
        <v>x</v>
      </c>
      <c r="I10" s="216">
        <v>8</v>
      </c>
      <c r="J10" s="231" t="str">
        <f t="shared" si="3"/>
        <v>x</v>
      </c>
      <c r="K10" s="231" t="str">
        <f t="shared" si="4"/>
        <v>ㄌ</v>
      </c>
      <c r="M10" s="216">
        <v>8</v>
      </c>
      <c r="N10" s="230" t="str">
        <f t="shared" si="5"/>
        <v>K</v>
      </c>
      <c r="O10" s="230" t="str">
        <f t="shared" si="6"/>
        <v>ㄎ</v>
      </c>
      <c r="Q10" s="216">
        <v>8</v>
      </c>
      <c r="R10" s="219" t="str">
        <f t="shared" si="7"/>
        <v>x</v>
      </c>
      <c r="S10" s="233" t="str">
        <f t="shared" si="8"/>
        <v>d</v>
      </c>
      <c r="T10" s="286" t="str">
        <f xml:space="preserve"> IFERROR( INDEX($K$3:$K$44, MATCH(表格1_334[[#This Row],[鍵盤按鍵]], $J$3:$J$44,0)), "")</f>
        <v>ㄌ</v>
      </c>
      <c r="W10" s="343" cm="1">
        <f t="array" ref="W10">ROW() - ROW($2:$2)</f>
        <v>8</v>
      </c>
      <c r="X10" s="185" t="s">
        <v>69</v>
      </c>
      <c r="Y10" s="205" t="s">
        <v>128</v>
      </c>
      <c r="Z10" s="130" t="str">
        <f xml:space="preserve"> IFERROR( INDEX(表格1_334[字典編碼], MATCH($X10, 表格1_334[方音符號], 0)), "")</f>
        <v>K</v>
      </c>
      <c r="AA10" s="130" t="str">
        <f t="shared" si="0"/>
        <v>K</v>
      </c>
      <c r="AB10" s="312" t="str">
        <f xml:space="preserve"> IFERROR( INDEX(表格1_334[鍵盤按鍵], MATCH($X10, 表格1_334[方音符號], 0)), "")</f>
        <v>d</v>
      </c>
      <c r="AD10" s="277" t="s">
        <v>397</v>
      </c>
      <c r="AE10" s="274">
        <f xml:space="preserve"> LEN(AF10)</f>
        <v>41</v>
      </c>
      <c r="AF10" s="296" t="str">
        <f xml:space="preserve"> _xlfn.CONCAT(X$3:X$38,X$40:X$44)</f>
        <v>ㄅㄆㆠㄉㄊㄋㄍㄎㆣㄗㄘㆡㄙㄏㄧㄨㄚㆤㄜㆦㄞㄠㆭㄣㆬ鼻ㄇㄌㄫㄐㄑㄒㄤㄢㆰㆲˋ˪ˊ˫˙</v>
      </c>
      <c r="AT10" s="351">
        <f ca="1" xml:space="preserve"> MID(AF10, AU9, 1)</f>
        <v>0</v>
      </c>
      <c r="AU10" s="225"/>
    </row>
    <row r="11" spans="1:47" ht="32.25">
      <c r="A11" s="288" t="s">
        <v>798</v>
      </c>
      <c r="E11" s="216" cm="1">
        <f t="array" ref="E11" xml:space="preserve"> ROW() - ROW($2:$2)</f>
        <v>9</v>
      </c>
      <c r="F11" s="227" t="str">
        <f t="shared" si="1"/>
        <v>k</v>
      </c>
      <c r="G11" s="228" t="str">
        <f t="shared" si="2"/>
        <v>e</v>
      </c>
      <c r="I11" s="216">
        <v>9</v>
      </c>
      <c r="J11" s="231" t="str">
        <f t="shared" si="3"/>
        <v>e</v>
      </c>
      <c r="K11" s="231" t="str">
        <f t="shared" si="4"/>
        <v>ㄍ</v>
      </c>
      <c r="M11" s="216">
        <v>9</v>
      </c>
      <c r="N11" s="230" t="str">
        <f t="shared" si="5"/>
        <v>g</v>
      </c>
      <c r="O11" s="230" t="str">
        <f t="shared" si="6"/>
        <v>ㆣ</v>
      </c>
      <c r="Q11" s="216">
        <v>9</v>
      </c>
      <c r="R11" s="219" t="str">
        <f t="shared" si="7"/>
        <v>e</v>
      </c>
      <c r="S11" s="233" t="str">
        <f t="shared" si="8"/>
        <v>k</v>
      </c>
      <c r="T11" s="286" t="str">
        <f xml:space="preserve"> IFERROR( INDEX($K$3:$K$44, MATCH(表格1_334[[#This Row],[鍵盤按鍵]], $J$3:$J$44,0)), "")</f>
        <v>ㄍ</v>
      </c>
      <c r="W11" s="344" cm="1">
        <f t="array" ref="W11">ROW() - ROW($2:$2)</f>
        <v>9</v>
      </c>
      <c r="X11" s="187" t="s">
        <v>44</v>
      </c>
      <c r="Y11" s="323" t="s">
        <v>127</v>
      </c>
      <c r="Z11" s="135" t="str">
        <f xml:space="preserve"> IFERROR( INDEX(表格1_334[字典編碼], MATCH($X11, 表格1_334[方音符號], 0)), "")</f>
        <v>g</v>
      </c>
      <c r="AA11" s="135" t="str">
        <f t="shared" si="0"/>
        <v>g</v>
      </c>
      <c r="AB11" s="314" t="str">
        <f xml:space="preserve"> IFERROR( INDEX(表格1_334[鍵盤按鍵], MATCH($X11, 表格1_334[方音符號], 0)), "")</f>
        <v>t</v>
      </c>
      <c r="AG11" s="295"/>
    </row>
    <row r="12" spans="1:47" ht="32.25">
      <c r="A12" s="216">
        <f xml:space="preserve"> SEARCH("|",$A$11,1)</f>
        <v>7</v>
      </c>
      <c r="E12" s="216" cm="1">
        <f t="array" ref="E12" xml:space="preserve"> ROW() - ROW($2:$2)</f>
        <v>10</v>
      </c>
      <c r="F12" s="236" t="str">
        <f t="shared" si="1"/>
        <v>K</v>
      </c>
      <c r="G12" s="237" t="str">
        <f t="shared" si="2"/>
        <v>d</v>
      </c>
      <c r="I12" s="216">
        <v>10</v>
      </c>
      <c r="J12" s="231" t="str">
        <f t="shared" si="3"/>
        <v>d</v>
      </c>
      <c r="K12" s="231" t="str">
        <f t="shared" si="4"/>
        <v>ㄎ</v>
      </c>
      <c r="M12" s="216">
        <v>10</v>
      </c>
      <c r="N12" s="230" t="str">
        <f t="shared" si="5"/>
        <v>c</v>
      </c>
      <c r="O12" s="230" t="str">
        <f t="shared" si="6"/>
        <v>ㄗ</v>
      </c>
      <c r="Q12" s="216">
        <v>10</v>
      </c>
      <c r="R12" s="219" t="str">
        <f t="shared" si="7"/>
        <v>d</v>
      </c>
      <c r="S12" s="233" t="str">
        <f t="shared" si="8"/>
        <v>K</v>
      </c>
      <c r="T12" s="286" t="str">
        <f xml:space="preserve"> IFERROR( INDEX($K$3:$K$44, MATCH(表格1_334[[#This Row],[鍵盤按鍵]], $J$3:$J$44,0)), "")</f>
        <v>ㄎ</v>
      </c>
      <c r="W12" s="342" cm="1">
        <f t="array" ref="W12">ROW() - ROW($2:$2)</f>
        <v>10</v>
      </c>
      <c r="X12" s="186" t="s">
        <v>46</v>
      </c>
      <c r="Y12" s="322" t="s">
        <v>47</v>
      </c>
      <c r="Z12" s="133" t="str">
        <f xml:space="preserve"> IFERROR( INDEX(表格1_334[字典編碼], MATCH($X12, 表格1_334[方音符號], 0)), "")</f>
        <v>c</v>
      </c>
      <c r="AA12" s="133" t="str">
        <f t="shared" si="0"/>
        <v>c</v>
      </c>
      <c r="AB12" s="310" t="str">
        <f xml:space="preserve"> IFERROR( INDEX(表格1_334[鍵盤按鍵], MATCH($X12, 表格1_334[方音符號], 0)), "")</f>
        <v>y</v>
      </c>
      <c r="AD12" s="293" t="s">
        <v>803</v>
      </c>
      <c r="AF12" s="297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6">
        <f xml:space="preserve"> SEARCH("|",$A$11,A12+1)</f>
        <v>49</v>
      </c>
      <c r="E13" s="216" cm="1">
        <f t="array" ref="E13" xml:space="preserve"> ROW() - ROW($2:$2)</f>
        <v>11</v>
      </c>
      <c r="F13" s="246" t="str">
        <f t="shared" si="1"/>
        <v>h</v>
      </c>
      <c r="G13" s="247" t="str">
        <f t="shared" si="2"/>
        <v>c</v>
      </c>
      <c r="I13" s="216">
        <v>11</v>
      </c>
      <c r="J13" s="231" t="str">
        <f t="shared" si="3"/>
        <v>c</v>
      </c>
      <c r="K13" s="231" t="str">
        <f t="shared" si="4"/>
        <v>ㄏ</v>
      </c>
      <c r="M13" s="216">
        <v>11</v>
      </c>
      <c r="N13" s="230" t="str">
        <f t="shared" si="5"/>
        <v>C</v>
      </c>
      <c r="O13" s="230" t="str">
        <f t="shared" si="6"/>
        <v>ㄘ</v>
      </c>
      <c r="Q13" s="216">
        <v>11</v>
      </c>
      <c r="R13" s="219" t="str">
        <f t="shared" si="7"/>
        <v>c</v>
      </c>
      <c r="S13" s="233" t="str">
        <f t="shared" si="8"/>
        <v>h</v>
      </c>
      <c r="T13" s="286" t="str">
        <f xml:space="preserve"> IFERROR( INDEX($K$3:$K$44, MATCH(表格1_334[[#This Row],[鍵盤按鍵]], $J$3:$J$44,0)), "")</f>
        <v>ㄏ</v>
      </c>
      <c r="W13" s="343" cm="1">
        <f t="array" ref="W13">ROW() - ROW($2:$2)</f>
        <v>11</v>
      </c>
      <c r="X13" s="185" t="s">
        <v>74</v>
      </c>
      <c r="Y13" s="205" t="s">
        <v>136</v>
      </c>
      <c r="Z13" s="130" t="str">
        <f xml:space="preserve"> IFERROR( INDEX(表格1_334[字典編碼], MATCH($X13, 表格1_334[方音符號], 0)), "")</f>
        <v>C</v>
      </c>
      <c r="AA13" s="130" t="str">
        <f t="shared" si="0"/>
        <v>C</v>
      </c>
      <c r="AB13" s="312" t="str">
        <f xml:space="preserve"> IFERROR( INDEX(表格1_334[鍵盤按鍵], MATCH($X13, 表格1_334[方音符號], 0)), "")</f>
        <v>h</v>
      </c>
      <c r="AD13" s="276" t="s">
        <v>796</v>
      </c>
      <c r="AE13" s="274">
        <f xml:space="preserve"> LEN(AF13)</f>
        <v>26</v>
      </c>
      <c r="AF13" s="296" t="str">
        <f xml:space="preserve"> _xlfn.CONCAT(AA3:AA28)</f>
        <v>pPbtTnkKgcCzshiuaeoOIUGDBN</v>
      </c>
      <c r="AS13" s="304" t="s">
        <v>806</v>
      </c>
      <c r="AT13" s="352" t="str">
        <f>AT4</f>
        <v>N</v>
      </c>
      <c r="AU13" s="225">
        <f xml:space="preserve"> FIND(AT13, AF13)</f>
        <v>26</v>
      </c>
    </row>
    <row r="14" spans="1:47" ht="32.25">
      <c r="A14" s="216">
        <f xml:space="preserve"> SEARCH("|",$A$11,A13+1)</f>
        <v>91</v>
      </c>
      <c r="E14" s="216" cm="1">
        <f t="array" ref="E14" xml:space="preserve"> ROW() - ROW($2:$2)</f>
        <v>12</v>
      </c>
      <c r="F14" s="227" t="str">
        <f t="shared" si="1"/>
        <v>j</v>
      </c>
      <c r="G14" s="228" t="str">
        <f t="shared" si="2"/>
        <v>r</v>
      </c>
      <c r="I14" s="216">
        <v>12</v>
      </c>
      <c r="J14" s="231" t="str">
        <f t="shared" si="3"/>
        <v>r</v>
      </c>
      <c r="K14" s="231" t="str">
        <f t="shared" si="4"/>
        <v>ㄐ</v>
      </c>
      <c r="M14" s="216">
        <v>12</v>
      </c>
      <c r="N14" s="230" t="str">
        <f t="shared" si="5"/>
        <v>z</v>
      </c>
      <c r="O14" s="230" t="str">
        <f t="shared" si="6"/>
        <v>ㆡ</v>
      </c>
      <c r="Q14" s="216">
        <v>12</v>
      </c>
      <c r="R14" s="219" t="str">
        <f t="shared" si="7"/>
        <v>r</v>
      </c>
      <c r="S14" s="233" t="str">
        <f t="shared" si="8"/>
        <v>j</v>
      </c>
      <c r="T14" s="286" t="str">
        <f xml:space="preserve"> IFERROR( INDEX($K$3:$K$44, MATCH(表格1_334[[#This Row],[鍵盤按鍵]], $J$3:$J$44,0)), "")</f>
        <v>ㄐ</v>
      </c>
      <c r="W14" s="343" cm="1">
        <f t="array" ref="W14">ROW() - ROW($2:$2)</f>
        <v>12</v>
      </c>
      <c r="X14" s="185" t="s">
        <v>106</v>
      </c>
      <c r="Y14" s="205" t="s">
        <v>135</v>
      </c>
      <c r="Z14" s="130" t="str">
        <f xml:space="preserve"> IFERROR( INDEX(表格1_334[字典編碼], MATCH($X14, 表格1_334[方音符號], 0)), "")</f>
        <v>z</v>
      </c>
      <c r="AA14" s="130" t="str">
        <f t="shared" si="0"/>
        <v>z</v>
      </c>
      <c r="AB14" s="312" t="str">
        <f xml:space="preserve"> IFERROR( INDEX(表格1_334[鍵盤按鍵], MATCH($X14, 表格1_334[方音符號], 0)), "")</f>
        <v>b</v>
      </c>
      <c r="AD14" s="277" t="s">
        <v>397</v>
      </c>
      <c r="AE14" s="274">
        <f xml:space="preserve"> LEN(AF14)</f>
        <v>26</v>
      </c>
      <c r="AF14" s="296" t="str">
        <f xml:space="preserve"> _xlfn.CONCAT(X3:X28)</f>
        <v>ㄅㄆㆠㄉㄊㄋㄍㄎㆣㄗㄘㆡㄙㄏㄧㄨㄚㆤㄜㆦㄞㄠㆭㄣㆬ鼻</v>
      </c>
      <c r="AT14" s="351" t="str">
        <f xml:space="preserve"> MID(AF14, AU13, 1)</f>
        <v>鼻</v>
      </c>
      <c r="AU14" s="225"/>
    </row>
    <row r="15" spans="1:47" ht="32.25">
      <c r="A15" s="271" t="str">
        <f xml:space="preserve"> MID($A$11,A12+1, A13-A12-1)</f>
        <v>1qaz2wsxedcrfvtgbyhnujm8ik,9ol.0p;/-43657</v>
      </c>
      <c r="B15" s="272">
        <f xml:space="preserve"> LEN(A15)</f>
        <v>41</v>
      </c>
      <c r="E15" s="216" cm="1">
        <f t="array" ref="E15" xml:space="preserve"> ROW() - ROW($2:$2)</f>
        <v>13</v>
      </c>
      <c r="F15" s="236" t="str">
        <f t="shared" si="1"/>
        <v>J</v>
      </c>
      <c r="G15" s="237" t="str">
        <f t="shared" si="2"/>
        <v>f</v>
      </c>
      <c r="I15" s="216">
        <v>13</v>
      </c>
      <c r="J15" s="231" t="str">
        <f t="shared" si="3"/>
        <v>f</v>
      </c>
      <c r="K15" s="231" t="str">
        <f t="shared" si="4"/>
        <v>ㄑ</v>
      </c>
      <c r="M15" s="216">
        <v>13</v>
      </c>
      <c r="N15" s="230" t="str">
        <f t="shared" si="5"/>
        <v>s</v>
      </c>
      <c r="O15" s="230" t="str">
        <f t="shared" si="6"/>
        <v>ㄙ</v>
      </c>
      <c r="Q15" s="216">
        <v>13</v>
      </c>
      <c r="R15" s="219" t="str">
        <f t="shared" si="7"/>
        <v>f</v>
      </c>
      <c r="S15" s="233" t="str">
        <f t="shared" si="8"/>
        <v>J</v>
      </c>
      <c r="T15" s="286" t="str">
        <f xml:space="preserve"> IFERROR( INDEX($K$3:$K$44, MATCH(表格1_334[[#This Row],[鍵盤按鍵]], $J$3:$J$44,0)), "")</f>
        <v>ㄑ</v>
      </c>
      <c r="W15" s="344" cm="1">
        <f t="array" ref="W15">ROW() - ROW($2:$2)</f>
        <v>13</v>
      </c>
      <c r="X15" s="187" t="s">
        <v>98</v>
      </c>
      <c r="Y15" s="323" t="s">
        <v>137</v>
      </c>
      <c r="Z15" s="135" t="str">
        <f xml:space="preserve"> IFERROR( INDEX(表格1_334[字典編碼], MATCH($X15, 表格1_334[方音符號], 0)), "")</f>
        <v>s</v>
      </c>
      <c r="AA15" s="135" t="str">
        <f t="shared" si="0"/>
        <v>s</v>
      </c>
      <c r="AB15" s="314" t="str">
        <f xml:space="preserve"> IFERROR( INDEX(表格1_334[鍵盤按鍵], MATCH($X15, 表格1_334[方音符號], 0)), "")</f>
        <v>n</v>
      </c>
    </row>
    <row r="16" spans="1:47" ht="32.25">
      <c r="A16" s="271" t="str">
        <f xml:space="preserve"> MID($A$11,A13+1, A14-A13-1)</f>
        <v>ㄅㄆㄇㆠㄉㄊㄋㄌㄍㄎㄏㄐㄑㄒㆣㄫㆡㄗㄘㄙㄧㄨㆬㄚㆦㄜㆰㄞㆤㄠㆲㄢㄣㄤㆭｎˋ˪ˊ˫．</v>
      </c>
      <c r="B16" s="272">
        <f xml:space="preserve"> LEN(A16)</f>
        <v>41</v>
      </c>
      <c r="E16" s="216" cm="1">
        <f t="array" ref="E16" xml:space="preserve"> ROW() - ROW($2:$2)</f>
        <v>14</v>
      </c>
      <c r="F16" s="241" t="str">
        <f t="shared" si="1"/>
        <v>S</v>
      </c>
      <c r="G16" s="242" t="str">
        <f t="shared" si="2"/>
        <v>v</v>
      </c>
      <c r="I16" s="216">
        <v>14</v>
      </c>
      <c r="J16" s="231" t="str">
        <f t="shared" si="3"/>
        <v>v</v>
      </c>
      <c r="K16" s="231" t="str">
        <f t="shared" si="4"/>
        <v>ㄒ</v>
      </c>
      <c r="M16" s="216">
        <v>14</v>
      </c>
      <c r="N16" s="230" t="str">
        <f t="shared" si="5"/>
        <v>h</v>
      </c>
      <c r="O16" s="230" t="str">
        <f t="shared" si="6"/>
        <v>ㄏ</v>
      </c>
      <c r="Q16" s="216">
        <v>14</v>
      </c>
      <c r="R16" s="219" t="str">
        <f t="shared" si="7"/>
        <v>v</v>
      </c>
      <c r="S16" s="233" t="str">
        <f t="shared" si="8"/>
        <v>S</v>
      </c>
      <c r="T16" s="286" t="str">
        <f xml:space="preserve"> IFERROR( INDEX($K$3:$K$44, MATCH(表格1_334[[#This Row],[鍵盤按鍵]], $J$3:$J$44,0)), "")</f>
        <v>ㄒ</v>
      </c>
      <c r="W16" s="345" cm="1">
        <f t="array" ref="W16">ROW() - ROW($2:$2)</f>
        <v>14</v>
      </c>
      <c r="X16" s="188" t="s">
        <v>94</v>
      </c>
      <c r="Y16" s="324" t="s">
        <v>130</v>
      </c>
      <c r="Z16" s="137" t="str">
        <f xml:space="preserve"> IFERROR( INDEX(表格1_334[字典編碼], MATCH($X16, 表格1_334[方音符號], 0)), "")</f>
        <v>h</v>
      </c>
      <c r="AA16" s="137" t="str">
        <f t="shared" si="0"/>
        <v>h</v>
      </c>
      <c r="AB16" s="308" t="str">
        <f xml:space="preserve"> IFERROR( INDEX(表格1_334[鍵盤按鍵], MATCH($X16, 表格1_334[方音符號], 0)), "")</f>
        <v>c</v>
      </c>
    </row>
    <row r="17" spans="1:28" ht="32.25">
      <c r="E17" s="216" cm="1">
        <f t="array" ref="E17" xml:space="preserve"> ROW() - ROW($2:$2)</f>
        <v>15</v>
      </c>
      <c r="F17" s="227" t="str">
        <f t="shared" si="1"/>
        <v>g</v>
      </c>
      <c r="G17" s="228" t="str">
        <f t="shared" si="2"/>
        <v>t</v>
      </c>
      <c r="I17" s="216">
        <v>15</v>
      </c>
      <c r="J17" s="231" t="str">
        <f t="shared" si="3"/>
        <v>t</v>
      </c>
      <c r="K17" s="231" t="str">
        <f t="shared" si="4"/>
        <v>ㆣ</v>
      </c>
      <c r="M17" s="216">
        <v>15</v>
      </c>
      <c r="N17" s="230" t="str">
        <f t="shared" si="5"/>
        <v>i</v>
      </c>
      <c r="O17" s="230" t="str">
        <f t="shared" si="6"/>
        <v>ㄧ</v>
      </c>
      <c r="Q17" s="216">
        <v>15</v>
      </c>
      <c r="R17" s="219" t="str">
        <f t="shared" si="7"/>
        <v>t</v>
      </c>
      <c r="S17" s="233" t="str">
        <f t="shared" si="8"/>
        <v>g</v>
      </c>
      <c r="T17" s="286" t="str">
        <f xml:space="preserve"> IFERROR( INDEX($K$3:$K$44, MATCH(表格1_334[[#This Row],[鍵盤按鍵]], $J$3:$J$44,0)), "")</f>
        <v>ㆣ</v>
      </c>
      <c r="W17" s="346" cm="1">
        <f t="array" ref="W17">ROW() - ROW($2:$2)</f>
        <v>15</v>
      </c>
      <c r="X17" s="186" t="s">
        <v>48</v>
      </c>
      <c r="Y17" s="322" t="s">
        <v>155</v>
      </c>
      <c r="Z17" s="133" t="str">
        <f xml:space="preserve"> IFERROR( INDEX(表格1_334[字典編碼], MATCH($X17, 表格1_334[方音符號], 0)), "")</f>
        <v>i</v>
      </c>
      <c r="AA17" s="133" t="str">
        <f t="shared" si="0"/>
        <v>i</v>
      </c>
      <c r="AB17" s="310" t="str">
        <f xml:space="preserve"> IFERROR( INDEX(表格1_334[鍵盤按鍵], MATCH($X17, 表格1_334[方音符號], 0)), "")</f>
        <v>u</v>
      </c>
    </row>
    <row r="18" spans="1:28" ht="32.25">
      <c r="E18" s="216" cm="1">
        <f t="array" ref="E18" xml:space="preserve"> ROW() - ROW($2:$2)</f>
        <v>16</v>
      </c>
      <c r="F18" s="236" t="str">
        <f t="shared" si="1"/>
        <v>q</v>
      </c>
      <c r="G18" s="237" t="str">
        <f t="shared" si="2"/>
        <v>g</v>
      </c>
      <c r="I18" s="216">
        <v>16</v>
      </c>
      <c r="J18" s="231" t="str">
        <f t="shared" si="3"/>
        <v>g</v>
      </c>
      <c r="K18" s="231" t="str">
        <f t="shared" si="4"/>
        <v>ㄫ</v>
      </c>
      <c r="M18" s="216">
        <v>16</v>
      </c>
      <c r="N18" s="230" t="str">
        <f t="shared" si="5"/>
        <v>u</v>
      </c>
      <c r="O18" s="230" t="str">
        <f t="shared" si="6"/>
        <v>ㄨ</v>
      </c>
      <c r="Q18" s="216">
        <v>16</v>
      </c>
      <c r="R18" s="219" t="str">
        <f t="shared" si="7"/>
        <v>g</v>
      </c>
      <c r="S18" s="233" t="str">
        <f t="shared" si="8"/>
        <v>q</v>
      </c>
      <c r="T18" s="286" t="str">
        <f xml:space="preserve"> IFERROR( INDEX($K$3:$K$44, MATCH(表格1_334[[#This Row],[鍵盤按鍵]], $J$3:$J$44,0)), "")</f>
        <v>ㄫ</v>
      </c>
      <c r="W18" s="347" cm="1">
        <f t="array" ref="W18">ROW() - ROW($2:$2)</f>
        <v>16</v>
      </c>
      <c r="X18" s="187" t="s">
        <v>76</v>
      </c>
      <c r="Y18" s="323" t="s">
        <v>157</v>
      </c>
      <c r="Z18" s="135" t="str">
        <f xml:space="preserve"> IFERROR( INDEX(表格1_334[字典編碼], MATCH($X18, 表格1_334[方音符號], 0)), "")</f>
        <v>u</v>
      </c>
      <c r="AA18" s="135" t="str">
        <f t="shared" si="0"/>
        <v>u</v>
      </c>
      <c r="AB18" s="314" t="str">
        <f xml:space="preserve"> IFERROR( INDEX(表格1_334[鍵盤按鍵], MATCH($X18, 表格1_334[方音符號], 0)), "")</f>
        <v>j</v>
      </c>
    </row>
    <row r="19" spans="1:28" ht="32.25">
      <c r="E19" s="216" cm="1">
        <f t="array" ref="E19" xml:space="preserve"> ROW() - ROW($2:$2)</f>
        <v>17</v>
      </c>
      <c r="F19" s="241" t="str">
        <f t="shared" si="1"/>
        <v>z</v>
      </c>
      <c r="G19" s="242" t="str">
        <f t="shared" si="2"/>
        <v>b</v>
      </c>
      <c r="I19" s="216">
        <v>17</v>
      </c>
      <c r="J19" s="231" t="str">
        <f t="shared" si="3"/>
        <v>b</v>
      </c>
      <c r="K19" s="231" t="str">
        <f t="shared" si="4"/>
        <v>ㆡ</v>
      </c>
      <c r="M19" s="216">
        <v>17</v>
      </c>
      <c r="N19" s="230" t="str">
        <f t="shared" si="5"/>
        <v>a</v>
      </c>
      <c r="O19" s="230" t="str">
        <f t="shared" si="6"/>
        <v>ㄚ</v>
      </c>
      <c r="Q19" s="216">
        <v>17</v>
      </c>
      <c r="R19" s="219" t="str">
        <f t="shared" si="7"/>
        <v>b</v>
      </c>
      <c r="S19" s="233" t="str">
        <f t="shared" si="8"/>
        <v>z</v>
      </c>
      <c r="T19" s="286" t="str">
        <f xml:space="preserve"> IFERROR( INDEX($K$3:$K$44, MATCH(表格1_334[[#This Row],[鍵盤按鍵]], $J$3:$J$44,0)), "")</f>
        <v>ㆡ</v>
      </c>
      <c r="W19" s="346" cm="1">
        <f t="array" ref="W19">ROW() - ROW($2:$2)</f>
        <v>17</v>
      </c>
      <c r="X19" s="186" t="s">
        <v>20</v>
      </c>
      <c r="Y19" s="322" t="s">
        <v>138</v>
      </c>
      <c r="Z19" s="133" t="str">
        <f xml:space="preserve"> IFERROR( INDEX(表格1_334[字典編碼], MATCH($X19, 表格1_334[方音符號], 0)), "")</f>
        <v>a</v>
      </c>
      <c r="AA19" s="133" t="str">
        <f t="shared" si="0"/>
        <v>a</v>
      </c>
      <c r="AB19" s="310" t="str">
        <f xml:space="preserve"> IFERROR( INDEX(表格1_334[鍵盤按鍵], MATCH($X19, 表格1_334[方音符號], 0)), "")</f>
        <v>8</v>
      </c>
    </row>
    <row r="20" spans="1:28" ht="32.25">
      <c r="A20" s="274" t="s">
        <v>728</v>
      </c>
      <c r="E20" s="216" cm="1">
        <f t="array" ref="E20" xml:space="preserve"> ROW() - ROW($2:$2)</f>
        <v>18</v>
      </c>
      <c r="F20" s="252" t="str">
        <f t="shared" si="1"/>
        <v>c</v>
      </c>
      <c r="G20" s="253" t="str">
        <f t="shared" si="2"/>
        <v>y</v>
      </c>
      <c r="I20" s="216">
        <v>18</v>
      </c>
      <c r="J20" s="231" t="str">
        <f t="shared" si="3"/>
        <v>y</v>
      </c>
      <c r="K20" s="231" t="str">
        <f t="shared" si="4"/>
        <v>ㄗ</v>
      </c>
      <c r="M20" s="216">
        <v>18</v>
      </c>
      <c r="N20" s="230" t="str">
        <f t="shared" si="5"/>
        <v>o</v>
      </c>
      <c r="O20" s="230" t="str">
        <f t="shared" si="6"/>
        <v>ㆦ</v>
      </c>
      <c r="Q20" s="216">
        <v>18</v>
      </c>
      <c r="R20" s="219" t="str">
        <f t="shared" si="7"/>
        <v>y</v>
      </c>
      <c r="S20" s="233" t="str">
        <f t="shared" si="8"/>
        <v>c</v>
      </c>
      <c r="T20" s="286" t="str">
        <f xml:space="preserve"> IFERROR( INDEX($K$3:$K$44, MATCH(表格1_334[[#This Row],[鍵盤按鍵]], $J$3:$J$44,0)), "")</f>
        <v>ㄗ</v>
      </c>
      <c r="W20" s="348" cm="1">
        <f t="array" ref="W20">ROW() - ROW($2:$2)</f>
        <v>18</v>
      </c>
      <c r="X20" s="185" t="s">
        <v>52</v>
      </c>
      <c r="Y20" s="205" t="s">
        <v>142</v>
      </c>
      <c r="Z20" s="130" t="str">
        <f xml:space="preserve"> IFERROR( INDEX(表格1_334[字典編碼], MATCH($X20, 表格1_334[方音符號], 0)), "")</f>
        <v>e</v>
      </c>
      <c r="AA20" s="130" t="str">
        <f t="shared" si="0"/>
        <v>e</v>
      </c>
      <c r="AB20" s="312" t="str">
        <f xml:space="preserve"> IFERROR( INDEX(表格1_334[鍵盤按鍵], MATCH($X20, 表格1_334[方音符號], 0)), "")</f>
        <v>o</v>
      </c>
    </row>
    <row r="21" spans="1:28" ht="32.25">
      <c r="A21" s="288" t="s">
        <v>804</v>
      </c>
      <c r="E21" s="216" cm="1">
        <f t="array" ref="E21" xml:space="preserve"> ROW() - ROW($2:$2)</f>
        <v>19</v>
      </c>
      <c r="F21" s="257" t="str">
        <f t="shared" si="1"/>
        <v>C</v>
      </c>
      <c r="G21" s="258" t="str">
        <f t="shared" si="2"/>
        <v>h</v>
      </c>
      <c r="I21" s="216">
        <v>19</v>
      </c>
      <c r="J21" s="231" t="str">
        <f t="shared" si="3"/>
        <v>h</v>
      </c>
      <c r="K21" s="231" t="str">
        <f t="shared" si="4"/>
        <v>ㄘ</v>
      </c>
      <c r="M21" s="216">
        <v>19</v>
      </c>
      <c r="N21" s="230" t="str">
        <f t="shared" si="5"/>
        <v>ø</v>
      </c>
      <c r="O21" s="230" t="str">
        <f t="shared" si="6"/>
        <v>ㄜ</v>
      </c>
      <c r="Q21" s="216">
        <v>19</v>
      </c>
      <c r="R21" s="219" t="str">
        <f t="shared" si="7"/>
        <v>h</v>
      </c>
      <c r="S21" s="233" t="str">
        <f t="shared" si="8"/>
        <v>C</v>
      </c>
      <c r="T21" s="286" t="str">
        <f xml:space="preserve"> IFERROR( INDEX($K$3:$K$44, MATCH(表格1_334[[#This Row],[鍵盤按鍵]], $J$3:$J$44,0)), "")</f>
        <v>ㄘ</v>
      </c>
      <c r="W21" s="348" cm="1">
        <f t="array" ref="W21">ROW() - ROW($2:$2)</f>
        <v>19</v>
      </c>
      <c r="X21" s="185" t="s">
        <v>109</v>
      </c>
      <c r="Y21" s="205" t="s">
        <v>79</v>
      </c>
      <c r="Z21" s="320" t="str">
        <f xml:space="preserve"> IFERROR( INDEX(表格1_334[字典編碼], MATCH($X21, 表格1_334[方音符號], 0)), "")</f>
        <v>ø</v>
      </c>
      <c r="AA21" s="320" t="s">
        <v>140</v>
      </c>
      <c r="AB21" s="312" t="str">
        <f xml:space="preserve"> IFERROR( INDEX(表格1_334[鍵盤按鍵], MATCH($X21, 表格1_334[方音符號], 0)), "")</f>
        <v>k</v>
      </c>
    </row>
    <row r="22" spans="1:28" ht="32.25">
      <c r="A22" s="216">
        <f xml:space="preserve"> SEARCH("|",A21,1)</f>
        <v>7</v>
      </c>
      <c r="E22" s="216" cm="1">
        <f t="array" ref="E22" xml:space="preserve"> ROW() - ROW($2:$2)</f>
        <v>20</v>
      </c>
      <c r="F22" s="241" t="str">
        <f t="shared" si="1"/>
        <v>s</v>
      </c>
      <c r="G22" s="242" t="str">
        <f t="shared" si="2"/>
        <v>n</v>
      </c>
      <c r="I22" s="216">
        <v>20</v>
      </c>
      <c r="J22" s="231" t="str">
        <f t="shared" si="3"/>
        <v>n</v>
      </c>
      <c r="K22" s="231" t="str">
        <f t="shared" si="4"/>
        <v>ㄙ</v>
      </c>
      <c r="M22" s="216">
        <v>20</v>
      </c>
      <c r="N22" s="230" t="str">
        <f t="shared" si="5"/>
        <v>e</v>
      </c>
      <c r="O22" s="230" t="str">
        <f t="shared" si="6"/>
        <v>ㆤ</v>
      </c>
      <c r="Q22" s="216">
        <v>20</v>
      </c>
      <c r="R22" s="219" t="str">
        <f t="shared" si="7"/>
        <v>n</v>
      </c>
      <c r="S22" s="233" t="str">
        <f t="shared" si="8"/>
        <v>s</v>
      </c>
      <c r="T22" s="286" t="str">
        <f xml:space="preserve"> IFERROR( INDEX($K$3:$K$44, MATCH(表格1_334[[#This Row],[鍵盤按鍵]], $J$3:$J$44,0)), "")</f>
        <v>ㄙ</v>
      </c>
      <c r="W22" s="347" cm="1">
        <f t="array" ref="W22">ROW() - ROW($2:$2)</f>
        <v>20</v>
      </c>
      <c r="X22" s="187" t="s">
        <v>50</v>
      </c>
      <c r="Y22" s="323" t="s">
        <v>791</v>
      </c>
      <c r="Z22" s="321" t="str">
        <f xml:space="preserve"> IFERROR( INDEX(表格1_334[字典編碼], MATCH($X22, 表格1_334[方音符號], 0)), "")</f>
        <v>o</v>
      </c>
      <c r="AA22" s="321" t="s">
        <v>309</v>
      </c>
      <c r="AB22" s="314" t="str">
        <f xml:space="preserve"> IFERROR( INDEX(表格1_334[鍵盤按鍵], MATCH($X22, 表格1_334[方音符號], 0)), "")</f>
        <v>i</v>
      </c>
    </row>
    <row r="23" spans="1:28" ht="32.25">
      <c r="A23" s="216">
        <f xml:space="preserve"> SEARCH("|",A21,A22+1)</f>
        <v>34</v>
      </c>
      <c r="E23" s="216" cm="1">
        <f t="array" ref="E23" xml:space="preserve"> ROW() - ROW($2:$2)</f>
        <v>21</v>
      </c>
      <c r="F23" s="261" t="str">
        <f t="shared" si="1"/>
        <v>i</v>
      </c>
      <c r="G23" s="261" t="str">
        <f t="shared" si="2"/>
        <v>u</v>
      </c>
      <c r="I23" s="216">
        <v>21</v>
      </c>
      <c r="J23" s="231" t="str">
        <f t="shared" si="3"/>
        <v>u</v>
      </c>
      <c r="K23" s="231" t="str">
        <f t="shared" si="4"/>
        <v>ㄧ</v>
      </c>
      <c r="M23" s="216">
        <v>21</v>
      </c>
      <c r="N23" s="230" t="str">
        <f t="shared" si="5"/>
        <v>I</v>
      </c>
      <c r="O23" s="230" t="str">
        <f t="shared" si="6"/>
        <v>ㄞ</v>
      </c>
      <c r="Q23" s="216">
        <v>21</v>
      </c>
      <c r="R23" s="219" t="str">
        <f t="shared" si="7"/>
        <v>u</v>
      </c>
      <c r="S23" s="233" t="str">
        <f t="shared" si="8"/>
        <v>i</v>
      </c>
      <c r="T23" s="286" t="str">
        <f xml:space="preserve"> IFERROR( INDEX($K$3:$K$44, MATCH(表格1_334[[#This Row],[鍵盤按鍵]], $J$3:$J$44,0)), "")</f>
        <v>ㄧ</v>
      </c>
      <c r="W23" s="346" cm="1">
        <f t="array" ref="W23">ROW() - ROW($2:$2)</f>
        <v>21</v>
      </c>
      <c r="X23" s="186" t="s">
        <v>800</v>
      </c>
      <c r="Y23" s="322" t="s">
        <v>144</v>
      </c>
      <c r="Z23" s="133" t="str">
        <f xml:space="preserve"> IFERROR( INDEX(表格1_334[字典編碼], MATCH($X23, 表格1_334[方音符號], 0)), "")</f>
        <v>I</v>
      </c>
      <c r="AA23" s="133" t="str">
        <f t="shared" si="0"/>
        <v>I</v>
      </c>
      <c r="AB23" s="310" t="str">
        <f xml:space="preserve"> IFERROR( INDEX(表格1_334[鍵盤按鍵], MATCH($X23, 表格1_334[方音符號], 0)), "")</f>
        <v>9</v>
      </c>
    </row>
    <row r="24" spans="1:28" ht="32.25">
      <c r="A24" s="216">
        <f xml:space="preserve"> SEARCH("|",A21,A23+1)</f>
        <v>61</v>
      </c>
      <c r="E24" s="216" cm="1">
        <f t="array" ref="E24" xml:space="preserve"> ROW() - ROW($2:$2)</f>
        <v>22</v>
      </c>
      <c r="F24" s="261" t="str">
        <f t="shared" si="1"/>
        <v>u</v>
      </c>
      <c r="G24" s="261" t="str">
        <f t="shared" si="2"/>
        <v>j</v>
      </c>
      <c r="I24" s="216">
        <v>22</v>
      </c>
      <c r="J24" s="231" t="str">
        <f t="shared" si="3"/>
        <v>j</v>
      </c>
      <c r="K24" s="231" t="str">
        <f t="shared" si="4"/>
        <v>ㄨ</v>
      </c>
      <c r="M24" s="216">
        <v>22</v>
      </c>
      <c r="N24" s="230" t="str">
        <f t="shared" si="5"/>
        <v>U</v>
      </c>
      <c r="O24" s="230" t="str">
        <f t="shared" si="6"/>
        <v>ㄠ</v>
      </c>
      <c r="Q24" s="216">
        <v>22</v>
      </c>
      <c r="R24" s="219" t="str">
        <f t="shared" si="7"/>
        <v>j</v>
      </c>
      <c r="S24" s="233" t="str">
        <f t="shared" si="8"/>
        <v>u</v>
      </c>
      <c r="T24" s="286" t="str">
        <f xml:space="preserve"> IFERROR( INDEX($K$3:$K$44, MATCH(表格1_334[[#This Row],[鍵盤按鍵]], $J$3:$J$44,0)), "")</f>
        <v>ㄨ</v>
      </c>
      <c r="W24" s="348" cm="1">
        <f t="array" ref="W24">ROW() - ROW($2:$2)</f>
        <v>22</v>
      </c>
      <c r="X24" s="185" t="s">
        <v>80</v>
      </c>
      <c r="Y24" s="205" t="s">
        <v>146</v>
      </c>
      <c r="Z24" s="130" t="str">
        <f xml:space="preserve"> IFERROR( INDEX(表格1_334[字典編碼], MATCH($X24, 表格1_334[方音符號], 0)), "")</f>
        <v>U</v>
      </c>
      <c r="AA24" s="130" t="str">
        <f t="shared" si="0"/>
        <v>U</v>
      </c>
      <c r="AB24" s="312" t="str">
        <f xml:space="preserve"> IFERROR( INDEX(表格1_334[鍵盤按鍵], MATCH($X24, 表格1_334[方音符號], 0)), "")</f>
        <v>l</v>
      </c>
    </row>
    <row r="25" spans="1:28" ht="32.25">
      <c r="A25" s="271" t="str">
        <f xml:space="preserve"> MID(A21,A22+1, A24-A23-1)</f>
        <v>pPbtTdkKgcCzshiuaoøeIUBDGN</v>
      </c>
      <c r="B25" s="272">
        <f xml:space="preserve"> LEN(A25)</f>
        <v>26</v>
      </c>
      <c r="E25" s="216" cm="1">
        <f t="array" ref="E25" xml:space="preserve"> ROW() - ROW($2:$2)</f>
        <v>23</v>
      </c>
      <c r="F25" s="261" t="str">
        <f t="shared" si="1"/>
        <v>B</v>
      </c>
      <c r="G25" s="261" t="str">
        <f t="shared" si="2"/>
        <v>m</v>
      </c>
      <c r="I25" s="216">
        <v>23</v>
      </c>
      <c r="J25" s="231" t="str">
        <f t="shared" si="3"/>
        <v>m</v>
      </c>
      <c r="K25" s="231" t="str">
        <f t="shared" si="4"/>
        <v>ㆬ</v>
      </c>
      <c r="M25" s="216">
        <v>23</v>
      </c>
      <c r="N25" s="230" t="str">
        <f t="shared" si="5"/>
        <v>B</v>
      </c>
      <c r="O25" s="230" t="str">
        <f t="shared" si="6"/>
        <v>ㆬ</v>
      </c>
      <c r="Q25" s="216">
        <v>23</v>
      </c>
      <c r="R25" s="219" t="str">
        <f t="shared" si="7"/>
        <v>m</v>
      </c>
      <c r="S25" s="233" t="str">
        <f t="shared" si="8"/>
        <v>B</v>
      </c>
      <c r="T25" s="286" t="str">
        <f xml:space="preserve"> IFERROR( INDEX($K$3:$K$44, MATCH(表格1_334[[#This Row],[鍵盤按鍵]], $J$3:$J$44,0)), "")</f>
        <v>ㆬ</v>
      </c>
      <c r="W25" s="346" cm="1">
        <f t="array" ref="W25">ROW() - ROW($2:$2)</f>
        <v>23</v>
      </c>
      <c r="X25" s="186" t="s">
        <v>102</v>
      </c>
      <c r="Y25" s="325" t="s">
        <v>154</v>
      </c>
      <c r="Z25" s="133" t="str">
        <f xml:space="preserve"> IFERROR( INDEX(表格1_334[字典編碼], MATCH($X25, 表格1_334[方音符號], 0)), "")</f>
        <v>G</v>
      </c>
      <c r="AA25" s="133" t="str">
        <f t="shared" si="0"/>
        <v>G</v>
      </c>
      <c r="AB25" s="310" t="str">
        <f xml:space="preserve"> IFERROR( INDEX(表格1_334[鍵盤按鍵], MATCH($X25, 表格1_334[方音符號], 0)), "")</f>
        <v>/</v>
      </c>
    </row>
    <row r="26" spans="1:28" ht="32.25">
      <c r="A26" s="271" t="str">
        <f xml:space="preserve"> MID(A21,A23+1, A24-A23-1)</f>
        <v>ㄅㄆㆠㄉㄊㄌㄍㄎㆣㄗㄘㆡㄙㄏㄧㄨㄚㆦㄜㆤㄞㄠㆬㄣㆭｎ</v>
      </c>
      <c r="B26" s="272">
        <f xml:space="preserve"> LEN(A26)</f>
        <v>26</v>
      </c>
      <c r="E26" s="216" cm="1">
        <f t="array" ref="E26" xml:space="preserve"> ROW() - ROW($2:$2)</f>
        <v>24</v>
      </c>
      <c r="F26" s="261" t="str">
        <f t="shared" si="1"/>
        <v>a</v>
      </c>
      <c r="G26" s="261" t="str">
        <f t="shared" si="2"/>
        <v>8</v>
      </c>
      <c r="I26" s="216">
        <v>24</v>
      </c>
      <c r="J26" s="231" t="str">
        <f t="shared" si="3"/>
        <v>8</v>
      </c>
      <c r="K26" s="231" t="str">
        <f t="shared" si="4"/>
        <v>ㄚ</v>
      </c>
      <c r="M26" s="216">
        <v>24</v>
      </c>
      <c r="N26" s="230" t="str">
        <f t="shared" si="5"/>
        <v>D</v>
      </c>
      <c r="O26" s="230" t="str">
        <f t="shared" si="6"/>
        <v>ㄣ</v>
      </c>
      <c r="Q26" s="216">
        <v>24</v>
      </c>
      <c r="R26" s="219" t="str">
        <f t="shared" si="7"/>
        <v>8</v>
      </c>
      <c r="S26" s="233" t="str">
        <f t="shared" si="8"/>
        <v>a</v>
      </c>
      <c r="T26" s="286" t="str">
        <f xml:space="preserve"> IFERROR( INDEX($K$3:$K$44, MATCH(表格1_334[[#This Row],[鍵盤按鍵]], $J$3:$J$44,0)), "")</f>
        <v>ㄚ</v>
      </c>
      <c r="W26" s="348" cm="1">
        <f t="array" ref="W26">ROW() - ROW($2:$2)</f>
        <v>24</v>
      </c>
      <c r="X26" s="185" t="s">
        <v>54</v>
      </c>
      <c r="Y26" s="326" t="s">
        <v>338</v>
      </c>
      <c r="Z26" s="130" t="str">
        <f xml:space="preserve"> IFERROR( INDEX(表格1_334[字典編碼], MATCH($X26, 表格1_334[方音符號], 0)), "")</f>
        <v>D</v>
      </c>
      <c r="AA26" s="130" t="str">
        <f t="shared" si="0"/>
        <v>D</v>
      </c>
      <c r="AB26" s="312" t="str">
        <f xml:space="preserve"> IFERROR( INDEX(表格1_334[鍵盤按鍵], MATCH($X26, 表格1_334[方音符號], 0)), "")</f>
        <v>p</v>
      </c>
    </row>
    <row r="27" spans="1:28" ht="32.25">
      <c r="E27" s="216" cm="1">
        <f t="array" ref="E27" xml:space="preserve"> ROW() - ROW($2:$2)</f>
        <v>25</v>
      </c>
      <c r="F27" s="261" t="str">
        <f t="shared" si="1"/>
        <v>o</v>
      </c>
      <c r="G27" s="261" t="str">
        <f t="shared" si="2"/>
        <v>i</v>
      </c>
      <c r="I27" s="216">
        <v>25</v>
      </c>
      <c r="J27" s="231" t="str">
        <f t="shared" si="3"/>
        <v>i</v>
      </c>
      <c r="K27" s="231" t="str">
        <f t="shared" si="4"/>
        <v>ㆦ</v>
      </c>
      <c r="M27" s="216">
        <v>25</v>
      </c>
      <c r="N27" s="230" t="str">
        <f t="shared" si="5"/>
        <v>G</v>
      </c>
      <c r="O27" s="230" t="str">
        <f t="shared" si="6"/>
        <v>ㆭ</v>
      </c>
      <c r="Q27" s="216">
        <v>25</v>
      </c>
      <c r="R27" s="219" t="str">
        <f t="shared" si="7"/>
        <v>i</v>
      </c>
      <c r="S27" s="233" t="str">
        <f t="shared" si="8"/>
        <v>o</v>
      </c>
      <c r="T27" s="286" t="str">
        <f xml:space="preserve"> IFERROR( INDEX($K$3:$K$44, MATCH(表格1_334[[#This Row],[鍵盤按鍵]], $J$3:$J$44,0)), "")</f>
        <v>ㆦ</v>
      </c>
      <c r="W27" s="347" cm="1">
        <f t="array" ref="W27">ROW() - ROW($2:$2)</f>
        <v>25</v>
      </c>
      <c r="X27" s="187" t="s">
        <v>673</v>
      </c>
      <c r="Y27" s="327" t="s">
        <v>339</v>
      </c>
      <c r="Z27" s="135" t="str">
        <f xml:space="preserve"> IFERROR( INDEX(表格1_334[字典編碼], MATCH($X27, 表格1_334[方音符號], 0)), "")</f>
        <v>B</v>
      </c>
      <c r="AA27" s="135" t="str">
        <f t="shared" si="0"/>
        <v>B</v>
      </c>
      <c r="AB27" s="314" t="str">
        <f xml:space="preserve"> IFERROR( INDEX(表格1_334[鍵盤按鍵], MATCH($X27, 表格1_334[方音符號], 0)), "")</f>
        <v>m</v>
      </c>
    </row>
    <row r="28" spans="1:28" ht="32.25">
      <c r="E28" s="216" cm="1">
        <f t="array" ref="E28" xml:space="preserve"> ROW() - ROW($2:$2)</f>
        <v>26</v>
      </c>
      <c r="F28" s="261" t="str">
        <f t="shared" si="1"/>
        <v>ø</v>
      </c>
      <c r="G28" s="261" t="str">
        <f t="shared" si="2"/>
        <v>k</v>
      </c>
      <c r="I28" s="216">
        <v>26</v>
      </c>
      <c r="J28" s="231" t="str">
        <f t="shared" si="3"/>
        <v>k</v>
      </c>
      <c r="K28" s="231" t="str">
        <f t="shared" si="4"/>
        <v>ㄜ</v>
      </c>
      <c r="M28" s="216">
        <v>26</v>
      </c>
      <c r="N28" s="230" t="str">
        <f t="shared" si="5"/>
        <v>N</v>
      </c>
      <c r="O28" s="230" t="str">
        <f t="shared" si="6"/>
        <v>ｎ</v>
      </c>
      <c r="Q28" s="216">
        <v>26</v>
      </c>
      <c r="R28" s="219" t="str">
        <f t="shared" si="7"/>
        <v>k</v>
      </c>
      <c r="S28" s="233" t="str">
        <f t="shared" si="8"/>
        <v>ø</v>
      </c>
      <c r="T28" s="286" t="str">
        <f xml:space="preserve"> IFERROR( INDEX($K$3:$K$44, MATCH(表格1_334[[#This Row],[鍵盤按鍵]], $J$3:$J$44,0)), "")</f>
        <v>ㄜ</v>
      </c>
      <c r="W28" s="347" cm="1">
        <f t="array" ref="W28">ROW() - ROW($2:$2)</f>
        <v>26</v>
      </c>
      <c r="X28" s="187" t="s">
        <v>340</v>
      </c>
      <c r="Y28" s="329" t="s">
        <v>240</v>
      </c>
      <c r="Z28" s="135" t="s">
        <v>788</v>
      </c>
      <c r="AA28" s="135" t="str">
        <f t="shared" ref="AA28:AA39" si="9">Z28</f>
        <v>N</v>
      </c>
      <c r="AB28" s="314" t="s">
        <v>813</v>
      </c>
    </row>
    <row r="29" spans="1:28" ht="32.25">
      <c r="E29" s="216" cm="1">
        <f t="array" ref="E29" xml:space="preserve"> ROW() - ROW($2:$2)</f>
        <v>27</v>
      </c>
      <c r="F29" s="261" t="str">
        <f t="shared" si="1"/>
        <v>M</v>
      </c>
      <c r="G29" s="261" t="str">
        <f t="shared" si="2"/>
        <v>,</v>
      </c>
      <c r="I29" s="216">
        <v>27</v>
      </c>
      <c r="J29" s="231" t="str">
        <f t="shared" si="3"/>
        <v>,</v>
      </c>
      <c r="K29" s="231" t="str">
        <f t="shared" si="4"/>
        <v>ㆰ</v>
      </c>
      <c r="M29" s="216">
        <v>27</v>
      </c>
      <c r="N29" s="230" t="str">
        <f t="shared" ref="N29:N44" si="10" xml:space="preserve"> IFERROR( MID($A$23, $E29, 1), "")</f>
        <v/>
      </c>
      <c r="O29" s="230" t="str">
        <f t="shared" ref="O29:O44" si="11" xml:space="preserve"> IFERROR( MID($A$24, $E29, 1), "")</f>
        <v/>
      </c>
      <c r="Q29" s="216">
        <v>27</v>
      </c>
      <c r="R29" s="219" t="str">
        <f t="shared" si="7"/>
        <v>,</v>
      </c>
      <c r="S29" s="233" t="str">
        <f t="shared" si="8"/>
        <v>M</v>
      </c>
      <c r="T29" s="286" t="str">
        <f xml:space="preserve"> IFERROR( INDEX($K$3:$K$44, MATCH(表格1_334[[#This Row],[鍵盤按鍵]], $J$3:$J$44,0)), "")</f>
        <v>ㆰ</v>
      </c>
      <c r="W29" s="42" cm="1">
        <f t="array" ref="W29">ROW() - ROW($2:$2)</f>
        <v>27</v>
      </c>
      <c r="X29" s="333" t="s">
        <v>55</v>
      </c>
      <c r="Y29" s="205" t="s">
        <v>125</v>
      </c>
      <c r="Z29" s="130" t="str">
        <f xml:space="preserve"> IFERROR( INDEX(表格1_334[字典編碼], MATCH($X29, 表格1_334[方音符號], 0)), "")</f>
        <v>m</v>
      </c>
      <c r="AA29" s="130" t="str">
        <f t="shared" si="9"/>
        <v>m</v>
      </c>
      <c r="AB29" s="131" t="str">
        <f xml:space="preserve"> IFERROR( INDEX(表格1_334[鍵盤按鍵], MATCH($X29, 表格1_334[方音符號], 0)), "")</f>
        <v>a</v>
      </c>
    </row>
    <row r="30" spans="1:28" ht="32.25">
      <c r="E30" s="216" cm="1">
        <f t="array" ref="E30" xml:space="preserve"> ROW() - ROW($2:$2)</f>
        <v>28</v>
      </c>
      <c r="F30" s="261" t="str">
        <f t="shared" si="1"/>
        <v>I</v>
      </c>
      <c r="G30" s="261" t="str">
        <f t="shared" si="2"/>
        <v>9</v>
      </c>
      <c r="I30" s="216">
        <v>28</v>
      </c>
      <c r="J30" s="231" t="str">
        <f t="shared" si="3"/>
        <v>9</v>
      </c>
      <c r="K30" s="231" t="str">
        <f t="shared" si="4"/>
        <v>ㄞ</v>
      </c>
      <c r="M30" s="216">
        <v>28</v>
      </c>
      <c r="N30" s="230" t="str">
        <f t="shared" si="10"/>
        <v/>
      </c>
      <c r="O30" s="230" t="str">
        <f t="shared" si="11"/>
        <v/>
      </c>
      <c r="Q30" s="216">
        <v>28</v>
      </c>
      <c r="R30" s="219" t="str">
        <f t="shared" si="7"/>
        <v>9</v>
      </c>
      <c r="S30" s="233" t="str">
        <f t="shared" si="8"/>
        <v>I</v>
      </c>
      <c r="T30" s="286" t="str">
        <f xml:space="preserve"> IFERROR( INDEX($K$3:$K$44, MATCH(表格1_334[[#This Row],[鍵盤按鍵]], $J$3:$J$44,0)), "")</f>
        <v>ㄞ</v>
      </c>
      <c r="W30" s="43" cm="1">
        <f t="array" ref="W30">ROW() - ROW($2:$2)</f>
        <v>28</v>
      </c>
      <c r="X30" s="333" t="s">
        <v>92</v>
      </c>
      <c r="Y30" s="323" t="s">
        <v>93</v>
      </c>
      <c r="Z30" s="135" t="str">
        <f xml:space="preserve"> IFERROR( INDEX(表格1_334[字典編碼], MATCH($X30, 表格1_334[方音符號], 0)), "")</f>
        <v>d</v>
      </c>
      <c r="AA30" s="135" t="str">
        <f t="shared" si="9"/>
        <v>d</v>
      </c>
      <c r="AB30" s="136" t="str">
        <f xml:space="preserve"> IFERROR( INDEX(表格1_334[鍵盤按鍵], MATCH($X30, 表格1_334[方音符號], 0)), "")</f>
        <v>x</v>
      </c>
    </row>
    <row r="31" spans="1:28" ht="32.25">
      <c r="E31" s="216" cm="1">
        <f t="array" ref="E31" xml:space="preserve"> ROW() - ROW($2:$2)</f>
        <v>29</v>
      </c>
      <c r="F31" s="261" t="str">
        <f t="shared" si="1"/>
        <v>e</v>
      </c>
      <c r="G31" s="261" t="str">
        <f t="shared" si="2"/>
        <v>o</v>
      </c>
      <c r="I31" s="216">
        <v>29</v>
      </c>
      <c r="J31" s="231" t="str">
        <f t="shared" si="3"/>
        <v>o</v>
      </c>
      <c r="K31" s="231" t="str">
        <f t="shared" si="4"/>
        <v>ㆤ</v>
      </c>
      <c r="M31" s="216">
        <v>29</v>
      </c>
      <c r="N31" s="230" t="str">
        <f t="shared" si="10"/>
        <v/>
      </c>
      <c r="O31" s="230" t="str">
        <f t="shared" si="11"/>
        <v/>
      </c>
      <c r="Q31" s="216">
        <v>29</v>
      </c>
      <c r="R31" s="219" t="str">
        <f t="shared" si="7"/>
        <v>o</v>
      </c>
      <c r="S31" s="233" t="str">
        <f t="shared" si="8"/>
        <v>e</v>
      </c>
      <c r="T31" s="286" t="str">
        <f xml:space="preserve"> IFERROR( INDEX($K$3:$K$44, MATCH(表格1_334[[#This Row],[鍵盤按鍵]], $J$3:$J$44,0)), "")</f>
        <v>ㆤ</v>
      </c>
      <c r="W31" s="42" cm="1">
        <f t="array" ref="W31">ROW() - ROW($2:$2)</f>
        <v>29</v>
      </c>
      <c r="X31" s="185" t="s">
        <v>72</v>
      </c>
      <c r="Y31" s="205" t="s">
        <v>129</v>
      </c>
      <c r="Z31" s="130" t="str">
        <f xml:space="preserve"> IFERROR( INDEX(表格1_334[字典編碼], MATCH($X31, 表格1_334[方音符號], 0)), "")</f>
        <v>q</v>
      </c>
      <c r="AA31" s="130" t="str">
        <f t="shared" si="9"/>
        <v>q</v>
      </c>
      <c r="AB31" s="131" t="str">
        <f xml:space="preserve"> IFERROR( INDEX(表格1_334[鍵盤按鍵], MATCH($X31, 表格1_334[方音符號], 0)), "")</f>
        <v>g</v>
      </c>
    </row>
    <row r="32" spans="1:28" ht="32.25">
      <c r="E32" s="216" cm="1">
        <f t="array" ref="E32" xml:space="preserve"> ROW() - ROW($2:$2)</f>
        <v>30</v>
      </c>
      <c r="F32" s="261" t="str">
        <f t="shared" si="1"/>
        <v>U</v>
      </c>
      <c r="G32" s="261" t="str">
        <f t="shared" si="2"/>
        <v>l</v>
      </c>
      <c r="I32" s="216">
        <v>30</v>
      </c>
      <c r="J32" s="231" t="str">
        <f t="shared" si="3"/>
        <v>l</v>
      </c>
      <c r="K32" s="231" t="str">
        <f t="shared" si="4"/>
        <v>ㄠ</v>
      </c>
      <c r="M32" s="216">
        <v>30</v>
      </c>
      <c r="N32" s="230" t="str">
        <f t="shared" si="10"/>
        <v/>
      </c>
      <c r="O32" s="230" t="str">
        <f t="shared" si="11"/>
        <v/>
      </c>
      <c r="Q32" s="216">
        <v>30</v>
      </c>
      <c r="R32" s="219" t="str">
        <f t="shared" si="7"/>
        <v>l</v>
      </c>
      <c r="S32" s="233" t="str">
        <f t="shared" si="8"/>
        <v>U</v>
      </c>
      <c r="T32" s="286" t="str">
        <f xml:space="preserve"> IFERROR( INDEX($K$3:$K$44, MATCH(表格1_334[[#This Row],[鍵盤按鍵]], $J$3:$J$44,0)), "")</f>
        <v>ㄠ</v>
      </c>
      <c r="W32" s="330" cm="1">
        <f t="array" ref="W32">ROW() - ROW($2:$2)</f>
        <v>30</v>
      </c>
      <c r="X32" s="186" t="s">
        <v>43</v>
      </c>
      <c r="Y32" s="322" t="s">
        <v>131</v>
      </c>
      <c r="Z32" s="133" t="str">
        <f xml:space="preserve"> IFERROR( INDEX(表格1_334[字典編碼], MATCH($X32, 表格1_334[方音符號], 0)), "")</f>
        <v>j</v>
      </c>
      <c r="AA32" s="133" t="str">
        <f t="shared" si="9"/>
        <v>j</v>
      </c>
      <c r="AB32" s="310" t="str">
        <f xml:space="preserve"> IFERROR( INDEX(表格1_334[鍵盤按鍵], MATCH($X32, 表格1_334[方音符號], 0)), "")</f>
        <v>r</v>
      </c>
    </row>
    <row r="33" spans="5:29" ht="32.25">
      <c r="E33" s="216" cm="1">
        <f t="array" ref="E33" xml:space="preserve"> ROW() - ROW($2:$2)</f>
        <v>31</v>
      </c>
      <c r="F33" s="261" t="str">
        <f t="shared" si="1"/>
        <v>Y</v>
      </c>
      <c r="G33" s="261" t="str">
        <f t="shared" si="2"/>
        <v>.</v>
      </c>
      <c r="I33" s="216">
        <v>31</v>
      </c>
      <c r="J33" s="231" t="str">
        <f t="shared" si="3"/>
        <v>.</v>
      </c>
      <c r="K33" s="231" t="str">
        <f t="shared" si="4"/>
        <v>ㆲ</v>
      </c>
      <c r="M33" s="216">
        <v>31</v>
      </c>
      <c r="N33" s="230" t="str">
        <f t="shared" si="10"/>
        <v/>
      </c>
      <c r="O33" s="230" t="str">
        <f t="shared" si="11"/>
        <v/>
      </c>
      <c r="Q33" s="216">
        <v>31</v>
      </c>
      <c r="R33" s="219" t="str">
        <f t="shared" si="7"/>
        <v>.</v>
      </c>
      <c r="S33" s="233" t="str">
        <f t="shared" si="8"/>
        <v>Y</v>
      </c>
      <c r="T33" s="286" t="str">
        <f xml:space="preserve"> IFERROR( INDEX($K$3:$K$44, MATCH(表格1_334[[#This Row],[鍵盤按鍵]], $J$3:$J$44,0)), "")</f>
        <v>ㆲ</v>
      </c>
      <c r="W33" s="331" cm="1">
        <f t="array" ref="W33">ROW() - ROW($2:$2)</f>
        <v>31</v>
      </c>
      <c r="X33" s="185" t="s">
        <v>71</v>
      </c>
      <c r="Y33" s="205" t="s">
        <v>133</v>
      </c>
      <c r="Z33" s="130" t="str">
        <f xml:space="preserve"> IFERROR( INDEX(表格1_334[字典編碼], MATCH($X33, 表格1_334[方音符號], 0)), "")</f>
        <v>J</v>
      </c>
      <c r="AA33" s="130" t="str">
        <f t="shared" si="9"/>
        <v>J</v>
      </c>
      <c r="AB33" s="312" t="str">
        <f xml:space="preserve"> IFERROR( INDEX(表格1_334[鍵盤按鍵], MATCH($X33, 表格1_334[方音符號], 0)), "")</f>
        <v>f</v>
      </c>
    </row>
    <row r="34" spans="5:29" ht="32.25">
      <c r="E34" s="216" cm="1">
        <f t="array" ref="E34" xml:space="preserve"> ROW() - ROW($2:$2)</f>
        <v>32</v>
      </c>
      <c r="F34" s="261" t="str">
        <f t="shared" si="1"/>
        <v>L</v>
      </c>
      <c r="G34" s="261" t="str">
        <f t="shared" si="2"/>
        <v>0</v>
      </c>
      <c r="I34" s="216">
        <v>32</v>
      </c>
      <c r="J34" s="231" t="str">
        <f t="shared" si="3"/>
        <v>0</v>
      </c>
      <c r="K34" s="231" t="str">
        <f t="shared" si="4"/>
        <v>ㄢ</v>
      </c>
      <c r="M34" s="216">
        <v>32</v>
      </c>
      <c r="N34" s="230" t="str">
        <f t="shared" si="10"/>
        <v/>
      </c>
      <c r="O34" s="230" t="str">
        <f t="shared" si="11"/>
        <v/>
      </c>
      <c r="Q34" s="216">
        <v>32</v>
      </c>
      <c r="R34" s="219" t="str">
        <f t="shared" si="7"/>
        <v>0</v>
      </c>
      <c r="S34" s="233" t="str">
        <f t="shared" si="8"/>
        <v>L</v>
      </c>
      <c r="T34" s="286" t="str">
        <f xml:space="preserve"> IFERROR( INDEX($K$3:$K$44, MATCH(表格1_334[[#This Row],[鍵盤按鍵]], $J$3:$J$44,0)), "")</f>
        <v>ㄢ</v>
      </c>
      <c r="W34" s="332" cm="1">
        <f t="array" ref="W34">ROW() - ROW($2:$2)</f>
        <v>32</v>
      </c>
      <c r="X34" s="187" t="s">
        <v>275</v>
      </c>
      <c r="Y34" s="323" t="s">
        <v>134</v>
      </c>
      <c r="Z34" s="135" t="str">
        <f xml:space="preserve"> IFERROR( INDEX(表格1_334[字典編碼], MATCH($X34, 表格1_334[方音符號], 0)), "")</f>
        <v>S</v>
      </c>
      <c r="AA34" s="135" t="str">
        <f t="shared" si="9"/>
        <v>S</v>
      </c>
      <c r="AB34" s="314" t="str">
        <f xml:space="preserve"> IFERROR( INDEX(表格1_334[鍵盤按鍵], MATCH($X34, 表格1_334[方音符號], 0)), "")</f>
        <v>v</v>
      </c>
    </row>
    <row r="35" spans="5:29" ht="32.25">
      <c r="E35" s="216" cm="1">
        <f t="array" ref="E35" xml:space="preserve"> ROW() - ROW($2:$2)</f>
        <v>33</v>
      </c>
      <c r="F35" s="261" t="str">
        <f t="shared" si="1"/>
        <v>D</v>
      </c>
      <c r="G35" s="261" t="str">
        <f t="shared" si="2"/>
        <v>p</v>
      </c>
      <c r="I35" s="216">
        <v>33</v>
      </c>
      <c r="J35" s="231" t="str">
        <f t="shared" si="3"/>
        <v>p</v>
      </c>
      <c r="K35" s="231" t="str">
        <f t="shared" si="4"/>
        <v>ㄣ</v>
      </c>
      <c r="M35" s="216">
        <v>33</v>
      </c>
      <c r="N35" s="230" t="str">
        <f t="shared" si="10"/>
        <v/>
      </c>
      <c r="O35" s="230" t="str">
        <f t="shared" si="11"/>
        <v/>
      </c>
      <c r="Q35" s="216">
        <v>33</v>
      </c>
      <c r="R35" s="219" t="str">
        <f t="shared" si="7"/>
        <v>p</v>
      </c>
      <c r="S35" s="233" t="str">
        <f t="shared" si="8"/>
        <v>D</v>
      </c>
      <c r="T35" s="286" t="str">
        <f xml:space="preserve"> IFERROR( INDEX($K$3:$K$44, MATCH(表格1_334[[#This Row],[鍵盤按鍵]], $J$3:$J$44,0)), "")</f>
        <v>ㄣ</v>
      </c>
      <c r="W35" s="311" cm="1">
        <f t="array" ref="W35">ROW() - ROW($2:$2)</f>
        <v>33</v>
      </c>
      <c r="X35" s="185" t="s">
        <v>81</v>
      </c>
      <c r="Y35" s="205" t="s">
        <v>152</v>
      </c>
      <c r="Z35" s="130" t="str">
        <f xml:space="preserve"> IFERROR( INDEX(表格1_334[字典編碼], MATCH($X35, 表格1_334[方音符號], 0)), "")</f>
        <v>Q</v>
      </c>
      <c r="AA35" s="130" t="str">
        <f t="shared" si="9"/>
        <v>Q</v>
      </c>
      <c r="AB35" s="312" t="str">
        <f xml:space="preserve"> IFERROR( INDEX(表格1_334[鍵盤按鍵], MATCH($X35, 表格1_334[方音符號], 0)), "")</f>
        <v>;</v>
      </c>
    </row>
    <row r="36" spans="5:29" ht="32.25">
      <c r="E36" s="216" cm="1">
        <f t="array" ref="E36" xml:space="preserve"> ROW() - ROW($2:$2)</f>
        <v>34</v>
      </c>
      <c r="F36" s="261" t="str">
        <f t="shared" si="1"/>
        <v>Q</v>
      </c>
      <c r="G36" s="261" t="str">
        <f t="shared" si="2"/>
        <v>;</v>
      </c>
      <c r="I36" s="216">
        <v>34</v>
      </c>
      <c r="J36" s="231" t="str">
        <f t="shared" si="3"/>
        <v>;</v>
      </c>
      <c r="K36" s="231" t="str">
        <f t="shared" si="4"/>
        <v>ㄤ</v>
      </c>
      <c r="M36" s="216">
        <v>34</v>
      </c>
      <c r="N36" s="230" t="str">
        <f t="shared" si="10"/>
        <v/>
      </c>
      <c r="O36" s="230" t="str">
        <f t="shared" si="11"/>
        <v/>
      </c>
      <c r="Q36" s="216">
        <v>34</v>
      </c>
      <c r="R36" s="219" t="str">
        <f t="shared" si="7"/>
        <v>;</v>
      </c>
      <c r="S36" s="233" t="str">
        <f t="shared" si="8"/>
        <v>Q</v>
      </c>
      <c r="T36" s="286" t="str">
        <f xml:space="preserve"> IFERROR( INDEX($K$3:$K$44, MATCH(表格1_334[[#This Row],[鍵盤按鍵]], $J$3:$J$44,0)), "")</f>
        <v>ㄤ</v>
      </c>
      <c r="W36" s="311" cm="1">
        <f t="array" ref="W36">ROW() - ROW($2:$2)</f>
        <v>34</v>
      </c>
      <c r="X36" s="185" t="s">
        <v>23</v>
      </c>
      <c r="Y36" s="205" t="s">
        <v>150</v>
      </c>
      <c r="Z36" s="130" t="str">
        <f xml:space="preserve"> IFERROR( INDEX(表格1_334[字典編碼], MATCH($X36, 表格1_334[方音符號], 0)), "")</f>
        <v>L</v>
      </c>
      <c r="AA36" s="130" t="str">
        <f t="shared" si="9"/>
        <v>L</v>
      </c>
      <c r="AB36" s="312" t="str">
        <f xml:space="preserve"> IFERROR( INDEX(表格1_334[鍵盤按鍵], MATCH($X36, 表格1_334[方音符號], 0)), "")</f>
        <v>0</v>
      </c>
    </row>
    <row r="37" spans="5:29" ht="32.25">
      <c r="E37" s="216" cm="1">
        <f t="array" ref="E37" xml:space="preserve"> ROW() - ROW($2:$2)</f>
        <v>35</v>
      </c>
      <c r="F37" s="261" t="str">
        <f t="shared" si="1"/>
        <v>G</v>
      </c>
      <c r="G37" s="261" t="str">
        <f t="shared" si="2"/>
        <v>/</v>
      </c>
      <c r="I37" s="216">
        <v>35</v>
      </c>
      <c r="J37" s="231" t="str">
        <f t="shared" si="3"/>
        <v>/</v>
      </c>
      <c r="K37" s="231" t="str">
        <f t="shared" si="4"/>
        <v>ㆭ</v>
      </c>
      <c r="M37" s="216">
        <v>35</v>
      </c>
      <c r="N37" s="230" t="str">
        <f t="shared" si="10"/>
        <v/>
      </c>
      <c r="O37" s="230" t="str">
        <f t="shared" si="11"/>
        <v/>
      </c>
      <c r="Q37" s="216">
        <v>35</v>
      </c>
      <c r="R37" s="219" t="str">
        <f t="shared" si="7"/>
        <v>/</v>
      </c>
      <c r="S37" s="233" t="str">
        <f t="shared" si="8"/>
        <v>G</v>
      </c>
      <c r="T37" s="286" t="str">
        <f xml:space="preserve"> IFERROR( INDEX($K$3:$K$44, MATCH(表格1_334[[#This Row],[鍵盤按鍵]], $J$3:$J$44,0)), "")</f>
        <v>ㆭ</v>
      </c>
      <c r="W37" s="311" cm="1">
        <f t="array" ref="W37">ROW() - ROW($2:$2)</f>
        <v>35</v>
      </c>
      <c r="X37" s="185" t="s">
        <v>113</v>
      </c>
      <c r="Y37" s="205" t="s">
        <v>148</v>
      </c>
      <c r="Z37" s="130" t="str">
        <f xml:space="preserve"> IFERROR( INDEX(表格1_334[字典編碼], MATCH($X37, 表格1_334[方音符號], 0)), "")</f>
        <v>M</v>
      </c>
      <c r="AA37" s="130" t="str">
        <f t="shared" si="9"/>
        <v>M</v>
      </c>
      <c r="AB37" s="312" t="str">
        <f xml:space="preserve"> IFERROR( INDEX(表格1_334[鍵盤按鍵], MATCH($X37, 表格1_334[方音符號], 0)), "")</f>
        <v>,</v>
      </c>
    </row>
    <row r="38" spans="5:29" ht="32.25">
      <c r="E38" s="216" cm="1">
        <f t="array" ref="E38" xml:space="preserve"> ROW() - ROW($2:$2)</f>
        <v>36</v>
      </c>
      <c r="F38" s="261" t="str">
        <f t="shared" si="1"/>
        <v>N</v>
      </c>
      <c r="G38" s="261" t="str">
        <f t="shared" si="2"/>
        <v>-</v>
      </c>
      <c r="I38" s="216">
        <v>36</v>
      </c>
      <c r="J38" s="231" t="str">
        <f t="shared" si="3"/>
        <v>-</v>
      </c>
      <c r="K38" s="231" t="str">
        <f t="shared" si="4"/>
        <v>ｎ</v>
      </c>
      <c r="M38" s="216">
        <v>36</v>
      </c>
      <c r="N38" s="230" t="str">
        <f t="shared" si="10"/>
        <v/>
      </c>
      <c r="O38" s="230" t="str">
        <f t="shared" si="11"/>
        <v/>
      </c>
      <c r="Q38" s="216">
        <v>36</v>
      </c>
      <c r="R38" s="219" t="str">
        <f t="shared" si="7"/>
        <v>-</v>
      </c>
      <c r="S38" s="233" t="str">
        <f t="shared" si="8"/>
        <v>N</v>
      </c>
      <c r="T38" s="286" t="str">
        <f xml:space="preserve"> IFERROR( INDEX($K$3:$K$44, MATCH(表格1_334[[#This Row],[鍵盤按鍵]], $J$3:$J$44,0)), "")</f>
        <v>ｎ</v>
      </c>
      <c r="W38" s="313" cm="1">
        <f t="array" ref="W38">ROW() - ROW($2:$2)</f>
        <v>36</v>
      </c>
      <c r="X38" s="187" t="s">
        <v>101</v>
      </c>
      <c r="Y38" s="323" t="s">
        <v>153</v>
      </c>
      <c r="Z38" s="135" t="str">
        <f xml:space="preserve"> IFERROR( INDEX(表格1_334[字典編碼], MATCH($X38, 表格1_334[方音符號], 0)), "")</f>
        <v>Y</v>
      </c>
      <c r="AA38" s="135" t="str">
        <f t="shared" si="9"/>
        <v>Y</v>
      </c>
      <c r="AB38" s="314" t="str">
        <f xml:space="preserve"> IFERROR( INDEX(表格1_334[鍵盤按鍵], MATCH($X38, 表格1_334[方音符號], 0)), "")</f>
        <v>.</v>
      </c>
    </row>
    <row r="39" spans="5:29" ht="32.25">
      <c r="E39" s="216" cm="1">
        <f t="array" ref="E39" xml:space="preserve"> ROW() - ROW($2:$2)</f>
        <v>37</v>
      </c>
      <c r="F39" s="261" t="str">
        <f t="shared" si="1"/>
        <v>1</v>
      </c>
      <c r="G39" s="261" t="str">
        <f t="shared" si="2"/>
        <v xml:space="preserve"> </v>
      </c>
      <c r="I39" s="216">
        <v>37</v>
      </c>
      <c r="J39" s="231" t="str">
        <f t="shared" si="3"/>
        <v>4</v>
      </c>
      <c r="K39" s="231" t="str">
        <f t="shared" si="4"/>
        <v>ˋ</v>
      </c>
      <c r="M39" s="216">
        <v>37</v>
      </c>
      <c r="N39" s="230" t="str">
        <f t="shared" si="10"/>
        <v/>
      </c>
      <c r="O39" s="230" t="str">
        <f t="shared" si="11"/>
        <v/>
      </c>
      <c r="Q39" s="216">
        <v>37</v>
      </c>
      <c r="R39" s="283" t="str">
        <f t="shared" si="7"/>
        <v xml:space="preserve"> </v>
      </c>
      <c r="S39" s="284" t="str">
        <f t="shared" si="8"/>
        <v>1</v>
      </c>
      <c r="T39" s="287" t="str">
        <f xml:space="preserve"> IFERROR( INDEX($K$3:$K$44, MATCH(表格1_334[[#This Row],[鍵盤按鍵]], $J$3:$J$44,0)), "")</f>
        <v/>
      </c>
      <c r="W39" s="307" cm="1">
        <f t="array" ref="W39">ROW() - ROW($2:$2)</f>
        <v>37</v>
      </c>
      <c r="X39" s="316" t="s">
        <v>807</v>
      </c>
      <c r="Y39" s="328">
        <v>1</v>
      </c>
      <c r="Z39" s="317">
        <v>1</v>
      </c>
      <c r="AA39" s="317">
        <f t="shared" si="9"/>
        <v>1</v>
      </c>
      <c r="AB39" s="318" t="s">
        <v>814</v>
      </c>
    </row>
    <row r="40" spans="5:29" ht="32.25">
      <c r="E40" s="216" cm="1">
        <f t="array" ref="E40" xml:space="preserve"> ROW() - ROW($2:$2)</f>
        <v>38</v>
      </c>
      <c r="F40" s="261" t="str">
        <f t="shared" si="1"/>
        <v>2</v>
      </c>
      <c r="G40" s="261" t="str">
        <f t="shared" si="2"/>
        <v>4</v>
      </c>
      <c r="I40" s="216">
        <v>38</v>
      </c>
      <c r="J40" s="231" t="str">
        <f t="shared" si="3"/>
        <v>3</v>
      </c>
      <c r="K40" s="231" t="str">
        <f t="shared" si="4"/>
        <v>˪</v>
      </c>
      <c r="M40" s="216">
        <v>38</v>
      </c>
      <c r="N40" s="230" t="str">
        <f t="shared" si="10"/>
        <v/>
      </c>
      <c r="O40" s="230" t="str">
        <f t="shared" si="11"/>
        <v/>
      </c>
      <c r="Q40" s="216">
        <v>38</v>
      </c>
      <c r="R40" s="219" t="str">
        <f t="shared" si="7"/>
        <v>4</v>
      </c>
      <c r="S40" s="233" t="str">
        <f t="shared" si="8"/>
        <v>2</v>
      </c>
      <c r="T40" s="286" t="str">
        <f xml:space="preserve"> IFERROR( INDEX($K$3:$K$44, MATCH(表格1_334[[#This Row],[鍵盤按鍵]], $J$3:$J$44,0)), "")</f>
        <v>ˋ</v>
      </c>
      <c r="W40" s="309" cm="1">
        <f t="array" ref="W40">ROW() - ROW($2:$2)</f>
        <v>38</v>
      </c>
      <c r="X40" s="186" t="s">
        <v>14</v>
      </c>
      <c r="Y40" s="322">
        <v>2</v>
      </c>
      <c r="Z40" s="133" t="str">
        <f xml:space="preserve"> IFERROR( INDEX(表格1_334[字典編碼], MATCH($X40, 表格1_334[方音符號], 0)), "")</f>
        <v>2</v>
      </c>
      <c r="AA40" s="133" t="str">
        <f t="shared" si="0"/>
        <v>2</v>
      </c>
      <c r="AB40" s="310" t="str">
        <f xml:space="preserve"> IFERROR( INDEX(表格1_334[鍵盤按鍵], MATCH($X40, 表格1_334[方音符號], 0)), "")</f>
        <v>4</v>
      </c>
    </row>
    <row r="41" spans="5:29" ht="32.25">
      <c r="E41" s="216" cm="1">
        <f t="array" ref="E41" xml:space="preserve"> ROW() - ROW($2:$2)</f>
        <v>39</v>
      </c>
      <c r="F41" s="261" t="str">
        <f t="shared" si="1"/>
        <v>3</v>
      </c>
      <c r="G41" s="261" t="str">
        <f t="shared" si="2"/>
        <v>3</v>
      </c>
      <c r="I41" s="216">
        <v>39</v>
      </c>
      <c r="J41" s="231" t="str">
        <f t="shared" si="3"/>
        <v>6</v>
      </c>
      <c r="K41" s="231" t="str">
        <f t="shared" si="4"/>
        <v>ˊ</v>
      </c>
      <c r="M41" s="216">
        <v>39</v>
      </c>
      <c r="N41" s="230" t="str">
        <f t="shared" si="10"/>
        <v/>
      </c>
      <c r="O41" s="230" t="str">
        <f t="shared" si="11"/>
        <v/>
      </c>
      <c r="Q41" s="216">
        <v>39</v>
      </c>
      <c r="R41" s="219" t="str">
        <f t="shared" si="7"/>
        <v>3</v>
      </c>
      <c r="S41" s="233" t="str">
        <f t="shared" si="8"/>
        <v>3</v>
      </c>
      <c r="T41" s="286" t="str">
        <f xml:space="preserve"> IFERROR( INDEX($K$3:$K$44, MATCH(表格1_334[[#This Row],[鍵盤按鍵]], $J$3:$J$44,0)), "")</f>
        <v>˪</v>
      </c>
      <c r="W41" s="311" cm="1">
        <f t="array" ref="W41">ROW() - ROW($2:$2)</f>
        <v>39</v>
      </c>
      <c r="X41" s="185" t="s">
        <v>12</v>
      </c>
      <c r="Y41" s="205">
        <v>3</v>
      </c>
      <c r="Z41" s="130" t="str">
        <f xml:space="preserve"> IFERROR( INDEX(表格1_334[字典編碼], MATCH($X41, 表格1_334[方音符號], 0)), "")</f>
        <v>3</v>
      </c>
      <c r="AA41" s="130" t="str">
        <f t="shared" si="0"/>
        <v>3</v>
      </c>
      <c r="AB41" s="312" t="str">
        <f xml:space="preserve"> IFERROR( INDEX(表格1_334[鍵盤按鍵], MATCH($X41, 表格1_334[方音符號], 0)), "")</f>
        <v>3</v>
      </c>
    </row>
    <row r="42" spans="5:29" ht="32.25">
      <c r="E42" s="216" cm="1">
        <f t="array" ref="E42" xml:space="preserve"> ROW() - ROW($2:$2)</f>
        <v>40</v>
      </c>
      <c r="F42" s="261" t="str">
        <f t="shared" si="1"/>
        <v>5</v>
      </c>
      <c r="G42" s="261" t="str">
        <f t="shared" si="2"/>
        <v>6</v>
      </c>
      <c r="I42" s="216">
        <v>40</v>
      </c>
      <c r="J42" s="231" t="str">
        <f t="shared" si="3"/>
        <v>5</v>
      </c>
      <c r="K42" s="231" t="str">
        <f t="shared" si="4"/>
        <v>˫</v>
      </c>
      <c r="M42" s="216">
        <v>40</v>
      </c>
      <c r="N42" s="230" t="str">
        <f t="shared" si="10"/>
        <v/>
      </c>
      <c r="O42" s="230" t="str">
        <f t="shared" si="11"/>
        <v/>
      </c>
      <c r="Q42" s="216">
        <v>40</v>
      </c>
      <c r="R42" s="219" t="str">
        <f t="shared" si="7"/>
        <v>6</v>
      </c>
      <c r="S42" s="233" t="str">
        <f t="shared" si="8"/>
        <v>5</v>
      </c>
      <c r="T42" s="286" t="str">
        <f xml:space="preserve"> IFERROR( INDEX($K$3:$K$44, MATCH(表格1_334[[#This Row],[鍵盤按鍵]], $J$3:$J$44,0)), "")</f>
        <v>ˊ</v>
      </c>
      <c r="W42" s="311" cm="1">
        <f t="array" ref="W42">ROW() - ROW($2:$2)</f>
        <v>40</v>
      </c>
      <c r="X42" s="185" t="s">
        <v>18</v>
      </c>
      <c r="Y42" s="205">
        <v>5</v>
      </c>
      <c r="Z42" s="130" t="str">
        <f xml:space="preserve"> IFERROR( INDEX(表格1_334[字典編碼], MATCH($X42, 表格1_334[方音符號], 0)), "")</f>
        <v>5</v>
      </c>
      <c r="AA42" s="130" t="str">
        <f t="shared" si="0"/>
        <v>5</v>
      </c>
      <c r="AB42" s="312" t="str">
        <f xml:space="preserve"> IFERROR( INDEX(表格1_334[鍵盤按鍵], MATCH($X42, 表格1_334[方音符號], 0)), "")</f>
        <v>6</v>
      </c>
    </row>
    <row r="43" spans="5:29" ht="32.25">
      <c r="E43" s="216" cm="1">
        <f t="array" ref="E43" xml:space="preserve"> ROW() - ROW($2:$2)</f>
        <v>41</v>
      </c>
      <c r="F43" s="261" t="str">
        <f t="shared" si="1"/>
        <v>7</v>
      </c>
      <c r="G43" s="261" t="str">
        <f t="shared" si="2"/>
        <v>5</v>
      </c>
      <c r="I43" s="216">
        <v>41</v>
      </c>
      <c r="J43" s="231" t="str">
        <f t="shared" si="3"/>
        <v>7</v>
      </c>
      <c r="K43" s="231" t="str">
        <f t="shared" si="4"/>
        <v>．</v>
      </c>
      <c r="M43" s="216">
        <v>41</v>
      </c>
      <c r="N43" s="230" t="str">
        <f t="shared" si="10"/>
        <v/>
      </c>
      <c r="O43" s="230" t="str">
        <f t="shared" si="11"/>
        <v/>
      </c>
      <c r="Q43" s="216">
        <v>41</v>
      </c>
      <c r="R43" s="219" t="str">
        <f t="shared" si="7"/>
        <v>5</v>
      </c>
      <c r="S43" s="233" t="str">
        <f t="shared" si="8"/>
        <v>7</v>
      </c>
      <c r="T43" s="286" t="str">
        <f xml:space="preserve"> IFERROR( INDEX($K$3:$K$44, MATCH(表格1_334[[#This Row],[鍵盤按鍵]], $J$3:$J$44,0)), "")</f>
        <v>˫</v>
      </c>
      <c r="W43" s="311" cm="1">
        <f t="array" ref="W43">ROW() - ROW($2:$2)</f>
        <v>41</v>
      </c>
      <c r="X43" s="185" t="s">
        <v>16</v>
      </c>
      <c r="Y43" s="205">
        <v>7</v>
      </c>
      <c r="Z43" s="130" t="str">
        <f xml:space="preserve"> IFERROR( INDEX(表格1_334[字典編碼], MATCH($X43, 表格1_334[方音符號], 0)), "")</f>
        <v>7</v>
      </c>
      <c r="AA43" s="130" t="str">
        <f t="shared" si="0"/>
        <v>7</v>
      </c>
      <c r="AB43" s="312" t="str">
        <f xml:space="preserve"> IFERROR( INDEX(表格1_334[鍵盤按鍵], MATCH($X43, 表格1_334[方音符號], 0)), "")</f>
        <v>5</v>
      </c>
      <c r="AC43" s="315"/>
    </row>
    <row r="44" spans="5:29" ht="32.25">
      <c r="E44" s="216" cm="1">
        <f t="array" ref="E44" xml:space="preserve"> ROW() - ROW($2:$2)</f>
        <v>42</v>
      </c>
      <c r="F44" s="261" t="str">
        <f t="shared" si="1"/>
        <v>0</v>
      </c>
      <c r="G44" s="261" t="str">
        <f t="shared" si="2"/>
        <v>7</v>
      </c>
      <c r="I44" s="216">
        <v>42</v>
      </c>
      <c r="J44" s="231" t="str">
        <f t="shared" si="3"/>
        <v/>
      </c>
      <c r="K44" s="231" t="str">
        <f t="shared" si="4"/>
        <v/>
      </c>
      <c r="M44" s="216">
        <v>42</v>
      </c>
      <c r="N44" s="230" t="str">
        <f t="shared" si="10"/>
        <v/>
      </c>
      <c r="O44" s="230" t="str">
        <f t="shared" si="11"/>
        <v/>
      </c>
      <c r="Q44" s="216">
        <v>42</v>
      </c>
      <c r="R44" s="219" t="str">
        <f t="shared" si="7"/>
        <v>7</v>
      </c>
      <c r="S44" s="233" t="str">
        <f t="shared" si="8"/>
        <v>0</v>
      </c>
      <c r="T44" s="286" t="str">
        <f xml:space="preserve"> IFERROR( INDEX($K$3:$K$44, MATCH(表格1_334[[#This Row],[鍵盤按鍵]], $J$3:$J$44,0)), "")</f>
        <v>．</v>
      </c>
      <c r="W44" s="313" cm="1">
        <f t="array" ref="W44">ROW() - ROW($2:$2)</f>
        <v>42</v>
      </c>
      <c r="X44" s="187" t="s">
        <v>123</v>
      </c>
      <c r="Y44" s="323">
        <v>8</v>
      </c>
      <c r="Z44" s="135">
        <v>0</v>
      </c>
      <c r="AA44" s="135">
        <f t="shared" si="0"/>
        <v>0</v>
      </c>
      <c r="AB44" s="314">
        <v>7</v>
      </c>
    </row>
    <row r="45" spans="5:29" ht="32.25">
      <c r="O45" s="216"/>
      <c r="W45" s="319" cm="1">
        <f t="array" ref="W45">ROW() - ROW($2:$2)</f>
        <v>43</v>
      </c>
      <c r="X45" s="188" t="s">
        <v>105</v>
      </c>
      <c r="Y45" s="324" t="s">
        <v>132</v>
      </c>
      <c r="Z45" s="137" t="str">
        <f xml:space="preserve"> IFERROR( INDEX(表格1_334[字典編碼], MATCH($X45, 表格1_334[方音符號], 0)), "")</f>
        <v/>
      </c>
      <c r="AA45" s="137"/>
      <c r="AB45" s="308" t="str">
        <f xml:space="preserve"> IFERROR( INDEX(表格1_334[鍵盤按鍵], MATCH($X45, 表格1_334[方音符號], 0)), "")</f>
        <v/>
      </c>
    </row>
    <row r="46" spans="5:29" ht="32.25">
      <c r="T46" s="289" t="str">
        <f xml:space="preserve"> _xlfn.CONCAT(S3:S38, S40:S44)</f>
        <v>pPmbtTndkKhjJSgqzcCsiuBaoøMIeUYLDQGN23570</v>
      </c>
      <c r="W46" s="309" cm="1">
        <f t="array" ref="W46">ROW() - ROW($2:$2)</f>
        <v>44</v>
      </c>
      <c r="X46" s="186" t="s">
        <v>116</v>
      </c>
      <c r="Y46" s="322" t="s">
        <v>156</v>
      </c>
      <c r="Z46" s="133" t="str">
        <f xml:space="preserve"> IFERROR( INDEX(表格1_334[字典編碼], MATCH($X46, 表格1_334[方音符號], 0)), "")</f>
        <v/>
      </c>
      <c r="AA46" s="133"/>
      <c r="AB46" s="310" t="str">
        <f xml:space="preserve"> IFERROR( INDEX(表格1_334[鍵盤按鍵], MATCH($X46, 表格1_334[方音符號], 0)), "")</f>
        <v/>
      </c>
    </row>
    <row r="47" spans="5:29" ht="32.25">
      <c r="T47" s="289" t="str">
        <f xml:space="preserve"> _xlfn.CONCAT(T3:T38, T40:T44)</f>
        <v>ㄅㄆㄇㆠㄉㄊㄋㄌㄍㄎㄏㄐㄑㄒㆣㄫㆡㄗㄘㄙㄧㄨㆬㄚㆦㄜㆰㄞㆤㄠㆲㄢㄣㄤㆭｎˋ˪ˊ˫．</v>
      </c>
      <c r="W47" s="311" cm="1">
        <f t="array" ref="W47">ROW() - ROW($2:$2)</f>
        <v>45</v>
      </c>
      <c r="X47" s="185" t="s">
        <v>117</v>
      </c>
      <c r="Y47" s="205" t="s">
        <v>158</v>
      </c>
      <c r="Z47" s="130" t="str">
        <f xml:space="preserve"> IFERROR( INDEX(表格1_334[字典編碼], MATCH($X47, 表格1_334[方音符號], 0)), "")</f>
        <v/>
      </c>
      <c r="AA47" s="130"/>
      <c r="AB47" s="312" t="str">
        <f xml:space="preserve"> IFERROR( INDEX(表格1_334[鍵盤按鍵], MATCH($X47, 表格1_334[方音符號], 0)), "")</f>
        <v/>
      </c>
    </row>
    <row r="48" spans="5:29" ht="32.25">
      <c r="R48" s="282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11" cm="1">
        <f t="array" ref="W48">ROW() - ROW($2:$2)</f>
        <v>46</v>
      </c>
      <c r="X48" s="185" t="s">
        <v>107</v>
      </c>
      <c r="Y48" s="205" t="s">
        <v>139</v>
      </c>
      <c r="Z48" s="130" t="str">
        <f xml:space="preserve"> IFERROR( INDEX(表格1_334[字典編碼], MATCH($X48, 表格1_334[方音符號], 0)), "")</f>
        <v/>
      </c>
      <c r="AA48" s="130"/>
      <c r="AB48" s="312" t="str">
        <f xml:space="preserve"> IFERROR( INDEX(表格1_334[鍵盤按鍵], MATCH($X48, 表格1_334[方音符號], 0)), "")</f>
        <v/>
      </c>
    </row>
    <row r="49" spans="23:28" ht="32.25">
      <c r="W49" s="311" cm="1">
        <f t="array" ref="W49">ROW() - ROW($2:$2)</f>
        <v>47</v>
      </c>
      <c r="X49" s="185" t="s">
        <v>111</v>
      </c>
      <c r="Y49" s="205" t="s">
        <v>145</v>
      </c>
      <c r="Z49" s="130" t="str">
        <f xml:space="preserve"> IFERROR( INDEX(表格1_334[字典編碼], MATCH($X49, 表格1_334[方音符號], 0)), "")</f>
        <v/>
      </c>
      <c r="AA49" s="130"/>
      <c r="AB49" s="312" t="str">
        <f xml:space="preserve"> IFERROR( INDEX(表格1_334[鍵盤按鍵], MATCH($X49, 表格1_334[方音符號], 0)), "")</f>
        <v/>
      </c>
    </row>
    <row r="50" spans="23:28" ht="32.25">
      <c r="W50" s="311" cm="1">
        <f t="array" ref="W50">ROW() - ROW($2:$2)</f>
        <v>48</v>
      </c>
      <c r="X50" s="185" t="s">
        <v>110</v>
      </c>
      <c r="Y50" s="205" t="s">
        <v>143</v>
      </c>
      <c r="Z50" s="130" t="str">
        <f xml:space="preserve"> IFERROR( INDEX(表格1_334[字典編碼], MATCH($X50, 表格1_334[方音符號], 0)), "")</f>
        <v/>
      </c>
      <c r="AA50" s="130"/>
      <c r="AB50" s="312" t="str">
        <f xml:space="preserve"> IFERROR( INDEX(表格1_334[鍵盤按鍵], MATCH($X50, 表格1_334[方音符號], 0)), "")</f>
        <v/>
      </c>
    </row>
    <row r="51" spans="23:28" ht="32.25">
      <c r="W51" s="313" cm="1">
        <f t="array" ref="W51">ROW() - ROW($2:$2)</f>
        <v>49</v>
      </c>
      <c r="X51" s="187" t="s">
        <v>108</v>
      </c>
      <c r="Y51" s="323" t="s">
        <v>141</v>
      </c>
      <c r="Z51" s="135" t="str">
        <f xml:space="preserve"> IFERROR( INDEX(表格1_334[字典編碼], MATCH($X51, 表格1_334[方音符號], 0)), "")</f>
        <v/>
      </c>
      <c r="AA51" s="135"/>
      <c r="AB51" s="314" t="str">
        <f xml:space="preserve"> IFERROR( INDEX(表格1_334[鍵盤按鍵], MATCH($X51, 表格1_334[方音符號], 0)), "")</f>
        <v/>
      </c>
    </row>
    <row r="52" spans="23:28" ht="32.25">
      <c r="W52" s="309" cm="1">
        <f t="array" ref="W52">ROW() - ROW($2:$2)</f>
        <v>50</v>
      </c>
      <c r="X52" s="186" t="s">
        <v>112</v>
      </c>
      <c r="Y52" s="322" t="s">
        <v>147</v>
      </c>
      <c r="Z52" s="133" t="str">
        <f xml:space="preserve"> IFERROR( INDEX(表格1_334[字典編碼], MATCH($X52, 表格1_334[方音符號], 0)), "")</f>
        <v/>
      </c>
      <c r="AA52" s="133"/>
      <c r="AB52" s="310" t="str">
        <f xml:space="preserve"> IFERROR( INDEX(表格1_334[鍵盤按鍵], MATCH($X52, 表格1_334[方音符號], 0)), "")</f>
        <v/>
      </c>
    </row>
    <row r="53" spans="23:28" ht="32.25">
      <c r="W53" s="313" cm="1">
        <f t="array" ref="W53">ROW() - ROW($2:$2)</f>
        <v>51</v>
      </c>
      <c r="X53" s="187" t="s">
        <v>114</v>
      </c>
      <c r="Y53" s="323" t="s">
        <v>149</v>
      </c>
      <c r="Z53" s="135" t="str">
        <f xml:space="preserve"> IFERROR( INDEX(表格1_334[字典編碼], MATCH($X53, 表格1_334[方音符號], 0)), "")</f>
        <v/>
      </c>
      <c r="AA53" s="135"/>
      <c r="AB53" s="314" t="str">
        <f xml:space="preserve"> IFERROR( INDEX(表格1_334[鍵盤按鍵], MATCH($X53, 表格1_334[方音符號], 0)), "")</f>
        <v/>
      </c>
    </row>
    <row r="54" spans="23:28" ht="32.25">
      <c r="W54" s="309" cm="1">
        <f t="array" ref="W54">ROW() - ROW($2:$2)</f>
        <v>52</v>
      </c>
      <c r="X54" s="186" t="s">
        <v>115</v>
      </c>
      <c r="Y54" s="325" t="s">
        <v>154</v>
      </c>
      <c r="Z54" s="133" t="str">
        <f xml:space="preserve"> IFERROR( INDEX(表格1_334[字典編碼], MATCH($X54, 表格1_334[方音符號], 0)), "")</f>
        <v/>
      </c>
      <c r="AA54" s="133"/>
      <c r="AB54" s="310" t="str">
        <f xml:space="preserve"> IFERROR( INDEX(表格1_334[鍵盤按鍵], MATCH($X54, 表格1_334[方音符號], 0)), "")</f>
        <v/>
      </c>
    </row>
    <row r="55" spans="23:28" ht="32.25">
      <c r="W55" s="311" cm="1">
        <f t="array" ref="W55">ROW() - ROW($2:$2)</f>
        <v>53</v>
      </c>
      <c r="X55" s="185" t="s">
        <v>119</v>
      </c>
      <c r="Y55" s="326" t="s">
        <v>808</v>
      </c>
      <c r="Z55" s="130" t="str">
        <f xml:space="preserve"> IFERROR( INDEX(表格1_334[字典編碼], MATCH($X55, 表格1_334[方音符號], 0)), "")</f>
        <v/>
      </c>
      <c r="AA55" s="130"/>
      <c r="AB55" s="312" t="str">
        <f xml:space="preserve"> IFERROR( INDEX(表格1_334[鍵盤按鍵], MATCH($X55, 表格1_334[方音符號], 0)), "")</f>
        <v/>
      </c>
    </row>
    <row r="56" spans="23:28" ht="32.25">
      <c r="W56" s="311" cm="1">
        <f t="array" ref="W56">ROW() - ROW($2:$2)</f>
        <v>54</v>
      </c>
      <c r="X56" s="185" t="s">
        <v>120</v>
      </c>
      <c r="Y56" s="326" t="s">
        <v>809</v>
      </c>
      <c r="Z56" s="130" t="str">
        <f xml:space="preserve"> IFERROR( INDEX(表格1_334[字典編碼], MATCH($X56, 表格1_334[方音符號], 0)), "")</f>
        <v/>
      </c>
      <c r="AA56" s="130"/>
      <c r="AB56" s="312" t="str">
        <f xml:space="preserve"> IFERROR( INDEX(表格1_334[鍵盤按鍵], MATCH($X56, 表格1_334[方音符號], 0)), "")</f>
        <v/>
      </c>
    </row>
    <row r="57" spans="23:28" ht="32.25">
      <c r="W57" s="311" cm="1">
        <f t="array" ref="W57">ROW() - ROW($2:$2)</f>
        <v>55</v>
      </c>
      <c r="X57" s="185" t="s">
        <v>121</v>
      </c>
      <c r="Y57" s="326" t="s">
        <v>810</v>
      </c>
      <c r="Z57" s="130" t="str">
        <f xml:space="preserve"> IFERROR( INDEX(表格1_334[字典編碼], MATCH($X57, 表格1_334[方音符號], 0)), "")</f>
        <v/>
      </c>
      <c r="AA57" s="130"/>
      <c r="AB57" s="312" t="str">
        <f xml:space="preserve"> IFERROR( INDEX(表格1_334[鍵盤按鍵], MATCH($X57, 表格1_334[方音符號], 0)), "")</f>
        <v/>
      </c>
    </row>
    <row r="58" spans="23:28" ht="32.25">
      <c r="W58" s="313" cm="1">
        <f t="array" ref="W58">ROW() - ROW($2:$2)</f>
        <v>56</v>
      </c>
      <c r="X58" s="187" t="s">
        <v>122</v>
      </c>
      <c r="Y58" s="327" t="s">
        <v>811</v>
      </c>
      <c r="Z58" s="135" t="str">
        <f xml:space="preserve"> IFERROR( INDEX(表格1_334[字典編碼], MATCH($X58, 表格1_334[方音符號], 0)), "")</f>
        <v/>
      </c>
      <c r="AA58" s="135"/>
      <c r="AB58" s="314" t="str">
        <f xml:space="preserve"> IFERROR( INDEX(表格1_334[鍵盤按鍵], MATCH($X58, 表格1_334[方音符號],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69BE-AE37-4AC3-818E-BBD50392A57D}">
  <sheetPr>
    <tabColor rgb="FFFF0000"/>
  </sheetPr>
  <dimension ref="A1:AU57"/>
  <sheetViews>
    <sheetView workbookViewId="0">
      <selection activeCell="AD18" sqref="AD18:AU28"/>
    </sheetView>
    <sheetView workbookViewId="1"/>
  </sheetViews>
  <sheetFormatPr defaultRowHeight="30" outlineLevelCol="1"/>
  <cols>
    <col min="1" max="1" width="99.19921875" style="216" customWidth="1"/>
    <col min="2" max="2" width="4.59765625" style="216" bestFit="1" customWidth="1"/>
    <col min="3" max="3" width="6.5" style="216" customWidth="1"/>
    <col min="4" max="4" width="5.09765625" style="216" customWidth="1"/>
    <col min="5" max="5" width="4.69921875" style="216" customWidth="1" outlineLevel="1"/>
    <col min="6" max="7" width="10.09765625" style="218" customWidth="1" outlineLevel="1"/>
    <col min="8" max="8" width="5.09765625" style="216" customWidth="1"/>
    <col min="9" max="9" width="4.69921875" style="216" customWidth="1"/>
    <col min="10" max="10" width="10.09765625" style="217" customWidth="1"/>
    <col min="11" max="11" width="10.09765625" style="218" customWidth="1"/>
    <col min="12" max="12" width="5.09765625" style="216" customWidth="1"/>
    <col min="13" max="13" width="4.69921875" style="216" customWidth="1"/>
    <col min="14" max="14" width="10.09765625" style="216" customWidth="1"/>
    <col min="15" max="15" width="10.09765625" style="219" customWidth="1"/>
    <col min="16" max="16" width="8.796875" style="216"/>
    <col min="17" max="17" width="4.69921875" style="216" customWidth="1"/>
    <col min="18" max="20" width="9.796875" style="216" customWidth="1"/>
    <col min="21" max="21" width="7.8984375" style="216" customWidth="1"/>
    <col min="22" max="22" width="4.796875" style="216" customWidth="1"/>
    <col min="23" max="23" width="7.8984375" style="216" customWidth="1"/>
    <col min="24" max="24" width="6.19921875" style="216" customWidth="1"/>
    <col min="25" max="28" width="11.296875" style="216" customWidth="1"/>
    <col min="29" max="29" width="8.796875" style="216"/>
    <col min="30" max="30" width="16.296875" style="216" customWidth="1"/>
    <col min="31" max="31" width="7.09765625" style="216" customWidth="1"/>
    <col min="32" max="40" width="8.796875" style="216"/>
    <col min="41" max="41" width="13.3984375" style="216" bestFit="1" customWidth="1"/>
    <col min="42" max="46" width="8.796875" style="216"/>
    <col min="47" max="47" width="12.19921875" style="216" bestFit="1" customWidth="1"/>
    <col min="48" max="16384" width="8.796875" style="216"/>
  </cols>
  <sheetData>
    <row r="1" spans="1:30" ht="32.25">
      <c r="A1" s="274" t="s">
        <v>717</v>
      </c>
      <c r="E1" s="274" t="s">
        <v>714</v>
      </c>
      <c r="I1" s="274" t="s">
        <v>716</v>
      </c>
      <c r="M1" s="274" t="s">
        <v>715</v>
      </c>
      <c r="Q1" s="275" t="s">
        <v>795</v>
      </c>
      <c r="X1" s="285" t="s">
        <v>701</v>
      </c>
      <c r="Y1" s="184"/>
      <c r="Z1" s="145"/>
      <c r="AA1" s="139"/>
      <c r="AB1" s="139"/>
    </row>
    <row r="2" spans="1:30" ht="26.25" thickBot="1">
      <c r="A2" s="288" t="s">
        <v>797</v>
      </c>
      <c r="F2" s="220" t="s">
        <v>794</v>
      </c>
      <c r="G2" s="221" t="s">
        <v>720</v>
      </c>
      <c r="J2" s="220" t="s">
        <v>720</v>
      </c>
      <c r="K2" s="221" t="s">
        <v>721</v>
      </c>
      <c r="N2" s="220" t="s">
        <v>794</v>
      </c>
      <c r="O2" s="221" t="s">
        <v>722</v>
      </c>
      <c r="R2" s="224" t="s">
        <v>799</v>
      </c>
      <c r="S2" s="224" t="s">
        <v>796</v>
      </c>
      <c r="T2" s="224" t="s">
        <v>397</v>
      </c>
      <c r="X2" s="192" t="s">
        <v>103</v>
      </c>
      <c r="Y2" s="193" t="s">
        <v>104</v>
      </c>
      <c r="Z2" s="194" t="s">
        <v>364</v>
      </c>
      <c r="AA2" s="195" t="s">
        <v>334</v>
      </c>
      <c r="AB2" s="196" t="s">
        <v>541</v>
      </c>
    </row>
    <row r="3" spans="1:30" ht="33" thickTop="1">
      <c r="A3" s="216">
        <f xml:space="preserve"> SEARCH("|",$A$2,1)</f>
        <v>7</v>
      </c>
      <c r="E3" s="216" cm="1">
        <f t="array" ref="E3" xml:space="preserve"> ROW() - ROW($2:$2)</f>
        <v>1</v>
      </c>
      <c r="F3" s="227" t="str">
        <f xml:space="preserve"> IFERROR( MID($A$6, $E3, 1), "")</f>
        <v>p</v>
      </c>
      <c r="G3" s="228" t="str">
        <f xml:space="preserve"> IFERROR( MID($A$7, $E3, 1), "")</f>
        <v>1</v>
      </c>
      <c r="I3" s="216">
        <v>1</v>
      </c>
      <c r="J3" s="231" t="str">
        <f xml:space="preserve"> IFERROR( MID($A$15, $E3, 1), "")</f>
        <v>1</v>
      </c>
      <c r="K3" s="231" t="str">
        <f xml:space="preserve"> IFERROR( MID($A$16, $E3, 1), "")</f>
        <v>ㄅ</v>
      </c>
      <c r="M3" s="216">
        <v>1</v>
      </c>
      <c r="N3" s="230" t="str">
        <f t="shared" ref="N3:N19" si="0" xml:space="preserve"> IFERROR( MID($A$25, $E3, 1), "")</f>
        <v>p</v>
      </c>
      <c r="O3" s="230" t="str">
        <f t="shared" ref="O3:O44" si="1" xml:space="preserve"> IFERROR( MID($A$26, $E3, 1), "")</f>
        <v>ㄅ</v>
      </c>
      <c r="Q3" s="216">
        <v>1</v>
      </c>
      <c r="R3" s="219" t="str">
        <f>G3</f>
        <v>1</v>
      </c>
      <c r="S3" s="233" t="str">
        <f>F3</f>
        <v>p</v>
      </c>
      <c r="T3" s="286" t="str">
        <f xml:space="preserve"> IFERROR( INDEX($K$3:$K$44, MATCH(表格1_3345[[#This Row],[鍵盤按鍵]], $J$3:$J$44,0)), "")</f>
        <v>ㄅ</v>
      </c>
      <c r="X3" s="14">
        <v>1</v>
      </c>
      <c r="Y3" s="185" t="s">
        <v>8</v>
      </c>
      <c r="Z3" s="140" t="s">
        <v>198</v>
      </c>
      <c r="AA3" s="130" t="str">
        <f xml:space="preserve"> IFERROR( INDEX(表格1_3345[字典編碼], MATCH($Y3, 表格1_3345[方音符號], 0)), "")</f>
        <v>p</v>
      </c>
      <c r="AB3" s="131" t="str">
        <f xml:space="preserve"> IFERROR( INDEX(表格1_3345[鍵盤按鍵], MATCH($Y3, 表格1_3345[方音符號], 0)), "")</f>
        <v>1</v>
      </c>
      <c r="AD3"/>
    </row>
    <row r="4" spans="1:30" ht="32.25">
      <c r="A4" s="216">
        <f xml:space="preserve"> SEARCH("|",$A$2,A3+1)</f>
        <v>50</v>
      </c>
      <c r="E4" s="216" cm="1">
        <f t="array" ref="E4" xml:space="preserve"> ROW() - ROW($2:$2)</f>
        <v>2</v>
      </c>
      <c r="F4" s="236" t="str">
        <f t="shared" ref="F4:F44" si="2" xml:space="preserve"> IFERROR( MID($A$6, $E4, 1), "")</f>
        <v>P</v>
      </c>
      <c r="G4" s="237" t="str">
        <f t="shared" ref="G4:G44" si="3" xml:space="preserve"> IFERROR( MID($A$7, $E4, 1), "")</f>
        <v>q</v>
      </c>
      <c r="I4" s="216">
        <v>2</v>
      </c>
      <c r="J4" s="231" t="str">
        <f t="shared" ref="J4:J44" si="4" xml:space="preserve"> IFERROR( MID($A$15, $E4, 1), "")</f>
        <v>q</v>
      </c>
      <c r="K4" s="231" t="str">
        <f t="shared" ref="K4:K44" si="5" xml:space="preserve"> IFERROR( MID($A$16, $E4, 1), "")</f>
        <v>ㄆ</v>
      </c>
      <c r="M4" s="216">
        <v>2</v>
      </c>
      <c r="N4" s="230" t="str">
        <f t="shared" si="0"/>
        <v>P</v>
      </c>
      <c r="O4" s="230" t="str">
        <f t="shared" si="1"/>
        <v>ㄆ</v>
      </c>
      <c r="Q4" s="216">
        <v>2</v>
      </c>
      <c r="R4" s="219" t="str">
        <f t="shared" ref="R4:R44" si="6">G4</f>
        <v>q</v>
      </c>
      <c r="S4" s="233" t="str">
        <f t="shared" ref="S4:S44" si="7">F4</f>
        <v>P</v>
      </c>
      <c r="T4" s="286" t="str">
        <f xml:space="preserve"> IFERROR( INDEX($K$3:$K$44, MATCH(表格1_3345[[#This Row],[鍵盤按鍵]], $J$3:$J$44,0)), "")</f>
        <v>ㄆ</v>
      </c>
      <c r="X4" s="14">
        <f>X3+1</f>
        <v>2</v>
      </c>
      <c r="Y4" s="185" t="s">
        <v>37</v>
      </c>
      <c r="Z4" s="140" t="s">
        <v>126</v>
      </c>
      <c r="AA4" s="130" t="str">
        <f xml:space="preserve"> IFERROR( INDEX(表格1_3345[字典編碼], MATCH($Y4, 表格1_3345[方音符號], 0)), "")</f>
        <v>P</v>
      </c>
      <c r="AB4" s="131" t="str">
        <f xml:space="preserve"> IFERROR( INDEX(表格1_3345[鍵盤按鍵], MATCH($Y4, 表格1_3345[方音符號], 0)), "")</f>
        <v>q</v>
      </c>
    </row>
    <row r="5" spans="1:30" ht="32.25">
      <c r="A5" s="216">
        <f xml:space="preserve"> SEARCH("|",$A$2,A4+1)</f>
        <v>93</v>
      </c>
      <c r="E5" s="216" cm="1">
        <f t="array" ref="E5" xml:space="preserve"> ROW() - ROW($2:$2)</f>
        <v>3</v>
      </c>
      <c r="F5" s="236" t="str">
        <f t="shared" si="2"/>
        <v>m</v>
      </c>
      <c r="G5" s="237" t="str">
        <f t="shared" si="3"/>
        <v>a</v>
      </c>
      <c r="I5" s="216">
        <v>3</v>
      </c>
      <c r="J5" s="231" t="str">
        <f t="shared" si="4"/>
        <v>a</v>
      </c>
      <c r="K5" s="231" t="str">
        <f t="shared" si="5"/>
        <v>ㄇ</v>
      </c>
      <c r="M5" s="216">
        <v>3</v>
      </c>
      <c r="N5" s="230" t="str">
        <f t="shared" si="0"/>
        <v>b</v>
      </c>
      <c r="O5" s="230" t="str">
        <f t="shared" si="1"/>
        <v>ㆠ</v>
      </c>
      <c r="Q5" s="216">
        <v>3</v>
      </c>
      <c r="R5" s="219" t="str">
        <f t="shared" si="6"/>
        <v>a</v>
      </c>
      <c r="S5" s="233" t="str">
        <f t="shared" si="7"/>
        <v>m</v>
      </c>
      <c r="T5" s="286" t="str">
        <f xml:space="preserve"> IFERROR( INDEX($K$3:$K$44, MATCH(表格1_3345[[#This Row],[鍵盤按鍵]], $J$3:$J$44,0)), "")</f>
        <v>ㄇ</v>
      </c>
      <c r="X5" s="14">
        <f t="shared" ref="X5:X57" si="8">X4+1</f>
        <v>3</v>
      </c>
      <c r="Y5" s="185" t="s">
        <v>90</v>
      </c>
      <c r="Z5" s="140" t="s">
        <v>163</v>
      </c>
      <c r="AA5" s="132" t="str">
        <f xml:space="preserve"> IFERROR( INDEX(表格1_3345[字典編碼], MATCH($Y5, 表格1_3345[方音符號], 0)), "")</f>
        <v>b</v>
      </c>
      <c r="AB5" s="131" t="str">
        <f xml:space="preserve"> IFERROR( INDEX(表格1_3345[鍵盤按鍵], MATCH($Y5, 表格1_3345[方音符號], 0)), "")</f>
        <v>z</v>
      </c>
    </row>
    <row r="6" spans="1:30" ht="32.25">
      <c r="A6" s="271" t="str">
        <f xml:space="preserve"> MID($A$2,A3+1, A4-A3-1)</f>
        <v>pPmbtTndkKhjJSgqzcCsiuBaoøMIeUYLDQGN123570</v>
      </c>
      <c r="B6" s="272">
        <f xml:space="preserve"> LEN(A6)</f>
        <v>42</v>
      </c>
      <c r="E6" s="216" cm="1">
        <f t="array" ref="E6" xml:space="preserve"> ROW() - ROW($2:$2)</f>
        <v>4</v>
      </c>
      <c r="F6" s="241" t="str">
        <f t="shared" si="2"/>
        <v>b</v>
      </c>
      <c r="G6" s="242" t="str">
        <f t="shared" si="3"/>
        <v>z</v>
      </c>
      <c r="I6" s="216">
        <v>4</v>
      </c>
      <c r="J6" s="231" t="str">
        <f t="shared" si="4"/>
        <v>z</v>
      </c>
      <c r="K6" s="231" t="str">
        <f t="shared" si="5"/>
        <v>ㆠ</v>
      </c>
      <c r="M6" s="216">
        <v>4</v>
      </c>
      <c r="N6" s="230" t="str">
        <f t="shared" si="0"/>
        <v>t</v>
      </c>
      <c r="O6" s="230" t="str">
        <f t="shared" si="1"/>
        <v>ㄉ</v>
      </c>
      <c r="Q6" s="216">
        <v>4</v>
      </c>
      <c r="R6" s="219" t="str">
        <f t="shared" si="6"/>
        <v>z</v>
      </c>
      <c r="S6" s="233" t="str">
        <f t="shared" si="7"/>
        <v>b</v>
      </c>
      <c r="T6" s="286" t="str">
        <f xml:space="preserve"> IFERROR( INDEX($K$3:$K$44, MATCH(表格1_3345[[#This Row],[鍵盤按鍵]], $J$3:$J$44,0)), "")</f>
        <v>ㆠ</v>
      </c>
      <c r="X6" s="14">
        <f t="shared" si="8"/>
        <v>4</v>
      </c>
      <c r="Y6" s="185" t="s">
        <v>55</v>
      </c>
      <c r="Z6" s="140" t="s">
        <v>125</v>
      </c>
      <c r="AA6" s="130" t="str">
        <f xml:space="preserve"> IFERROR( INDEX(表格1_3345[字典編碼], MATCH($Y6, 表格1_3345[方音符號], 0)), "")</f>
        <v>m</v>
      </c>
      <c r="AB6" s="131" t="str">
        <f xml:space="preserve"> IFERROR( INDEX(表格1_3345[鍵盤按鍵], MATCH($Y6, 表格1_3345[方音符號], 0)), "")</f>
        <v>a</v>
      </c>
    </row>
    <row r="7" spans="1:30" ht="32.25">
      <c r="A7" s="271" t="str">
        <f xml:space="preserve"> MID($A$2,A4+1, A5-A4-1)</f>
        <v>1qaz2wsxedcrfvtgbyhnujm8ik,9ol.0p;/- 43657</v>
      </c>
      <c r="B7" s="272">
        <f xml:space="preserve"> LEN(A7)</f>
        <v>42</v>
      </c>
      <c r="E7" s="216" cm="1">
        <f t="array" ref="E7" xml:space="preserve"> ROW() - ROW($2:$2)</f>
        <v>5</v>
      </c>
      <c r="F7" s="236" t="str">
        <f t="shared" si="2"/>
        <v>t</v>
      </c>
      <c r="G7" s="237" t="str">
        <f t="shared" si="3"/>
        <v>2</v>
      </c>
      <c r="I7" s="216">
        <v>5</v>
      </c>
      <c r="J7" s="231" t="str">
        <f t="shared" si="4"/>
        <v>2</v>
      </c>
      <c r="K7" s="231" t="str">
        <f t="shared" si="5"/>
        <v>ㄉ</v>
      </c>
      <c r="M7" s="216">
        <v>5</v>
      </c>
      <c r="N7" s="230" t="str">
        <f t="shared" si="0"/>
        <v>T</v>
      </c>
      <c r="O7" s="230" t="str">
        <f t="shared" si="1"/>
        <v>ㄊ</v>
      </c>
      <c r="Q7" s="216">
        <v>5</v>
      </c>
      <c r="R7" s="219" t="str">
        <f t="shared" si="6"/>
        <v>2</v>
      </c>
      <c r="S7" s="233" t="str">
        <f t="shared" si="7"/>
        <v>t</v>
      </c>
      <c r="T7" s="286" t="str">
        <f xml:space="preserve"> IFERROR( INDEX($K$3:$K$44, MATCH(表格1_3345[[#This Row],[鍵盤按鍵]], $J$3:$J$44,0)), "")</f>
        <v>ㄉ</v>
      </c>
      <c r="X7" s="41">
        <f t="shared" si="8"/>
        <v>5</v>
      </c>
      <c r="Y7" s="186" t="s">
        <v>10</v>
      </c>
      <c r="Z7" s="141" t="s">
        <v>11</v>
      </c>
      <c r="AA7" s="133" t="str">
        <f xml:space="preserve"> IFERROR( INDEX(表格1_3345[字典編碼], MATCH($Y7, 表格1_3345[方音符號], 0)), "")</f>
        <v>t</v>
      </c>
      <c r="AB7" s="134" t="str">
        <f xml:space="preserve"> IFERROR( INDEX(表格1_3345[鍵盤按鍵], MATCH($Y7, 表格1_3345[方音符號], 0)), "")</f>
        <v>2</v>
      </c>
    </row>
    <row r="8" spans="1:30" ht="32.25">
      <c r="E8" s="216" cm="1">
        <f t="array" ref="E8" xml:space="preserve"> ROW() - ROW($2:$2)</f>
        <v>6</v>
      </c>
      <c r="F8" s="236" t="str">
        <f t="shared" si="2"/>
        <v>T</v>
      </c>
      <c r="G8" s="237" t="str">
        <f t="shared" si="3"/>
        <v>w</v>
      </c>
      <c r="I8" s="216">
        <v>6</v>
      </c>
      <c r="J8" s="231" t="str">
        <f t="shared" si="4"/>
        <v>w</v>
      </c>
      <c r="K8" s="231" t="str">
        <f t="shared" si="5"/>
        <v>ㄊ</v>
      </c>
      <c r="M8" s="216">
        <v>6</v>
      </c>
      <c r="N8" s="230" t="str">
        <f t="shared" si="0"/>
        <v>d</v>
      </c>
      <c r="O8" s="230" t="str">
        <f t="shared" si="1"/>
        <v>ㄌ</v>
      </c>
      <c r="Q8" s="216">
        <v>6</v>
      </c>
      <c r="R8" s="219" t="str">
        <f t="shared" si="6"/>
        <v>w</v>
      </c>
      <c r="S8" s="233" t="str">
        <f t="shared" si="7"/>
        <v>T</v>
      </c>
      <c r="T8" s="286" t="str">
        <f xml:space="preserve"> IFERROR( INDEX($K$3:$K$44, MATCH(表格1_3345[[#This Row],[鍵盤按鍵]], $J$3:$J$44,0)), "")</f>
        <v>ㄊ</v>
      </c>
      <c r="X8" s="42">
        <f t="shared" si="8"/>
        <v>6</v>
      </c>
      <c r="Y8" s="185" t="s">
        <v>39</v>
      </c>
      <c r="Z8" s="140" t="s">
        <v>40</v>
      </c>
      <c r="AA8" s="130" t="str">
        <f xml:space="preserve"> IFERROR( INDEX(表格1_3345[字典編碼], MATCH($Y8, 表格1_3345[方音符號], 0)), "")</f>
        <v>T</v>
      </c>
      <c r="AB8" s="131" t="str">
        <f xml:space="preserve"> IFERROR( INDEX(表格1_3345[鍵盤按鍵], MATCH($Y8, 表格1_3345[方音符號], 0)), "")</f>
        <v>w</v>
      </c>
    </row>
    <row r="9" spans="1:30" ht="32.25">
      <c r="E9" s="216" cm="1">
        <f t="array" ref="E9" xml:space="preserve"> ROW() - ROW($2:$2)</f>
        <v>7</v>
      </c>
      <c r="F9" s="236" t="str">
        <f t="shared" si="2"/>
        <v>n</v>
      </c>
      <c r="G9" s="237" t="str">
        <f t="shared" si="3"/>
        <v>s</v>
      </c>
      <c r="I9" s="216">
        <v>7</v>
      </c>
      <c r="J9" s="231" t="str">
        <f t="shared" si="4"/>
        <v>s</v>
      </c>
      <c r="K9" s="231" t="str">
        <f t="shared" si="5"/>
        <v>ㄋ</v>
      </c>
      <c r="M9" s="216">
        <v>7</v>
      </c>
      <c r="N9" s="230" t="str">
        <f t="shared" si="0"/>
        <v>k</v>
      </c>
      <c r="O9" s="230" t="str">
        <f t="shared" si="1"/>
        <v>ㄍ</v>
      </c>
      <c r="Q9" s="216">
        <v>7</v>
      </c>
      <c r="R9" s="219" t="str">
        <f t="shared" si="6"/>
        <v>s</v>
      </c>
      <c r="S9" s="233" t="str">
        <f t="shared" si="7"/>
        <v>n</v>
      </c>
      <c r="T9" s="286" t="str">
        <f xml:space="preserve"> IFERROR( INDEX($K$3:$K$44, MATCH(表格1_3345[[#This Row],[鍵盤按鍵]], $J$3:$J$44,0)), "")</f>
        <v>ㄋ</v>
      </c>
      <c r="X9" s="42">
        <f t="shared" si="8"/>
        <v>7</v>
      </c>
      <c r="Y9" s="185" t="s">
        <v>67</v>
      </c>
      <c r="Z9" s="140" t="s">
        <v>68</v>
      </c>
      <c r="AA9" s="130" t="str">
        <f xml:space="preserve"> IFERROR( INDEX(表格1_3345[字典編碼], MATCH($Y9, 表格1_3345[方音符號], 0)), "")</f>
        <v>n</v>
      </c>
      <c r="AB9" s="131" t="str">
        <f xml:space="preserve"> IFERROR( INDEX(表格1_3345[鍵盤按鍵], MATCH($Y9, 表格1_3345[方音符號], 0)), "")</f>
        <v>s</v>
      </c>
    </row>
    <row r="10" spans="1:30" ht="32.25">
      <c r="A10" s="274" t="s">
        <v>716</v>
      </c>
      <c r="E10" s="216" cm="1">
        <f t="array" ref="E10" xml:space="preserve"> ROW() - ROW($2:$2)</f>
        <v>8</v>
      </c>
      <c r="F10" s="246" t="str">
        <f t="shared" si="2"/>
        <v>d</v>
      </c>
      <c r="G10" s="247" t="str">
        <f t="shared" si="3"/>
        <v>x</v>
      </c>
      <c r="I10" s="216">
        <v>8</v>
      </c>
      <c r="J10" s="231" t="str">
        <f t="shared" si="4"/>
        <v>x</v>
      </c>
      <c r="K10" s="231" t="str">
        <f t="shared" si="5"/>
        <v>ㄌ</v>
      </c>
      <c r="M10" s="216">
        <v>8</v>
      </c>
      <c r="N10" s="230" t="str">
        <f t="shared" si="0"/>
        <v>K</v>
      </c>
      <c r="O10" s="230" t="str">
        <f t="shared" si="1"/>
        <v>ㄎ</v>
      </c>
      <c r="Q10" s="216">
        <v>8</v>
      </c>
      <c r="R10" s="301" t="str">
        <f t="shared" si="6"/>
        <v>x</v>
      </c>
      <c r="S10" s="302" t="str">
        <f t="shared" si="7"/>
        <v>d</v>
      </c>
      <c r="T10" s="303" t="str">
        <f xml:space="preserve"> IFERROR( INDEX($K$3:$K$44, MATCH(表格1_3345[[#This Row],[鍵盤按鍵]], $J$3:$J$44,0)), "")</f>
        <v>ㄌ</v>
      </c>
      <c r="X10" s="43">
        <f t="shared" si="8"/>
        <v>8</v>
      </c>
      <c r="Y10" s="187" t="s">
        <v>92</v>
      </c>
      <c r="Z10" s="142" t="s">
        <v>93</v>
      </c>
      <c r="AA10" s="135" t="str">
        <f xml:space="preserve"> IFERROR( INDEX(表格1_3345[字典編碼], MATCH($Y10, 表格1_3345[方音符號], 0)), "")</f>
        <v>d</v>
      </c>
      <c r="AB10" s="136" t="str">
        <f xml:space="preserve"> IFERROR( INDEX(表格1_3345[鍵盤按鍵], MATCH($Y10, 表格1_3345[方音符號], 0)), "")</f>
        <v>x</v>
      </c>
    </row>
    <row r="11" spans="1:30" ht="32.25">
      <c r="A11" s="288" t="s">
        <v>798</v>
      </c>
      <c r="E11" s="216" cm="1">
        <f t="array" ref="E11" xml:space="preserve"> ROW() - ROW($2:$2)</f>
        <v>9</v>
      </c>
      <c r="F11" s="227" t="str">
        <f t="shared" si="2"/>
        <v>k</v>
      </c>
      <c r="G11" s="228" t="str">
        <f t="shared" si="3"/>
        <v>e</v>
      </c>
      <c r="I11" s="216">
        <v>9</v>
      </c>
      <c r="J11" s="231" t="str">
        <f t="shared" si="4"/>
        <v>e</v>
      </c>
      <c r="K11" s="231" t="str">
        <f t="shared" si="5"/>
        <v>ㄍ</v>
      </c>
      <c r="M11" s="216">
        <v>9</v>
      </c>
      <c r="N11" s="230" t="str">
        <f t="shared" si="0"/>
        <v>g</v>
      </c>
      <c r="O11" s="230" t="str">
        <f t="shared" si="1"/>
        <v>ㆣ</v>
      </c>
      <c r="Q11" s="216">
        <v>9</v>
      </c>
      <c r="R11" s="219" t="str">
        <f t="shared" si="6"/>
        <v>e</v>
      </c>
      <c r="S11" s="233" t="str">
        <f t="shared" si="7"/>
        <v>k</v>
      </c>
      <c r="T11" s="286" t="str">
        <f xml:space="preserve"> IFERROR( INDEX($K$3:$K$44, MATCH(表格1_3345[[#This Row],[鍵盤按鍵]], $J$3:$J$44,0)), "")</f>
        <v>ㄍ</v>
      </c>
      <c r="X11" s="14">
        <f t="shared" si="8"/>
        <v>9</v>
      </c>
      <c r="Y11" s="185" t="s">
        <v>41</v>
      </c>
      <c r="Z11" s="140" t="s">
        <v>42</v>
      </c>
      <c r="AA11" s="130" t="str">
        <f xml:space="preserve"> IFERROR( INDEX(表格1_3345[字典編碼], MATCH($Y11, 表格1_3345[方音符號], 0)), "")</f>
        <v>k</v>
      </c>
      <c r="AB11" s="131" t="str">
        <f xml:space="preserve"> IFERROR( INDEX(表格1_3345[鍵盤按鍵], MATCH($Y11, 表格1_3345[方音符號], 0)), "")</f>
        <v>e</v>
      </c>
    </row>
    <row r="12" spans="1:30" ht="32.25">
      <c r="A12" s="216">
        <f xml:space="preserve"> SEARCH("|",$A$11,1)</f>
        <v>7</v>
      </c>
      <c r="E12" s="216" cm="1">
        <f t="array" ref="E12" xml:space="preserve"> ROW() - ROW($2:$2)</f>
        <v>10</v>
      </c>
      <c r="F12" s="236" t="str">
        <f t="shared" si="2"/>
        <v>K</v>
      </c>
      <c r="G12" s="237" t="str">
        <f t="shared" si="3"/>
        <v>d</v>
      </c>
      <c r="I12" s="216">
        <v>10</v>
      </c>
      <c r="J12" s="231" t="str">
        <f t="shared" si="4"/>
        <v>d</v>
      </c>
      <c r="K12" s="231" t="str">
        <f t="shared" si="5"/>
        <v>ㄎ</v>
      </c>
      <c r="M12" s="216">
        <v>10</v>
      </c>
      <c r="N12" s="230" t="str">
        <f t="shared" si="0"/>
        <v>c</v>
      </c>
      <c r="O12" s="230" t="str">
        <f t="shared" si="1"/>
        <v>ㄗ</v>
      </c>
      <c r="Q12" s="216">
        <v>10</v>
      </c>
      <c r="R12" s="219" t="str">
        <f t="shared" si="6"/>
        <v>d</v>
      </c>
      <c r="S12" s="233" t="str">
        <f t="shared" si="7"/>
        <v>K</v>
      </c>
      <c r="T12" s="286" t="str">
        <f xml:space="preserve"> IFERROR( INDEX($K$3:$K$44, MATCH(表格1_3345[[#This Row],[鍵盤按鍵]], $J$3:$J$44,0)), "")</f>
        <v>ㄎ</v>
      </c>
      <c r="X12" s="14">
        <f t="shared" si="8"/>
        <v>10</v>
      </c>
      <c r="Y12" s="185" t="s">
        <v>69</v>
      </c>
      <c r="Z12" s="140" t="s">
        <v>128</v>
      </c>
      <c r="AA12" s="130" t="str">
        <f xml:space="preserve"> IFERROR( INDEX(表格1_3345[字典編碼], MATCH($Y12, 表格1_3345[方音符號], 0)), "")</f>
        <v>K</v>
      </c>
      <c r="AB12" s="131" t="str">
        <f xml:space="preserve"> IFERROR( INDEX(表格1_3345[鍵盤按鍵], MATCH($Y12, 表格1_3345[方音符號], 0)), "")</f>
        <v>d</v>
      </c>
    </row>
    <row r="13" spans="1:30" ht="32.25">
      <c r="A13" s="216">
        <f xml:space="preserve"> SEARCH("|",$A$11,A12+1)</f>
        <v>49</v>
      </c>
      <c r="E13" s="216" cm="1">
        <f t="array" ref="E13" xml:space="preserve"> ROW() - ROW($2:$2)</f>
        <v>11</v>
      </c>
      <c r="F13" s="246" t="str">
        <f t="shared" si="2"/>
        <v>h</v>
      </c>
      <c r="G13" s="247" t="str">
        <f t="shared" si="3"/>
        <v>c</v>
      </c>
      <c r="I13" s="216">
        <v>11</v>
      </c>
      <c r="J13" s="231" t="str">
        <f t="shared" si="4"/>
        <v>c</v>
      </c>
      <c r="K13" s="231" t="str">
        <f t="shared" si="5"/>
        <v>ㄏ</v>
      </c>
      <c r="M13" s="216">
        <v>11</v>
      </c>
      <c r="N13" s="230" t="str">
        <f t="shared" si="0"/>
        <v>C</v>
      </c>
      <c r="O13" s="230" t="str">
        <f t="shared" si="1"/>
        <v>ㄘ</v>
      </c>
      <c r="Q13" s="216">
        <v>11</v>
      </c>
      <c r="R13" s="219" t="str">
        <f t="shared" si="6"/>
        <v>c</v>
      </c>
      <c r="S13" s="233" t="str">
        <f t="shared" si="7"/>
        <v>h</v>
      </c>
      <c r="T13" s="286" t="str">
        <f xml:space="preserve"> IFERROR( INDEX($K$3:$K$44, MATCH(表格1_3345[[#This Row],[鍵盤按鍵]], $J$3:$J$44,0)), "")</f>
        <v>ㄏ</v>
      </c>
      <c r="X13" s="14">
        <f t="shared" si="8"/>
        <v>11</v>
      </c>
      <c r="Y13" s="185" t="s">
        <v>44</v>
      </c>
      <c r="Z13" s="140" t="s">
        <v>127</v>
      </c>
      <c r="AA13" s="130" t="str">
        <f xml:space="preserve"> IFERROR( INDEX(表格1_3345[字典編碼], MATCH($Y13, 表格1_3345[方音符號], 0)), "")</f>
        <v>g</v>
      </c>
      <c r="AB13" s="131" t="str">
        <f xml:space="preserve"> IFERROR( INDEX(表格1_3345[鍵盤按鍵], MATCH($Y13, 表格1_3345[方音符號], 0)), "")</f>
        <v>t</v>
      </c>
    </row>
    <row r="14" spans="1:30" ht="32.25">
      <c r="A14" s="216">
        <f xml:space="preserve"> SEARCH("|",$A$11,A13+1)</f>
        <v>91</v>
      </c>
      <c r="E14" s="216" cm="1">
        <f t="array" ref="E14" xml:space="preserve"> ROW() - ROW($2:$2)</f>
        <v>12</v>
      </c>
      <c r="F14" s="227" t="str">
        <f t="shared" si="2"/>
        <v>j</v>
      </c>
      <c r="G14" s="228" t="str">
        <f t="shared" si="3"/>
        <v>r</v>
      </c>
      <c r="I14" s="216">
        <v>12</v>
      </c>
      <c r="J14" s="231" t="str">
        <f t="shared" si="4"/>
        <v>r</v>
      </c>
      <c r="K14" s="231" t="str">
        <f t="shared" si="5"/>
        <v>ㄐ</v>
      </c>
      <c r="M14" s="216">
        <v>12</v>
      </c>
      <c r="N14" s="230" t="str">
        <f t="shared" si="0"/>
        <v>z</v>
      </c>
      <c r="O14" s="230" t="str">
        <f t="shared" si="1"/>
        <v>ㆡ</v>
      </c>
      <c r="Q14" s="216">
        <v>12</v>
      </c>
      <c r="R14" s="219" t="str">
        <f t="shared" si="6"/>
        <v>r</v>
      </c>
      <c r="S14" s="233" t="str">
        <f t="shared" si="7"/>
        <v>j</v>
      </c>
      <c r="T14" s="286" t="str">
        <f xml:space="preserve"> IFERROR( INDEX($K$3:$K$44, MATCH(表格1_3345[[#This Row],[鍵盤按鍵]], $J$3:$J$44,0)), "")</f>
        <v>ㄐ</v>
      </c>
      <c r="X14" s="14">
        <f t="shared" si="8"/>
        <v>12</v>
      </c>
      <c r="Y14" s="185" t="s">
        <v>72</v>
      </c>
      <c r="Z14" s="140" t="s">
        <v>129</v>
      </c>
      <c r="AA14" s="132" t="str">
        <f xml:space="preserve"> IFERROR( INDEX(表格1_3345[字典編碼], MATCH($Y14, 表格1_3345[方音符號], 0)), "")</f>
        <v>q</v>
      </c>
      <c r="AB14" s="131" t="str">
        <f xml:space="preserve"> IFERROR( INDEX(表格1_3345[鍵盤按鍵], MATCH($Y14, 表格1_3345[方音符號], 0)), "")</f>
        <v>g</v>
      </c>
    </row>
    <row r="15" spans="1:30" ht="32.25">
      <c r="A15" s="271" t="str">
        <f xml:space="preserve"> MID($A$11,A12+1, A13-A12-1)</f>
        <v>1qaz2wsxedcrfvtgbyhnujm8ik,9ol.0p;/-43657</v>
      </c>
      <c r="B15" s="272">
        <f xml:space="preserve"> LEN(A15)</f>
        <v>41</v>
      </c>
      <c r="E15" s="216" cm="1">
        <f t="array" ref="E15" xml:space="preserve"> ROW() - ROW($2:$2)</f>
        <v>13</v>
      </c>
      <c r="F15" s="236" t="str">
        <f t="shared" si="2"/>
        <v>J</v>
      </c>
      <c r="G15" s="237" t="str">
        <f t="shared" si="3"/>
        <v>f</v>
      </c>
      <c r="I15" s="216">
        <v>13</v>
      </c>
      <c r="J15" s="231" t="str">
        <f t="shared" si="4"/>
        <v>f</v>
      </c>
      <c r="K15" s="231" t="str">
        <f t="shared" si="5"/>
        <v>ㄑ</v>
      </c>
      <c r="M15" s="216">
        <v>13</v>
      </c>
      <c r="N15" s="230" t="str">
        <f t="shared" si="0"/>
        <v>s</v>
      </c>
      <c r="O15" s="230" t="str">
        <f t="shared" si="1"/>
        <v>ㄙ</v>
      </c>
      <c r="Q15" s="216">
        <v>13</v>
      </c>
      <c r="R15" s="219" t="str">
        <f t="shared" si="6"/>
        <v>f</v>
      </c>
      <c r="S15" s="233" t="str">
        <f t="shared" si="7"/>
        <v>J</v>
      </c>
      <c r="T15" s="286" t="str">
        <f xml:space="preserve"> IFERROR( INDEX($K$3:$K$44, MATCH(表格1_3345[[#This Row],[鍵盤按鍵]], $J$3:$J$44,0)), "")</f>
        <v>ㄑ</v>
      </c>
      <c r="X15" s="41">
        <f t="shared" si="8"/>
        <v>13</v>
      </c>
      <c r="Y15" s="186" t="s">
        <v>46</v>
      </c>
      <c r="Z15" s="141" t="s">
        <v>47</v>
      </c>
      <c r="AA15" s="133" t="str">
        <f xml:space="preserve"> IFERROR( INDEX(表格1_3345[字典編碼], MATCH($Y15, 表格1_3345[方音符號], 0)), "")</f>
        <v>c</v>
      </c>
      <c r="AB15" s="134" t="str">
        <f xml:space="preserve"> IFERROR( INDEX(表格1_3345[鍵盤按鍵], MATCH($Y15, 表格1_3345[方音符號], 0)), "")</f>
        <v>y</v>
      </c>
    </row>
    <row r="16" spans="1:30" ht="32.25">
      <c r="A16" s="271" t="str">
        <f xml:space="preserve"> MID($A$11,A13+1, A14-A13-1)</f>
        <v>ㄅㄆㄇㆠㄉㄊㄋㄌㄍㄎㄏㄐㄑㄒㆣㄫㆡㄗㄘㄙㄧㄨㆬㄚㆦㄜㆰㄞㆤㄠㆲㄢㄣㄤㆭｎˋ˪ˊ˫．</v>
      </c>
      <c r="B16" s="272">
        <f xml:space="preserve"> LEN(A16)</f>
        <v>41</v>
      </c>
      <c r="E16" s="216" cm="1">
        <f t="array" ref="E16" xml:space="preserve"> ROW() - ROW($2:$2)</f>
        <v>14</v>
      </c>
      <c r="F16" s="241" t="str">
        <f t="shared" si="2"/>
        <v>S</v>
      </c>
      <c r="G16" s="242" t="str">
        <f t="shared" si="3"/>
        <v>v</v>
      </c>
      <c r="I16" s="216">
        <v>14</v>
      </c>
      <c r="J16" s="231" t="str">
        <f t="shared" si="4"/>
        <v>v</v>
      </c>
      <c r="K16" s="231" t="str">
        <f t="shared" si="5"/>
        <v>ㄒ</v>
      </c>
      <c r="M16" s="216">
        <v>14</v>
      </c>
      <c r="N16" s="230" t="str">
        <f t="shared" si="0"/>
        <v>h</v>
      </c>
      <c r="O16" s="230" t="str">
        <f t="shared" si="1"/>
        <v>ㄏ</v>
      </c>
      <c r="Q16" s="216">
        <v>14</v>
      </c>
      <c r="R16" s="219" t="str">
        <f t="shared" si="6"/>
        <v>v</v>
      </c>
      <c r="S16" s="233" t="str">
        <f t="shared" si="7"/>
        <v>S</v>
      </c>
      <c r="T16" s="286" t="str">
        <f xml:space="preserve"> IFERROR( INDEX($K$3:$K$44, MATCH(表格1_3345[[#This Row],[鍵盤按鍵]], $J$3:$J$44,0)), "")</f>
        <v>ㄒ</v>
      </c>
      <c r="X16" s="42">
        <f t="shared" si="8"/>
        <v>14</v>
      </c>
      <c r="Y16" s="185" t="s">
        <v>74</v>
      </c>
      <c r="Z16" s="140" t="s">
        <v>136</v>
      </c>
      <c r="AA16" s="130" t="str">
        <f xml:space="preserve"> IFERROR( INDEX(表格1_3345[字典編碼], MATCH($Y16, 表格1_3345[方音符號], 0)), "")</f>
        <v>C</v>
      </c>
      <c r="AB16" s="131" t="str">
        <f xml:space="preserve"> IFERROR( INDEX(表格1_3345[鍵盤按鍵], MATCH($Y16, 表格1_3345[方音符號], 0)), "")</f>
        <v>h</v>
      </c>
    </row>
    <row r="17" spans="1:47" ht="32.25">
      <c r="E17" s="216" cm="1">
        <f t="array" ref="E17" xml:space="preserve"> ROW() - ROW($2:$2)</f>
        <v>15</v>
      </c>
      <c r="F17" s="227" t="str">
        <f t="shared" si="2"/>
        <v>g</v>
      </c>
      <c r="G17" s="228" t="str">
        <f t="shared" si="3"/>
        <v>t</v>
      </c>
      <c r="I17" s="216">
        <v>15</v>
      </c>
      <c r="J17" s="231" t="str">
        <f t="shared" si="4"/>
        <v>t</v>
      </c>
      <c r="K17" s="231" t="str">
        <f t="shared" si="5"/>
        <v>ㆣ</v>
      </c>
      <c r="M17" s="216">
        <v>15</v>
      </c>
      <c r="N17" s="230" t="str">
        <f t="shared" si="0"/>
        <v>i</v>
      </c>
      <c r="O17" s="230" t="str">
        <f t="shared" si="1"/>
        <v>ㄧ</v>
      </c>
      <c r="Q17" s="216">
        <v>15</v>
      </c>
      <c r="R17" s="219" t="str">
        <f t="shared" si="6"/>
        <v>t</v>
      </c>
      <c r="S17" s="233" t="str">
        <f t="shared" si="7"/>
        <v>g</v>
      </c>
      <c r="T17" s="286" t="str">
        <f xml:space="preserve"> IFERROR( INDEX($K$3:$K$44, MATCH(表格1_3345[[#This Row],[鍵盤按鍵]], $J$3:$J$44,0)), "")</f>
        <v>ㆣ</v>
      </c>
      <c r="X17" s="42">
        <f t="shared" si="8"/>
        <v>15</v>
      </c>
      <c r="Y17" s="185" t="s">
        <v>106</v>
      </c>
      <c r="Z17" s="140" t="s">
        <v>135</v>
      </c>
      <c r="AA17" s="130" t="str">
        <f xml:space="preserve"> IFERROR( INDEX(表格1_3345[字典編碼], MATCH($Y17, 表格1_3345[方音符號], 0)), "")</f>
        <v>z</v>
      </c>
      <c r="AB17" s="131" t="str">
        <f xml:space="preserve"> IFERROR( INDEX(表格1_3345[鍵盤按鍵], MATCH($Y17, 表格1_3345[方音符號], 0)), "")</f>
        <v>b</v>
      </c>
    </row>
    <row r="18" spans="1:47" ht="32.25">
      <c r="E18" s="216" cm="1">
        <f t="array" ref="E18" xml:space="preserve"> ROW() - ROW($2:$2)</f>
        <v>16</v>
      </c>
      <c r="F18" s="236" t="str">
        <f t="shared" si="2"/>
        <v>q</v>
      </c>
      <c r="G18" s="237" t="str">
        <f t="shared" si="3"/>
        <v>g</v>
      </c>
      <c r="I18" s="216">
        <v>16</v>
      </c>
      <c r="J18" s="231" t="str">
        <f t="shared" si="4"/>
        <v>g</v>
      </c>
      <c r="K18" s="231" t="str">
        <f t="shared" si="5"/>
        <v>ㄫ</v>
      </c>
      <c r="M18" s="216">
        <v>16</v>
      </c>
      <c r="N18" s="230" t="str">
        <f t="shared" si="0"/>
        <v>u</v>
      </c>
      <c r="O18" s="230" t="str">
        <f t="shared" si="1"/>
        <v>ㄨ</v>
      </c>
      <c r="Q18" s="216">
        <v>16</v>
      </c>
      <c r="R18" s="299" t="str">
        <f>G18</f>
        <v>g</v>
      </c>
      <c r="S18" s="300" t="str">
        <f t="shared" si="7"/>
        <v>q</v>
      </c>
      <c r="T18" s="286" t="str">
        <f xml:space="preserve"> IFERROR( INDEX($K$3:$K$44, MATCH(表格1_3345[[#This Row],[鍵盤按鍵]], $J$3:$J$44,0)), "")</f>
        <v>ㄫ</v>
      </c>
      <c r="X18" s="43">
        <f t="shared" si="8"/>
        <v>16</v>
      </c>
      <c r="Y18" s="187" t="s">
        <v>98</v>
      </c>
      <c r="Z18" s="142" t="s">
        <v>137</v>
      </c>
      <c r="AA18" s="135" t="str">
        <f xml:space="preserve"> IFERROR( INDEX(表格1_3345[字典編碼], MATCH($Y18, 表格1_3345[方音符號], 0)), "")</f>
        <v>s</v>
      </c>
      <c r="AB18" s="136" t="str">
        <f xml:space="preserve"> IFERROR( INDEX(表格1_3345[鍵盤按鍵], MATCH($Y18, 表格1_3345[方音符號], 0)), "")</f>
        <v>n</v>
      </c>
      <c r="AD18" s="293" t="s">
        <v>801</v>
      </c>
      <c r="AF18" s="297" t="str">
        <f xml:space="preserve"> "- xlit|" &amp; AF19 &amp; "|" &amp; AF20 &amp; "|"</f>
        <v>- xlit|pPmbtTndkKhjJSgqzcCsiuBaOoMIeUYLDQGN123570|1qaz2wsxedcrfvtgbyhnujm8ik,9ol.0p;/- 43657|</v>
      </c>
    </row>
    <row r="19" spans="1:47" ht="32.25">
      <c r="E19" s="216" cm="1">
        <f t="array" ref="E19" xml:space="preserve"> ROW() - ROW($2:$2)</f>
        <v>17</v>
      </c>
      <c r="F19" s="241" t="str">
        <f t="shared" si="2"/>
        <v>z</v>
      </c>
      <c r="G19" s="242" t="str">
        <f t="shared" si="3"/>
        <v>b</v>
      </c>
      <c r="I19" s="216">
        <v>17</v>
      </c>
      <c r="J19" s="231" t="str">
        <f t="shared" si="4"/>
        <v>b</v>
      </c>
      <c r="K19" s="231" t="str">
        <f t="shared" si="5"/>
        <v>ㆡ</v>
      </c>
      <c r="M19" s="216">
        <v>17</v>
      </c>
      <c r="N19" s="230" t="str">
        <f t="shared" si="0"/>
        <v>a</v>
      </c>
      <c r="O19" s="230" t="str">
        <f t="shared" si="1"/>
        <v>ㄚ</v>
      </c>
      <c r="Q19" s="216">
        <v>17</v>
      </c>
      <c r="R19" s="219" t="str">
        <f t="shared" si="6"/>
        <v>b</v>
      </c>
      <c r="S19" s="233" t="str">
        <f t="shared" si="7"/>
        <v>z</v>
      </c>
      <c r="T19" s="286" t="str">
        <f xml:space="preserve"> IFERROR( INDEX($K$3:$K$44, MATCH(表格1_3345[[#This Row],[鍵盤按鍵]], $J$3:$J$44,0)), "")</f>
        <v>ㆡ</v>
      </c>
      <c r="X19" s="14">
        <f t="shared" si="8"/>
        <v>17</v>
      </c>
      <c r="Y19" s="185" t="s">
        <v>43</v>
      </c>
      <c r="Z19" s="140" t="s">
        <v>131</v>
      </c>
      <c r="AA19" s="130" t="str">
        <f xml:space="preserve"> IFERROR( INDEX(表格1_3345[字典編碼], MATCH($Y19, 表格1_3345[方音符號], 0)), "")</f>
        <v>j</v>
      </c>
      <c r="AB19" s="131" t="str">
        <f xml:space="preserve"> IFERROR( INDEX(表格1_3345[鍵盤按鍵], MATCH($Y19, 表格1_3345[方音符號], 0)), "")</f>
        <v>r</v>
      </c>
      <c r="AD19" s="276" t="s">
        <v>796</v>
      </c>
      <c r="AE19" s="274">
        <f xml:space="preserve"> LEN(AF19)</f>
        <v>42</v>
      </c>
      <c r="AF19" s="296" t="str">
        <f xml:space="preserve"> _xlfn.CONCAT(F$3:F$44)</f>
        <v>pPmbtTndkKhjJSgqzcCsiuBaOoMIeUYLDQGN123570</v>
      </c>
      <c r="AS19" s="304" t="s">
        <v>806</v>
      </c>
      <c r="AT19" s="306" t="s">
        <v>302</v>
      </c>
      <c r="AU19" s="225">
        <f xml:space="preserve"> FIND(AT19, AF19)</f>
        <v>35</v>
      </c>
    </row>
    <row r="20" spans="1:47" ht="32.25">
      <c r="A20" s="274" t="s">
        <v>728</v>
      </c>
      <c r="E20" s="216" cm="1">
        <f t="array" ref="E20" xml:space="preserve"> ROW() - ROW($2:$2)</f>
        <v>18</v>
      </c>
      <c r="F20" s="252" t="str">
        <f t="shared" si="2"/>
        <v>c</v>
      </c>
      <c r="G20" s="253" t="str">
        <f t="shared" si="3"/>
        <v>y</v>
      </c>
      <c r="I20" s="216">
        <v>18</v>
      </c>
      <c r="J20" s="231" t="str">
        <f t="shared" si="4"/>
        <v>y</v>
      </c>
      <c r="K20" s="231" t="str">
        <f t="shared" si="5"/>
        <v>ㄗ</v>
      </c>
      <c r="M20" s="216">
        <v>18</v>
      </c>
      <c r="N20" s="230" t="s">
        <v>309</v>
      </c>
      <c r="O20" s="230" t="str">
        <f t="shared" si="1"/>
        <v>ㆦ</v>
      </c>
      <c r="Q20" s="216">
        <v>18</v>
      </c>
      <c r="R20" s="219" t="str">
        <f t="shared" si="6"/>
        <v>y</v>
      </c>
      <c r="S20" s="233" t="str">
        <f t="shared" si="7"/>
        <v>c</v>
      </c>
      <c r="T20" s="286" t="str">
        <f xml:space="preserve"> IFERROR( INDEX($K$3:$K$44, MATCH(表格1_3345[[#This Row],[鍵盤按鍵]], $J$3:$J$44,0)), "")</f>
        <v>ㄗ</v>
      </c>
      <c r="X20" s="14">
        <f t="shared" si="8"/>
        <v>18</v>
      </c>
      <c r="Y20" s="185" t="s">
        <v>71</v>
      </c>
      <c r="Z20" s="140" t="s">
        <v>133</v>
      </c>
      <c r="AA20" s="130" t="str">
        <f xml:space="preserve"> IFERROR( INDEX(表格1_3345[字典編碼], MATCH($Y20, 表格1_3345[方音符號], 0)), "")</f>
        <v>J</v>
      </c>
      <c r="AB20" s="131" t="str">
        <f xml:space="preserve"> IFERROR( INDEX(表格1_3345[鍵盤按鍵], MATCH($Y20, 表格1_3345[方音符號], 0)), "")</f>
        <v>f</v>
      </c>
      <c r="AD20" s="291" t="s">
        <v>799</v>
      </c>
      <c r="AE20" s="274">
        <f xml:space="preserve"> LEN(AF20)</f>
        <v>42</v>
      </c>
      <c r="AF20" s="296" t="str">
        <f xml:space="preserve"> _xlfn.CONCAT(G$3:G$44)</f>
        <v>1qaz2wsxedcrfvtgbyhnujm8ik,9ol.0p;/- 43657</v>
      </c>
      <c r="AO20" s="294" t="str">
        <f xml:space="preserve"> MID("/", AE19, 1)</f>
        <v/>
      </c>
      <c r="AT20" s="294" t="str">
        <f xml:space="preserve"> MID(AF20, AU19, 1)</f>
        <v>/</v>
      </c>
      <c r="AU20" s="225"/>
    </row>
    <row r="21" spans="1:47" ht="32.25">
      <c r="A21" s="288" t="s">
        <v>804</v>
      </c>
      <c r="E21" s="216" cm="1">
        <f t="array" ref="E21" xml:space="preserve"> ROW() - ROW($2:$2)</f>
        <v>19</v>
      </c>
      <c r="F21" s="257" t="str">
        <f t="shared" si="2"/>
        <v>C</v>
      </c>
      <c r="G21" s="258" t="str">
        <f t="shared" si="3"/>
        <v>h</v>
      </c>
      <c r="I21" s="216">
        <v>19</v>
      </c>
      <c r="J21" s="231" t="str">
        <f t="shared" si="4"/>
        <v>h</v>
      </c>
      <c r="K21" s="231" t="str">
        <f t="shared" si="5"/>
        <v>ㄘ</v>
      </c>
      <c r="M21" s="216">
        <v>19</v>
      </c>
      <c r="N21" s="230" t="s">
        <v>140</v>
      </c>
      <c r="O21" s="230" t="str">
        <f t="shared" si="1"/>
        <v>ㄜ</v>
      </c>
      <c r="Q21" s="216">
        <v>19</v>
      </c>
      <c r="R21" s="219" t="str">
        <f t="shared" si="6"/>
        <v>h</v>
      </c>
      <c r="S21" s="233" t="str">
        <f t="shared" si="7"/>
        <v>C</v>
      </c>
      <c r="T21" s="286" t="str">
        <f xml:space="preserve"> IFERROR( INDEX($K$3:$K$44, MATCH(表格1_3345[[#This Row],[鍵盤按鍵]], $J$3:$J$44,0)), "")</f>
        <v>ㄘ</v>
      </c>
      <c r="X21" s="14">
        <f t="shared" si="8"/>
        <v>19</v>
      </c>
      <c r="Y21" s="185" t="s">
        <v>105</v>
      </c>
      <c r="Z21" s="140" t="s">
        <v>132</v>
      </c>
      <c r="AA21" s="130" t="str">
        <f xml:space="preserve"> IFERROR( INDEX(表格1_3345[字典編碼], MATCH($Y21, 表格1_3345[方音符號], 0)), "")</f>
        <v/>
      </c>
      <c r="AB21" s="131" t="str">
        <f xml:space="preserve"> IFERROR( INDEX(表格1_3345[鍵盤按鍵], MATCH($Y21, 表格1_3345[方音符號], 0)), "")</f>
        <v/>
      </c>
      <c r="AF21" s="294"/>
    </row>
    <row r="22" spans="1:47" ht="32.25">
      <c r="A22" s="216">
        <f xml:space="preserve"> SEARCH("|",A21,1)</f>
        <v>7</v>
      </c>
      <c r="E22" s="216" cm="1">
        <f t="array" ref="E22" xml:space="preserve"> ROW() - ROW($2:$2)</f>
        <v>20</v>
      </c>
      <c r="F22" s="241" t="str">
        <f t="shared" si="2"/>
        <v>s</v>
      </c>
      <c r="G22" s="242" t="str">
        <f t="shared" si="3"/>
        <v>n</v>
      </c>
      <c r="I22" s="216">
        <v>20</v>
      </c>
      <c r="J22" s="231" t="str">
        <f t="shared" si="4"/>
        <v>n</v>
      </c>
      <c r="K22" s="231" t="str">
        <f t="shared" si="5"/>
        <v>ㄙ</v>
      </c>
      <c r="M22" s="216">
        <v>20</v>
      </c>
      <c r="N22" s="230" t="str">
        <f t="shared" ref="N22:N44" si="9" xml:space="preserve"> IFERROR( MID($A$25, $E22, 1), "")</f>
        <v>e</v>
      </c>
      <c r="O22" s="230" t="str">
        <f t="shared" si="1"/>
        <v>ㆤ</v>
      </c>
      <c r="Q22" s="216">
        <v>20</v>
      </c>
      <c r="R22" s="219" t="str">
        <f t="shared" si="6"/>
        <v>n</v>
      </c>
      <c r="S22" s="233" t="str">
        <f t="shared" si="7"/>
        <v>s</v>
      </c>
      <c r="T22" s="286" t="str">
        <f xml:space="preserve"> IFERROR( INDEX($K$3:$K$44, MATCH(表格1_3345[[#This Row],[鍵盤按鍵]], $J$3:$J$44,0)), "")</f>
        <v>ㄙ</v>
      </c>
      <c r="X22" s="14">
        <f t="shared" si="8"/>
        <v>20</v>
      </c>
      <c r="Y22" s="185" t="s">
        <v>275</v>
      </c>
      <c r="Z22" s="140" t="s">
        <v>134</v>
      </c>
      <c r="AA22" s="130" t="str">
        <f xml:space="preserve"> IFERROR( INDEX(表格1_3345[字典編碼], MATCH($Y22, 表格1_3345[方音符號], 0)), "")</f>
        <v>S</v>
      </c>
      <c r="AB22" s="131" t="str">
        <f xml:space="preserve"> IFERROR( INDEX(表格1_3345[鍵盤按鍵], MATCH($Y22, 表格1_3345[方音符號], 0)), "")</f>
        <v>v</v>
      </c>
      <c r="AD22" s="293" t="s">
        <v>802</v>
      </c>
      <c r="AF22" s="298" t="str">
        <f xml:space="preserve"> "- xlit|" &amp; AF23 &amp; "|" &amp; AF24 &amp; "|"</f>
        <v>- xlit|1qaz2wsxedcrfvtgbyhnujm8ik,9ol.0p;/-43657|ㄅㄆㄇㆠㄉㄊㄋㄌㄍㄎㄏㄐㄑㄒㆣㄫㆡㄗㄘㄙㄧㄨㆬㄚㆦㄜㆰㄞㆤㄠㆲㄢㄣㄤㆭｎˋ˪ˊ˫．|</v>
      </c>
    </row>
    <row r="23" spans="1:47" ht="32.25">
      <c r="A23" s="216">
        <f xml:space="preserve"> SEARCH("|",A21,A22+1)</f>
        <v>34</v>
      </c>
      <c r="E23" s="216" cm="1">
        <f t="array" ref="E23" xml:space="preserve"> ROW() - ROW($2:$2)</f>
        <v>21</v>
      </c>
      <c r="F23" s="261" t="str">
        <f t="shared" si="2"/>
        <v>i</v>
      </c>
      <c r="G23" s="261" t="str">
        <f t="shared" si="3"/>
        <v>u</v>
      </c>
      <c r="I23" s="216">
        <v>21</v>
      </c>
      <c r="J23" s="231" t="str">
        <f t="shared" si="4"/>
        <v>u</v>
      </c>
      <c r="K23" s="231" t="str">
        <f t="shared" si="5"/>
        <v>ㄧ</v>
      </c>
      <c r="M23" s="216">
        <v>21</v>
      </c>
      <c r="N23" s="230" t="str">
        <f t="shared" si="9"/>
        <v>I</v>
      </c>
      <c r="O23" s="230" t="str">
        <f t="shared" si="1"/>
        <v>ㄞ</v>
      </c>
      <c r="Q23" s="216">
        <v>21</v>
      </c>
      <c r="R23" s="219" t="str">
        <f t="shared" si="6"/>
        <v>u</v>
      </c>
      <c r="S23" s="233" t="str">
        <f t="shared" si="7"/>
        <v>i</v>
      </c>
      <c r="T23" s="286" t="str">
        <f xml:space="preserve"> IFERROR( INDEX($K$3:$K$44, MATCH(表格1_3345[[#This Row],[鍵盤按鍵]], $J$3:$J$44,0)), "")</f>
        <v>ㄧ</v>
      </c>
      <c r="X23" s="40">
        <f t="shared" si="8"/>
        <v>21</v>
      </c>
      <c r="Y23" s="188" t="s">
        <v>94</v>
      </c>
      <c r="Z23" s="143" t="s">
        <v>130</v>
      </c>
      <c r="AA23" s="137" t="str">
        <f xml:space="preserve"> IFERROR( INDEX(表格1_3345[字典編碼], MATCH($Y23, 表格1_3345[方音符號], 0)), "")</f>
        <v>h</v>
      </c>
      <c r="AB23" s="138" t="str">
        <f xml:space="preserve"> IFERROR( INDEX(表格1_3345[鍵盤按鍵], MATCH($Y23, 表格1_3345[方音符號], 0)), "")</f>
        <v>c</v>
      </c>
      <c r="AD23" s="291" t="s">
        <v>799</v>
      </c>
      <c r="AE23" s="274">
        <f xml:space="preserve"> LEN(AF23)</f>
        <v>41</v>
      </c>
      <c r="AF23" s="296" t="str">
        <f xml:space="preserve"> _xlfn.CONCAT(J$3:J$43)</f>
        <v>1qaz2wsxedcrfvtgbyhnujm8ik,9ol.0p;/-43657</v>
      </c>
      <c r="AS23" s="304" t="s">
        <v>806</v>
      </c>
      <c r="AT23" s="305" t="str">
        <f>AT20</f>
        <v>/</v>
      </c>
      <c r="AU23" s="225">
        <f xml:space="preserve"> FIND(AT23, AF23)</f>
        <v>35</v>
      </c>
    </row>
    <row r="24" spans="1:47" ht="32.25">
      <c r="A24" s="216">
        <f xml:space="preserve"> SEARCH("|",A21,A23+1)</f>
        <v>61</v>
      </c>
      <c r="E24" s="216" cm="1">
        <f t="array" ref="E24" xml:space="preserve"> ROW() - ROW($2:$2)</f>
        <v>22</v>
      </c>
      <c r="F24" s="261" t="str">
        <f t="shared" si="2"/>
        <v>u</v>
      </c>
      <c r="G24" s="261" t="str">
        <f t="shared" si="3"/>
        <v>j</v>
      </c>
      <c r="I24" s="216">
        <v>22</v>
      </c>
      <c r="J24" s="231" t="str">
        <f t="shared" si="4"/>
        <v>j</v>
      </c>
      <c r="K24" s="231" t="str">
        <f t="shared" si="5"/>
        <v>ㄨ</v>
      </c>
      <c r="M24" s="216">
        <v>22</v>
      </c>
      <c r="N24" s="230" t="str">
        <f t="shared" si="9"/>
        <v>U</v>
      </c>
      <c r="O24" s="230" t="str">
        <f t="shared" si="1"/>
        <v>ㄠ</v>
      </c>
      <c r="Q24" s="216">
        <v>22</v>
      </c>
      <c r="R24" s="219" t="str">
        <f t="shared" si="6"/>
        <v>j</v>
      </c>
      <c r="S24" s="233" t="str">
        <f t="shared" si="7"/>
        <v>u</v>
      </c>
      <c r="T24" s="286" t="str">
        <f xml:space="preserve"> IFERROR( INDEX($K$3:$K$44, MATCH(表格1_3345[[#This Row],[鍵盤按鍵]], $J$3:$J$44,0)), "")</f>
        <v>ㄨ</v>
      </c>
      <c r="X24" s="44">
        <f t="shared" si="8"/>
        <v>22</v>
      </c>
      <c r="Y24" s="186" t="s">
        <v>20</v>
      </c>
      <c r="Z24" s="141" t="s">
        <v>138</v>
      </c>
      <c r="AA24" s="133" t="str">
        <f xml:space="preserve"> IFERROR( INDEX(表格1_3345[字典編碼], MATCH($Y24, 表格1_3345[方音符號], 0)), "")</f>
        <v>a</v>
      </c>
      <c r="AB24" s="134" t="str">
        <f xml:space="preserve"> IFERROR( INDEX(表格1_3345[鍵盤按鍵], MATCH($Y24, 表格1_3345[方音符號], 0)), "")</f>
        <v>8</v>
      </c>
      <c r="AD24" s="277" t="s">
        <v>397</v>
      </c>
      <c r="AE24" s="274">
        <f xml:space="preserve"> LEN(AF24)</f>
        <v>41</v>
      </c>
      <c r="AF24" s="296" t="str">
        <f xml:space="preserve"> _xlfn.CONCAT(K$3:K$43)</f>
        <v>ㄅㄆㄇㆠㄉㄊㄋㄌㄍㄎㄏㄐㄑㄒㆣㄫㆡㄗㄘㄙㄧㄨㆬㄚㆦㄜㆰㄞㆤㄠㆲㄢㄣㄤㆭｎˋ˪ˊ˫．</v>
      </c>
      <c r="AT24" s="294" t="str">
        <f xml:space="preserve"> MID(AF24, AU23, 1)</f>
        <v>ㆭ</v>
      </c>
      <c r="AU24" s="225"/>
    </row>
    <row r="25" spans="1:47" ht="32.25">
      <c r="A25" s="271" t="str">
        <f xml:space="preserve"> MID($A$21,A22+1, A23-A22-1)</f>
        <v>pPbtTdkKgcCzshiuaoøeIUBDGN</v>
      </c>
      <c r="B25" s="216">
        <f xml:space="preserve"> LEN(A25)</f>
        <v>26</v>
      </c>
      <c r="E25" s="216" cm="1">
        <f t="array" ref="E25" xml:space="preserve"> ROW() - ROW($2:$2)</f>
        <v>23</v>
      </c>
      <c r="F25" s="261" t="str">
        <f t="shared" si="2"/>
        <v>B</v>
      </c>
      <c r="G25" s="261" t="str">
        <f t="shared" si="3"/>
        <v>m</v>
      </c>
      <c r="I25" s="216">
        <v>23</v>
      </c>
      <c r="J25" s="231" t="str">
        <f t="shared" si="4"/>
        <v>m</v>
      </c>
      <c r="K25" s="231" t="str">
        <f t="shared" si="5"/>
        <v>ㆬ</v>
      </c>
      <c r="M25" s="216">
        <v>23</v>
      </c>
      <c r="N25" s="230" t="str">
        <f t="shared" si="9"/>
        <v>B</v>
      </c>
      <c r="O25" s="230" t="str">
        <f t="shared" si="1"/>
        <v>ㆬ</v>
      </c>
      <c r="Q25" s="216">
        <v>23</v>
      </c>
      <c r="R25" s="219" t="str">
        <f t="shared" si="6"/>
        <v>m</v>
      </c>
      <c r="S25" s="233" t="str">
        <f t="shared" si="7"/>
        <v>B</v>
      </c>
      <c r="T25" s="286" t="str">
        <f xml:space="preserve"> IFERROR( INDEX($K$3:$K$44, MATCH(表格1_3345[[#This Row],[鍵盤按鍵]], $J$3:$J$44,0)), "")</f>
        <v>ㆬ</v>
      </c>
      <c r="X25" s="14">
        <f t="shared" si="8"/>
        <v>23</v>
      </c>
      <c r="Y25" s="185" t="s">
        <v>107</v>
      </c>
      <c r="Z25" s="140" t="s">
        <v>139</v>
      </c>
      <c r="AA25" s="130" t="str">
        <f xml:space="preserve"> IFERROR( INDEX(表格1_3345[字典編碼], MATCH($Y25, 表格1_3345[方音符號], 0)), "")</f>
        <v/>
      </c>
      <c r="AB25" s="131" t="str">
        <f xml:space="preserve"> IFERROR( INDEX(表格1_3345[鍵盤按鍵], MATCH($Y25, 表格1_3345[方音符號], 0)), "")</f>
        <v/>
      </c>
      <c r="AG25" s="295"/>
    </row>
    <row r="26" spans="1:47" ht="32.25">
      <c r="A26" s="271" t="str">
        <f xml:space="preserve"> MID($A$21,A23+1, A24-A23-1)</f>
        <v>ㄅㄆㆠㄉㄊㄌㄍㄎㆣㄗㄘㆡㄙㄏㄧㄨㄚㆦㄜㆤㄞㄠㆬㄣㆭｎ</v>
      </c>
      <c r="B26" s="216">
        <f xml:space="preserve"> LEN(A26)</f>
        <v>26</v>
      </c>
      <c r="E26" s="216" cm="1">
        <f t="array" ref="E26" xml:space="preserve"> ROW() - ROW($2:$2)</f>
        <v>24</v>
      </c>
      <c r="F26" s="261" t="str">
        <f t="shared" si="2"/>
        <v>a</v>
      </c>
      <c r="G26" s="261" t="str">
        <f t="shared" si="3"/>
        <v>8</v>
      </c>
      <c r="I26" s="216">
        <v>24</v>
      </c>
      <c r="J26" s="231" t="str">
        <f t="shared" si="4"/>
        <v>8</v>
      </c>
      <c r="K26" s="231" t="str">
        <f t="shared" si="5"/>
        <v>ㄚ</v>
      </c>
      <c r="M26" s="216">
        <v>24</v>
      </c>
      <c r="N26" s="230" t="str">
        <f t="shared" si="9"/>
        <v>D</v>
      </c>
      <c r="O26" s="230" t="str">
        <f t="shared" si="1"/>
        <v>ㄣ</v>
      </c>
      <c r="Q26" s="216">
        <v>24</v>
      </c>
      <c r="R26" s="219" t="str">
        <f t="shared" si="6"/>
        <v>8</v>
      </c>
      <c r="S26" s="233" t="str">
        <f t="shared" si="7"/>
        <v>a</v>
      </c>
      <c r="T26" s="286" t="str">
        <f xml:space="preserve"> IFERROR( INDEX($K$3:$K$44, MATCH(表格1_3345[[#This Row],[鍵盤按鍵]], $J$3:$J$44,0)), "")</f>
        <v>ㄚ</v>
      </c>
      <c r="X26" s="14">
        <f t="shared" si="8"/>
        <v>24</v>
      </c>
      <c r="Y26" s="185" t="s">
        <v>50</v>
      </c>
      <c r="Z26" s="140" t="s">
        <v>140</v>
      </c>
      <c r="AA26" s="130" t="str">
        <f xml:space="preserve"> IFERROR( INDEX(表格1_3345[字典編碼], MATCH($Y26, 表格1_3345[方音符號], 0)), "")</f>
        <v>O</v>
      </c>
      <c r="AB26" s="131" t="str">
        <f xml:space="preserve"> IFERROR( INDEX(表格1_3345[鍵盤按鍵], MATCH($Y26, 表格1_3345[方音符號], 0)), "")</f>
        <v>i</v>
      </c>
      <c r="AD26" s="293" t="s">
        <v>803</v>
      </c>
      <c r="AF26" s="297" t="str">
        <f xml:space="preserve"> "- xlit|" &amp; AF27 &amp; "|" &amp; AF28 &amp; "|"</f>
        <v>- xlit|pPbtTdkKgcCzshiuaOoeIUBDGN|ㄅㄆㆠㄉㄊㄌㄍㄎㆣㄗㄘㆡㄙㄏㄧㄨㄚㆦㄜㆤㄞㄠㆬㄣㆭｎ|</v>
      </c>
    </row>
    <row r="27" spans="1:47" ht="32.25">
      <c r="E27" s="216" cm="1">
        <f t="array" ref="E27" xml:space="preserve"> ROW() - ROW($2:$2)</f>
        <v>25</v>
      </c>
      <c r="F27" s="261" t="s">
        <v>309</v>
      </c>
      <c r="G27" s="261" t="str">
        <f t="shared" si="3"/>
        <v>i</v>
      </c>
      <c r="I27" s="216">
        <v>25</v>
      </c>
      <c r="J27" s="231" t="str">
        <f t="shared" si="4"/>
        <v>i</v>
      </c>
      <c r="K27" s="231" t="str">
        <f t="shared" si="5"/>
        <v>ㆦ</v>
      </c>
      <c r="M27" s="216">
        <v>25</v>
      </c>
      <c r="N27" s="230" t="str">
        <f t="shared" si="9"/>
        <v>G</v>
      </c>
      <c r="O27" s="230" t="str">
        <f t="shared" si="1"/>
        <v>ㆭ</v>
      </c>
      <c r="Q27" s="216">
        <v>25</v>
      </c>
      <c r="R27" s="219" t="str">
        <f t="shared" si="6"/>
        <v>i</v>
      </c>
      <c r="S27" s="290" t="s">
        <v>309</v>
      </c>
      <c r="T27" s="286" t="str">
        <f xml:space="preserve"> IFERROR( INDEX($K$3:$K$44, MATCH(表格1_3345[[#This Row],[鍵盤按鍵]], $J$3:$J$44,0)), "")</f>
        <v>ㆦ</v>
      </c>
      <c r="X27" s="14">
        <f t="shared" si="8"/>
        <v>25</v>
      </c>
      <c r="Y27" s="185" t="s">
        <v>108</v>
      </c>
      <c r="Z27" s="140" t="s">
        <v>141</v>
      </c>
      <c r="AA27" s="130" t="str">
        <f xml:space="preserve"> IFERROR( INDEX(表格1_3345[字典編碼], MATCH($Y27, 表格1_3345[方音符號], 0)), "")</f>
        <v/>
      </c>
      <c r="AB27" s="131" t="str">
        <f xml:space="preserve"> IFERROR( INDEX(表格1_3345[鍵盤按鍵], MATCH($Y27, 表格1_3345[方音符號], 0)), "")</f>
        <v/>
      </c>
      <c r="AD27" s="276" t="s">
        <v>796</v>
      </c>
      <c r="AE27" s="274">
        <f xml:space="preserve"> LEN(AF27)</f>
        <v>26</v>
      </c>
      <c r="AF27" s="296" t="str">
        <f xml:space="preserve"> _xlfn.CONCAT(N$3:N$28)</f>
        <v>pPbtTdkKgcCzshiuaOoeIUBDGN</v>
      </c>
      <c r="AS27" s="304" t="s">
        <v>806</v>
      </c>
      <c r="AT27" s="305" t="str">
        <f>AT19</f>
        <v>G</v>
      </c>
      <c r="AU27" s="225">
        <f xml:space="preserve"> FIND(AT27, AF27)</f>
        <v>25</v>
      </c>
    </row>
    <row r="28" spans="1:47" ht="32.25">
      <c r="E28" s="216" cm="1">
        <f t="array" ref="E28" xml:space="preserve"> ROW() - ROW($2:$2)</f>
        <v>26</v>
      </c>
      <c r="F28" s="261" t="s">
        <v>140</v>
      </c>
      <c r="G28" s="261" t="str">
        <f t="shared" si="3"/>
        <v>k</v>
      </c>
      <c r="I28" s="216">
        <v>26</v>
      </c>
      <c r="J28" s="231" t="str">
        <f t="shared" si="4"/>
        <v>k</v>
      </c>
      <c r="K28" s="231" t="str">
        <f t="shared" si="5"/>
        <v>ㄜ</v>
      </c>
      <c r="M28" s="216">
        <v>26</v>
      </c>
      <c r="N28" s="230" t="str">
        <f t="shared" si="9"/>
        <v>N</v>
      </c>
      <c r="O28" s="230" t="str">
        <f t="shared" si="1"/>
        <v>ｎ</v>
      </c>
      <c r="Q28" s="216">
        <v>26</v>
      </c>
      <c r="R28" s="219" t="str">
        <f t="shared" si="6"/>
        <v>k</v>
      </c>
      <c r="S28" s="290" t="s">
        <v>140</v>
      </c>
      <c r="T28" s="286" t="str">
        <f xml:space="preserve"> IFERROR( INDEX($K$3:$K$44, MATCH(表格1_3345[[#This Row],[鍵盤按鍵]], $J$3:$J$44,0)), "")</f>
        <v>ㄜ</v>
      </c>
      <c r="X28" s="14">
        <f t="shared" si="8"/>
        <v>26</v>
      </c>
      <c r="Y28" s="185" t="s">
        <v>109</v>
      </c>
      <c r="Z28" s="140" t="s">
        <v>79</v>
      </c>
      <c r="AA28" s="130" t="str">
        <f xml:space="preserve"> IFERROR( INDEX(表格1_3345[字典編碼], MATCH($Y28, 表格1_3345[方音符號], 0)), "")</f>
        <v>o</v>
      </c>
      <c r="AB28" s="131" t="str">
        <f xml:space="preserve"> IFERROR( INDEX(表格1_3345[鍵盤按鍵], MATCH($Y28, 表格1_3345[方音符號], 0)), "")</f>
        <v>k</v>
      </c>
      <c r="AD28" s="277" t="s">
        <v>397</v>
      </c>
      <c r="AE28" s="274">
        <f xml:space="preserve"> LEN(AF28)</f>
        <v>26</v>
      </c>
      <c r="AF28" s="296" t="str">
        <f xml:space="preserve"> _xlfn.CONCAT(O$3:O$28)</f>
        <v>ㄅㄆㆠㄉㄊㄌㄍㄎㆣㄗㄘㆡㄙㄏㄧㄨㄚㆦㄜㆤㄞㄠㆬㄣㆭｎ</v>
      </c>
      <c r="AT28" s="294" t="str">
        <f xml:space="preserve"> MID(AF28, AU27, 1)</f>
        <v>ㆭ</v>
      </c>
      <c r="AU28" s="225"/>
    </row>
    <row r="29" spans="1:47" ht="32.25">
      <c r="E29" s="216" cm="1">
        <f t="array" ref="E29" xml:space="preserve"> ROW() - ROW($2:$2)</f>
        <v>27</v>
      </c>
      <c r="F29" s="261" t="str">
        <f t="shared" si="2"/>
        <v>M</v>
      </c>
      <c r="G29" s="261" t="str">
        <f t="shared" si="3"/>
        <v>,</v>
      </c>
      <c r="I29" s="216">
        <v>27</v>
      </c>
      <c r="J29" s="231" t="str">
        <f t="shared" si="4"/>
        <v>,</v>
      </c>
      <c r="K29" s="231" t="str">
        <f t="shared" si="5"/>
        <v>ㆰ</v>
      </c>
      <c r="M29" s="216">
        <v>27</v>
      </c>
      <c r="N29" s="230" t="str">
        <f t="shared" si="9"/>
        <v/>
      </c>
      <c r="O29" s="230" t="str">
        <f t="shared" si="1"/>
        <v/>
      </c>
      <c r="Q29" s="216">
        <v>27</v>
      </c>
      <c r="R29" s="219" t="str">
        <f t="shared" si="6"/>
        <v>,</v>
      </c>
      <c r="S29" s="233" t="str">
        <f t="shared" si="7"/>
        <v>M</v>
      </c>
      <c r="T29" s="286" t="str">
        <f xml:space="preserve"> IFERROR( INDEX($K$3:$K$44, MATCH(表格1_3345[[#This Row],[鍵盤按鍵]], $J$3:$J$44,0)), "")</f>
        <v>ㆰ</v>
      </c>
      <c r="X29" s="14">
        <f t="shared" si="8"/>
        <v>27</v>
      </c>
      <c r="Y29" s="185" t="s">
        <v>52</v>
      </c>
      <c r="Z29" s="140" t="s">
        <v>142</v>
      </c>
      <c r="AA29" s="130" t="str">
        <f xml:space="preserve"> IFERROR( INDEX(表格1_3345[字典編碼], MATCH($Y29, 表格1_3345[方音符號], 0)), "")</f>
        <v>e</v>
      </c>
      <c r="AB29" s="131" t="str">
        <f xml:space="preserve"> IFERROR( INDEX(表格1_3345[鍵盤按鍵], MATCH($Y29, 表格1_3345[方音符號], 0)), "")</f>
        <v>o</v>
      </c>
    </row>
    <row r="30" spans="1:47" ht="32.25">
      <c r="E30" s="216" cm="1">
        <f t="array" ref="E30" xml:space="preserve"> ROW() - ROW($2:$2)</f>
        <v>28</v>
      </c>
      <c r="F30" s="261" t="str">
        <f t="shared" si="2"/>
        <v>I</v>
      </c>
      <c r="G30" s="261" t="str">
        <f t="shared" si="3"/>
        <v>9</v>
      </c>
      <c r="I30" s="216">
        <v>28</v>
      </c>
      <c r="J30" s="231" t="str">
        <f t="shared" si="4"/>
        <v>9</v>
      </c>
      <c r="K30" s="231" t="str">
        <f t="shared" si="5"/>
        <v>ㄞ</v>
      </c>
      <c r="M30" s="216">
        <v>28</v>
      </c>
      <c r="N30" s="230" t="str">
        <f t="shared" si="9"/>
        <v/>
      </c>
      <c r="O30" s="230" t="str">
        <f t="shared" si="1"/>
        <v/>
      </c>
      <c r="Q30" s="216">
        <v>28</v>
      </c>
      <c r="R30" s="219" t="str">
        <f t="shared" si="6"/>
        <v>9</v>
      </c>
      <c r="S30" s="233" t="str">
        <f t="shared" si="7"/>
        <v>I</v>
      </c>
      <c r="T30" s="286" t="str">
        <f xml:space="preserve"> IFERROR( INDEX($K$3:$K$44, MATCH(表格1_3345[[#This Row],[鍵盤按鍵]], $J$3:$J$44,0)), "")</f>
        <v>ㄞ</v>
      </c>
      <c r="X30" s="45">
        <f t="shared" si="8"/>
        <v>28</v>
      </c>
      <c r="Y30" s="187" t="s">
        <v>110</v>
      </c>
      <c r="Z30" s="142" t="s">
        <v>143</v>
      </c>
      <c r="AA30" s="135" t="str">
        <f xml:space="preserve"> IFERROR( INDEX(表格1_3345[字典編碼], MATCH($Y30, 表格1_3345[方音符號], 0)), "")</f>
        <v/>
      </c>
      <c r="AB30" s="136" t="str">
        <f xml:space="preserve"> IFERROR( INDEX(表格1_3345[鍵盤按鍵], MATCH($Y30, 表格1_3345[方音符號], 0)), "")</f>
        <v/>
      </c>
    </row>
    <row r="31" spans="1:47" ht="32.25">
      <c r="E31" s="216" cm="1">
        <f t="array" ref="E31" xml:space="preserve"> ROW() - ROW($2:$2)</f>
        <v>29</v>
      </c>
      <c r="F31" s="261" t="str">
        <f t="shared" si="2"/>
        <v>e</v>
      </c>
      <c r="G31" s="261" t="str">
        <f t="shared" si="3"/>
        <v>o</v>
      </c>
      <c r="I31" s="216">
        <v>29</v>
      </c>
      <c r="J31" s="231" t="str">
        <f t="shared" si="4"/>
        <v>o</v>
      </c>
      <c r="K31" s="231" t="str">
        <f t="shared" si="5"/>
        <v>ㆤ</v>
      </c>
      <c r="M31" s="216">
        <v>29</v>
      </c>
      <c r="N31" s="230" t="str">
        <f t="shared" si="9"/>
        <v/>
      </c>
      <c r="O31" s="230" t="str">
        <f t="shared" si="1"/>
        <v/>
      </c>
      <c r="Q31" s="216">
        <v>29</v>
      </c>
      <c r="R31" s="219" t="str">
        <f t="shared" si="6"/>
        <v>o</v>
      </c>
      <c r="S31" s="233" t="str">
        <f t="shared" si="7"/>
        <v>e</v>
      </c>
      <c r="T31" s="286" t="str">
        <f xml:space="preserve"> IFERROR( INDEX($K$3:$K$44, MATCH(表格1_3345[[#This Row],[鍵盤按鍵]], $J$3:$J$44,0)), "")</f>
        <v>ㆤ</v>
      </c>
      <c r="X31" s="44">
        <f t="shared" si="8"/>
        <v>29</v>
      </c>
      <c r="Y31" s="186" t="s">
        <v>48</v>
      </c>
      <c r="Z31" s="141" t="s">
        <v>155</v>
      </c>
      <c r="AA31" s="133" t="str">
        <f xml:space="preserve"> IFERROR( INDEX(表格1_3345[字典編碼], MATCH($Y31, 表格1_3345[方音符號], 0)), "")</f>
        <v>i</v>
      </c>
      <c r="AB31" s="134" t="str">
        <f xml:space="preserve"> IFERROR( INDEX(表格1_3345[鍵盤按鍵], MATCH($Y31, 表格1_3345[方音符號], 0)), "")</f>
        <v>u</v>
      </c>
    </row>
    <row r="32" spans="1:47" ht="32.25">
      <c r="E32" s="216" cm="1">
        <f t="array" ref="E32" xml:space="preserve"> ROW() - ROW($2:$2)</f>
        <v>30</v>
      </c>
      <c r="F32" s="261" t="str">
        <f t="shared" si="2"/>
        <v>U</v>
      </c>
      <c r="G32" s="261" t="str">
        <f t="shared" si="3"/>
        <v>l</v>
      </c>
      <c r="I32" s="216">
        <v>30</v>
      </c>
      <c r="J32" s="231" t="str">
        <f t="shared" si="4"/>
        <v>l</v>
      </c>
      <c r="K32" s="231" t="str">
        <f t="shared" si="5"/>
        <v>ㄠ</v>
      </c>
      <c r="M32" s="216">
        <v>30</v>
      </c>
      <c r="N32" s="230" t="str">
        <f t="shared" si="9"/>
        <v/>
      </c>
      <c r="O32" s="230" t="str">
        <f t="shared" si="1"/>
        <v/>
      </c>
      <c r="Q32" s="216">
        <v>30</v>
      </c>
      <c r="R32" s="219" t="str">
        <f t="shared" si="6"/>
        <v>l</v>
      </c>
      <c r="S32" s="233" t="str">
        <f t="shared" si="7"/>
        <v>U</v>
      </c>
      <c r="T32" s="286" t="str">
        <f xml:space="preserve"> IFERROR( INDEX($K$3:$K$44, MATCH(表格1_3345[[#This Row],[鍵盤按鍵]], $J$3:$J$44,0)), "")</f>
        <v>ㄠ</v>
      </c>
      <c r="X32" s="14">
        <f t="shared" si="8"/>
        <v>30</v>
      </c>
      <c r="Y32" s="185" t="s">
        <v>116</v>
      </c>
      <c r="Z32" s="140" t="s">
        <v>156</v>
      </c>
      <c r="AA32" s="130" t="str">
        <f xml:space="preserve"> IFERROR( INDEX(表格1_3345[字典編碼], MATCH($Y32, 表格1_3345[方音符號], 0)), "")</f>
        <v/>
      </c>
      <c r="AB32" s="131" t="str">
        <f xml:space="preserve"> IFERROR( INDEX(表格1_3345[鍵盤按鍵], MATCH($Y32, 表格1_3345[方音符號], 0)), "")</f>
        <v/>
      </c>
    </row>
    <row r="33" spans="5:28" ht="32.25">
      <c r="E33" s="216" cm="1">
        <f t="array" ref="E33" xml:space="preserve"> ROW() - ROW($2:$2)</f>
        <v>31</v>
      </c>
      <c r="F33" s="261" t="str">
        <f t="shared" si="2"/>
        <v>Y</v>
      </c>
      <c r="G33" s="261" t="str">
        <f t="shared" si="3"/>
        <v>.</v>
      </c>
      <c r="I33" s="216">
        <v>31</v>
      </c>
      <c r="J33" s="231" t="str">
        <f t="shared" si="4"/>
        <v>.</v>
      </c>
      <c r="K33" s="231" t="str">
        <f t="shared" si="5"/>
        <v>ㆲ</v>
      </c>
      <c r="M33" s="216">
        <v>31</v>
      </c>
      <c r="N33" s="230" t="str">
        <f t="shared" si="9"/>
        <v/>
      </c>
      <c r="O33" s="230" t="str">
        <f t="shared" si="1"/>
        <v/>
      </c>
      <c r="Q33" s="216">
        <v>31</v>
      </c>
      <c r="R33" s="219" t="str">
        <f t="shared" si="6"/>
        <v>.</v>
      </c>
      <c r="S33" s="233" t="str">
        <f t="shared" si="7"/>
        <v>Y</v>
      </c>
      <c r="T33" s="286" t="str">
        <f xml:space="preserve"> IFERROR( INDEX($K$3:$K$44, MATCH(表格1_3345[[#This Row],[鍵盤按鍵]], $J$3:$J$44,0)), "")</f>
        <v>ㆲ</v>
      </c>
      <c r="X33" s="14">
        <f t="shared" si="8"/>
        <v>31</v>
      </c>
      <c r="Y33" s="185" t="s">
        <v>76</v>
      </c>
      <c r="Z33" s="140" t="s">
        <v>157</v>
      </c>
      <c r="AA33" s="130" t="str">
        <f xml:space="preserve"> IFERROR( INDEX(表格1_3345[字典編碼], MATCH($Y33, 表格1_3345[方音符號], 0)), "")</f>
        <v>u</v>
      </c>
      <c r="AB33" s="131" t="str">
        <f xml:space="preserve"> IFERROR( INDEX(表格1_3345[鍵盤按鍵], MATCH($Y33, 表格1_3345[方音符號], 0)), "")</f>
        <v>j</v>
      </c>
    </row>
    <row r="34" spans="5:28" ht="32.25">
      <c r="E34" s="216" cm="1">
        <f t="array" ref="E34" xml:space="preserve"> ROW() - ROW($2:$2)</f>
        <v>32</v>
      </c>
      <c r="F34" s="261" t="str">
        <f t="shared" si="2"/>
        <v>L</v>
      </c>
      <c r="G34" s="261" t="str">
        <f t="shared" si="3"/>
        <v>0</v>
      </c>
      <c r="I34" s="216">
        <v>32</v>
      </c>
      <c r="J34" s="231" t="str">
        <f t="shared" si="4"/>
        <v>0</v>
      </c>
      <c r="K34" s="231" t="str">
        <f t="shared" si="5"/>
        <v>ㄢ</v>
      </c>
      <c r="M34" s="216">
        <v>32</v>
      </c>
      <c r="N34" s="230" t="str">
        <f t="shared" si="9"/>
        <v/>
      </c>
      <c r="O34" s="230" t="str">
        <f t="shared" si="1"/>
        <v/>
      </c>
      <c r="Q34" s="216">
        <v>32</v>
      </c>
      <c r="R34" s="219" t="str">
        <f t="shared" si="6"/>
        <v>0</v>
      </c>
      <c r="S34" s="233" t="str">
        <f t="shared" si="7"/>
        <v>L</v>
      </c>
      <c r="T34" s="286" t="str">
        <f xml:space="preserve"> IFERROR( INDEX($K$3:$K$44, MATCH(表格1_3345[[#This Row],[鍵盤按鍵]], $J$3:$J$44,0)), "")</f>
        <v>ㄢ</v>
      </c>
      <c r="X34" s="45">
        <f t="shared" si="8"/>
        <v>32</v>
      </c>
      <c r="Y34" s="187" t="s">
        <v>117</v>
      </c>
      <c r="Z34" s="142" t="s">
        <v>158</v>
      </c>
      <c r="AA34" s="135" t="str">
        <f xml:space="preserve"> IFERROR( INDEX(表格1_3345[字典編碼], MATCH($Y34, 表格1_3345[方音符號], 0)), "")</f>
        <v/>
      </c>
      <c r="AB34" s="136" t="str">
        <f xml:space="preserve"> IFERROR( INDEX(表格1_3345[鍵盤按鍵], MATCH($Y34, 表格1_3345[方音符號], 0)), "")</f>
        <v/>
      </c>
    </row>
    <row r="35" spans="5:28" ht="32.25">
      <c r="E35" s="216" cm="1">
        <f t="array" ref="E35" xml:space="preserve"> ROW() - ROW($2:$2)</f>
        <v>33</v>
      </c>
      <c r="F35" s="261" t="str">
        <f t="shared" si="2"/>
        <v>D</v>
      </c>
      <c r="G35" s="261" t="str">
        <f t="shared" si="3"/>
        <v>p</v>
      </c>
      <c r="I35" s="216">
        <v>33</v>
      </c>
      <c r="J35" s="231" t="str">
        <f t="shared" si="4"/>
        <v>p</v>
      </c>
      <c r="K35" s="231" t="str">
        <f t="shared" si="5"/>
        <v>ㄣ</v>
      </c>
      <c r="M35" s="216">
        <v>33</v>
      </c>
      <c r="N35" s="230" t="str">
        <f t="shared" si="9"/>
        <v/>
      </c>
      <c r="O35" s="230" t="str">
        <f t="shared" si="1"/>
        <v/>
      </c>
      <c r="Q35" s="216">
        <v>33</v>
      </c>
      <c r="R35" s="219" t="str">
        <f t="shared" si="6"/>
        <v>p</v>
      </c>
      <c r="S35" s="233" t="str">
        <f t="shared" si="7"/>
        <v>D</v>
      </c>
      <c r="T35" s="286" t="str">
        <f xml:space="preserve"> IFERROR( INDEX($K$3:$K$44, MATCH(表格1_3345[[#This Row],[鍵盤按鍵]], $J$3:$J$44,0)), "")</f>
        <v>ㄣ</v>
      </c>
      <c r="X35" s="14">
        <f t="shared" si="8"/>
        <v>33</v>
      </c>
      <c r="Y35" s="185" t="s">
        <v>800</v>
      </c>
      <c r="Z35" s="140" t="s">
        <v>144</v>
      </c>
      <c r="AA35" s="130" t="str">
        <f xml:space="preserve"> IFERROR( INDEX(表格1_3345[字典編碼], MATCH($Y35, 表格1_3345[方音符號], 0)), "")</f>
        <v>I</v>
      </c>
      <c r="AB35" s="131" t="str">
        <f xml:space="preserve"> IFERROR( INDEX(表格1_3345[鍵盤按鍵], MATCH($Y35, 表格1_3345[方音符號], 0)), "")</f>
        <v>9</v>
      </c>
    </row>
    <row r="36" spans="5:28" ht="32.25">
      <c r="E36" s="216" cm="1">
        <f t="array" ref="E36" xml:space="preserve"> ROW() - ROW($2:$2)</f>
        <v>34</v>
      </c>
      <c r="F36" s="261" t="str">
        <f t="shared" si="2"/>
        <v>Q</v>
      </c>
      <c r="G36" s="261" t="str">
        <f t="shared" si="3"/>
        <v>;</v>
      </c>
      <c r="I36" s="216">
        <v>34</v>
      </c>
      <c r="J36" s="231" t="str">
        <f t="shared" si="4"/>
        <v>;</v>
      </c>
      <c r="K36" s="231" t="str">
        <f t="shared" si="5"/>
        <v>ㄤ</v>
      </c>
      <c r="M36" s="216">
        <v>34</v>
      </c>
      <c r="N36" s="230" t="str">
        <f t="shared" si="9"/>
        <v/>
      </c>
      <c r="O36" s="230" t="str">
        <f t="shared" si="1"/>
        <v/>
      </c>
      <c r="Q36" s="216">
        <v>34</v>
      </c>
      <c r="R36" s="219" t="str">
        <f t="shared" si="6"/>
        <v>;</v>
      </c>
      <c r="S36" s="233" t="str">
        <f t="shared" si="7"/>
        <v>Q</v>
      </c>
      <c r="T36" s="286" t="str">
        <f xml:space="preserve"> IFERROR( INDEX($K$3:$K$44, MATCH(表格1_3345[[#This Row],[鍵盤按鍵]], $J$3:$J$44,0)), "")</f>
        <v>ㄤ</v>
      </c>
      <c r="X36" s="14">
        <f t="shared" si="8"/>
        <v>34</v>
      </c>
      <c r="Y36" s="185" t="s">
        <v>111</v>
      </c>
      <c r="Z36" s="140" t="s">
        <v>145</v>
      </c>
      <c r="AA36" s="130" t="str">
        <f xml:space="preserve"> IFERROR( INDEX(表格1_3345[字典編碼], MATCH($Y36, 表格1_3345[方音符號], 0)), "")</f>
        <v/>
      </c>
      <c r="AB36" s="131" t="str">
        <f xml:space="preserve"> IFERROR( INDEX(表格1_3345[鍵盤按鍵], MATCH($Y36, 表格1_3345[方音符號], 0)), "")</f>
        <v/>
      </c>
    </row>
    <row r="37" spans="5:28" ht="32.25">
      <c r="E37" s="216" cm="1">
        <f t="array" ref="E37" xml:space="preserve"> ROW() - ROW($2:$2)</f>
        <v>35</v>
      </c>
      <c r="F37" s="261" t="str">
        <f t="shared" si="2"/>
        <v>G</v>
      </c>
      <c r="G37" s="261" t="str">
        <f t="shared" si="3"/>
        <v>/</v>
      </c>
      <c r="I37" s="216">
        <v>35</v>
      </c>
      <c r="J37" s="231" t="str">
        <f t="shared" si="4"/>
        <v>/</v>
      </c>
      <c r="K37" s="231" t="str">
        <f t="shared" si="5"/>
        <v>ㆭ</v>
      </c>
      <c r="M37" s="216">
        <v>35</v>
      </c>
      <c r="N37" s="230" t="str">
        <f t="shared" si="9"/>
        <v/>
      </c>
      <c r="O37" s="230" t="str">
        <f t="shared" si="1"/>
        <v/>
      </c>
      <c r="Q37" s="216">
        <v>35</v>
      </c>
      <c r="R37" s="219" t="str">
        <f t="shared" si="6"/>
        <v>/</v>
      </c>
      <c r="S37" s="233" t="str">
        <f t="shared" si="7"/>
        <v>G</v>
      </c>
      <c r="T37" s="286" t="str">
        <f xml:space="preserve"> IFERROR( INDEX($K$3:$K$44, MATCH(表格1_3345[[#This Row],[鍵盤按鍵]], $J$3:$J$44,0)), "")</f>
        <v>ㆭ</v>
      </c>
      <c r="X37" s="14">
        <f t="shared" si="8"/>
        <v>35</v>
      </c>
      <c r="Y37" s="185" t="s">
        <v>80</v>
      </c>
      <c r="Z37" s="140" t="s">
        <v>146</v>
      </c>
      <c r="AA37" s="130" t="str">
        <f xml:space="preserve"> IFERROR( INDEX(表格1_3345[字典編碼], MATCH($Y37, 表格1_3345[方音符號], 0)), "")</f>
        <v>U</v>
      </c>
      <c r="AB37" s="131" t="str">
        <f xml:space="preserve"> IFERROR( INDEX(表格1_3345[鍵盤按鍵], MATCH($Y37, 表格1_3345[方音符號], 0)), "")</f>
        <v>l</v>
      </c>
    </row>
    <row r="38" spans="5:28" ht="32.25">
      <c r="E38" s="216" cm="1">
        <f t="array" ref="E38" xml:space="preserve"> ROW() - ROW($2:$2)</f>
        <v>36</v>
      </c>
      <c r="F38" s="261" t="str">
        <f t="shared" si="2"/>
        <v>N</v>
      </c>
      <c r="G38" s="261" t="str">
        <f t="shared" si="3"/>
        <v>-</v>
      </c>
      <c r="I38" s="216">
        <v>36</v>
      </c>
      <c r="J38" s="231" t="str">
        <f t="shared" si="4"/>
        <v>-</v>
      </c>
      <c r="K38" s="231" t="str">
        <f t="shared" si="5"/>
        <v>ｎ</v>
      </c>
      <c r="M38" s="216">
        <v>36</v>
      </c>
      <c r="N38" s="230" t="str">
        <f t="shared" si="9"/>
        <v/>
      </c>
      <c r="O38" s="230" t="str">
        <f t="shared" si="1"/>
        <v/>
      </c>
      <c r="Q38" s="216">
        <v>36</v>
      </c>
      <c r="R38" s="219" t="str">
        <f t="shared" si="6"/>
        <v>-</v>
      </c>
      <c r="S38" s="233" t="str">
        <f t="shared" si="7"/>
        <v>N</v>
      </c>
      <c r="T38" s="286" t="str">
        <f xml:space="preserve"> IFERROR( INDEX($K$3:$K$44, MATCH(表格1_3345[[#This Row],[鍵盤按鍵]], $J$3:$J$44,0)), "")</f>
        <v>ｎ</v>
      </c>
      <c r="X38" s="14">
        <f t="shared" si="8"/>
        <v>36</v>
      </c>
      <c r="Y38" s="185" t="s">
        <v>112</v>
      </c>
      <c r="Z38" s="140" t="s">
        <v>147</v>
      </c>
      <c r="AA38" s="130" t="str">
        <f xml:space="preserve"> IFERROR( INDEX(表格1_3345[字典編碼], MATCH($Y38, 表格1_3345[方音符號], 0)), "")</f>
        <v/>
      </c>
      <c r="AB38" s="131" t="str">
        <f xml:space="preserve"> IFERROR( INDEX(表格1_3345[鍵盤按鍵], MATCH($Y38, 表格1_3345[方音符號], 0)), "")</f>
        <v/>
      </c>
    </row>
    <row r="39" spans="5:28" ht="32.25">
      <c r="E39" s="216" cm="1">
        <f t="array" ref="E39" xml:space="preserve"> ROW() - ROW($2:$2)</f>
        <v>37</v>
      </c>
      <c r="F39" s="261" t="str">
        <f t="shared" si="2"/>
        <v>1</v>
      </c>
      <c r="G39" s="261" t="str">
        <f t="shared" si="3"/>
        <v xml:space="preserve"> </v>
      </c>
      <c r="I39" s="216">
        <v>37</v>
      </c>
      <c r="J39" s="231" t="str">
        <f t="shared" si="4"/>
        <v>4</v>
      </c>
      <c r="K39" s="231" t="str">
        <f t="shared" si="5"/>
        <v>ˋ</v>
      </c>
      <c r="M39" s="216">
        <v>37</v>
      </c>
      <c r="N39" s="230" t="str">
        <f t="shared" si="9"/>
        <v/>
      </c>
      <c r="O39" s="230" t="str">
        <f t="shared" si="1"/>
        <v/>
      </c>
      <c r="Q39" s="216">
        <v>37</v>
      </c>
      <c r="R39" s="283" t="str">
        <f t="shared" si="6"/>
        <v xml:space="preserve"> </v>
      </c>
      <c r="S39" s="284" t="str">
        <f t="shared" si="7"/>
        <v>1</v>
      </c>
      <c r="T39" s="287" t="str">
        <f xml:space="preserve"> IFERROR( INDEX($K$3:$K$44, MATCH(表格1_3345[[#This Row],[鍵盤按鍵]], $J$3:$J$44,0)), "")</f>
        <v/>
      </c>
      <c r="X39" s="14">
        <f t="shared" si="8"/>
        <v>37</v>
      </c>
      <c r="Y39" s="185" t="s">
        <v>113</v>
      </c>
      <c r="Z39" s="140" t="s">
        <v>148</v>
      </c>
      <c r="AA39" s="130" t="str">
        <f xml:space="preserve"> IFERROR( INDEX(表格1_3345[字典編碼], MATCH($Y39, 表格1_3345[方音符號], 0)), "")</f>
        <v>M</v>
      </c>
      <c r="AB39" s="131" t="str">
        <f xml:space="preserve"> IFERROR( INDEX(表格1_3345[鍵盤按鍵], MATCH($Y39, 表格1_3345[方音符號], 0)), "")</f>
        <v>,</v>
      </c>
    </row>
    <row r="40" spans="5:28" ht="32.25">
      <c r="E40" s="216" cm="1">
        <f t="array" ref="E40" xml:space="preserve"> ROW() - ROW($2:$2)</f>
        <v>38</v>
      </c>
      <c r="F40" s="261" t="str">
        <f t="shared" si="2"/>
        <v>2</v>
      </c>
      <c r="G40" s="261" t="str">
        <f t="shared" si="3"/>
        <v>4</v>
      </c>
      <c r="I40" s="216">
        <v>38</v>
      </c>
      <c r="J40" s="231" t="str">
        <f t="shared" si="4"/>
        <v>3</v>
      </c>
      <c r="K40" s="231" t="str">
        <f t="shared" si="5"/>
        <v>˪</v>
      </c>
      <c r="M40" s="216">
        <v>38</v>
      </c>
      <c r="N40" s="230" t="str">
        <f t="shared" si="9"/>
        <v/>
      </c>
      <c r="O40" s="230" t="str">
        <f t="shared" si="1"/>
        <v/>
      </c>
      <c r="Q40" s="216">
        <v>38</v>
      </c>
      <c r="R40" s="219" t="str">
        <f t="shared" si="6"/>
        <v>4</v>
      </c>
      <c r="S40" s="233" t="str">
        <f t="shared" si="7"/>
        <v>2</v>
      </c>
      <c r="T40" s="286" t="str">
        <f xml:space="preserve"> IFERROR( INDEX($K$3:$K$44, MATCH(表格1_3345[[#This Row],[鍵盤按鍵]], $J$3:$J$44,0)), "")</f>
        <v>ˋ</v>
      </c>
      <c r="X40" s="14">
        <f t="shared" si="8"/>
        <v>38</v>
      </c>
      <c r="Y40" s="185" t="s">
        <v>114</v>
      </c>
      <c r="Z40" s="140" t="s">
        <v>149</v>
      </c>
      <c r="AA40" s="130" t="str">
        <f xml:space="preserve"> IFERROR( INDEX(表格1_3345[字典編碼], MATCH($Y40, 表格1_3345[方音符號], 0)), "")</f>
        <v/>
      </c>
      <c r="AB40" s="131" t="str">
        <f xml:space="preserve"> IFERROR( INDEX(表格1_3345[鍵盤按鍵], MATCH($Y40, 表格1_3345[方音符號], 0)), "")</f>
        <v/>
      </c>
    </row>
    <row r="41" spans="5:28" ht="32.25">
      <c r="E41" s="216" cm="1">
        <f t="array" ref="E41" xml:space="preserve"> ROW() - ROW($2:$2)</f>
        <v>39</v>
      </c>
      <c r="F41" s="261" t="str">
        <f t="shared" si="2"/>
        <v>3</v>
      </c>
      <c r="G41" s="261" t="str">
        <f t="shared" si="3"/>
        <v>3</v>
      </c>
      <c r="I41" s="216">
        <v>39</v>
      </c>
      <c r="J41" s="231" t="str">
        <f t="shared" si="4"/>
        <v>6</v>
      </c>
      <c r="K41" s="231" t="str">
        <f t="shared" si="5"/>
        <v>ˊ</v>
      </c>
      <c r="M41" s="216">
        <v>39</v>
      </c>
      <c r="N41" s="230" t="str">
        <f t="shared" si="9"/>
        <v/>
      </c>
      <c r="O41" s="230" t="str">
        <f t="shared" si="1"/>
        <v/>
      </c>
      <c r="Q41" s="216">
        <v>39</v>
      </c>
      <c r="R41" s="219" t="str">
        <f t="shared" si="6"/>
        <v>3</v>
      </c>
      <c r="S41" s="233" t="str">
        <f t="shared" si="7"/>
        <v>3</v>
      </c>
      <c r="T41" s="286" t="str">
        <f xml:space="preserve"> IFERROR( INDEX($K$3:$K$44, MATCH(表格1_3345[[#This Row],[鍵盤按鍵]], $J$3:$J$44,0)), "")</f>
        <v>˪</v>
      </c>
      <c r="X41" s="14">
        <f t="shared" si="8"/>
        <v>39</v>
      </c>
      <c r="Y41" s="185" t="s">
        <v>673</v>
      </c>
      <c r="Z41" s="140" t="s">
        <v>125</v>
      </c>
      <c r="AA41" s="130" t="str">
        <f xml:space="preserve"> IFERROR( INDEX(表格1_3345[字典編碼], MATCH($Y41, 表格1_3345[方音符號], 0)), "")</f>
        <v>B</v>
      </c>
      <c r="AB41" s="131" t="str">
        <f xml:space="preserve"> IFERROR( INDEX(表格1_3345[鍵盤按鍵], MATCH($Y41, 表格1_3345[方音符號], 0)), "")</f>
        <v>m</v>
      </c>
    </row>
    <row r="42" spans="5:28" ht="32.25">
      <c r="E42" s="216" cm="1">
        <f t="array" ref="E42" xml:space="preserve"> ROW() - ROW($2:$2)</f>
        <v>40</v>
      </c>
      <c r="F42" s="261" t="str">
        <f t="shared" si="2"/>
        <v>5</v>
      </c>
      <c r="G42" s="261" t="str">
        <f t="shared" si="3"/>
        <v>6</v>
      </c>
      <c r="I42" s="216">
        <v>40</v>
      </c>
      <c r="J42" s="231" t="str">
        <f t="shared" si="4"/>
        <v>5</v>
      </c>
      <c r="K42" s="231" t="str">
        <f t="shared" si="5"/>
        <v>˫</v>
      </c>
      <c r="M42" s="216">
        <v>40</v>
      </c>
      <c r="N42" s="230" t="str">
        <f t="shared" si="9"/>
        <v/>
      </c>
      <c r="O42" s="230" t="str">
        <f t="shared" si="1"/>
        <v/>
      </c>
      <c r="Q42" s="216">
        <v>40</v>
      </c>
      <c r="R42" s="219" t="str">
        <f t="shared" si="6"/>
        <v>6</v>
      </c>
      <c r="S42" s="233" t="str">
        <f t="shared" si="7"/>
        <v>5</v>
      </c>
      <c r="T42" s="286" t="str">
        <f xml:space="preserve"> IFERROR( INDEX($K$3:$K$44, MATCH(表格1_3345[[#This Row],[鍵盤按鍵]], $J$3:$J$44,0)), "")</f>
        <v>ˊ</v>
      </c>
      <c r="X42" s="14">
        <f t="shared" si="8"/>
        <v>40</v>
      </c>
      <c r="Y42" s="185" t="s">
        <v>23</v>
      </c>
      <c r="Z42" s="140" t="s">
        <v>150</v>
      </c>
      <c r="AA42" s="130" t="str">
        <f xml:space="preserve"> IFERROR( INDEX(表格1_3345[字典編碼], MATCH($Y42, 表格1_3345[方音符號], 0)), "")</f>
        <v>L</v>
      </c>
      <c r="AB42" s="131" t="str">
        <f xml:space="preserve"> IFERROR( INDEX(表格1_3345[鍵盤按鍵], MATCH($Y42, 表格1_3345[方音符號], 0)), "")</f>
        <v>0</v>
      </c>
    </row>
    <row r="43" spans="5:28" ht="32.25">
      <c r="E43" s="216" cm="1">
        <f t="array" ref="E43" xml:space="preserve"> ROW() - ROW($2:$2)</f>
        <v>41</v>
      </c>
      <c r="F43" s="261" t="str">
        <f t="shared" si="2"/>
        <v>7</v>
      </c>
      <c r="G43" s="261" t="str">
        <f t="shared" si="3"/>
        <v>5</v>
      </c>
      <c r="I43" s="216">
        <v>41</v>
      </c>
      <c r="J43" s="231" t="str">
        <f t="shared" si="4"/>
        <v>7</v>
      </c>
      <c r="K43" s="231" t="str">
        <f t="shared" si="5"/>
        <v>．</v>
      </c>
      <c r="M43" s="216">
        <v>41</v>
      </c>
      <c r="N43" s="230" t="str">
        <f t="shared" si="9"/>
        <v/>
      </c>
      <c r="O43" s="230" t="str">
        <f t="shared" si="1"/>
        <v/>
      </c>
      <c r="Q43" s="216">
        <v>41</v>
      </c>
      <c r="R43" s="219" t="str">
        <f t="shared" si="6"/>
        <v>5</v>
      </c>
      <c r="S43" s="233" t="str">
        <f t="shared" si="7"/>
        <v>7</v>
      </c>
      <c r="T43" s="286" t="str">
        <f xml:space="preserve"> IFERROR( INDEX($K$3:$K$44, MATCH(表格1_3345[[#This Row],[鍵盤按鍵]], $J$3:$J$44,0)), "")</f>
        <v>˫</v>
      </c>
      <c r="X43" s="14">
        <f t="shared" si="8"/>
        <v>41</v>
      </c>
      <c r="Y43" s="185" t="s">
        <v>54</v>
      </c>
      <c r="Z43" s="140" t="s">
        <v>151</v>
      </c>
      <c r="AA43" s="130" t="str">
        <f xml:space="preserve"> IFERROR( INDEX(表格1_3345[字典編碼], MATCH($Y43, 表格1_3345[方音符號], 0)), "")</f>
        <v>D</v>
      </c>
      <c r="AB43" s="131" t="str">
        <f xml:space="preserve"> IFERROR( INDEX(表格1_3345[鍵盤按鍵], MATCH($Y43, 表格1_3345[方音符號], 0)), "")</f>
        <v>p</v>
      </c>
    </row>
    <row r="44" spans="5:28" ht="32.25">
      <c r="E44" s="216" cm="1">
        <f t="array" ref="E44" xml:space="preserve"> ROW() - ROW($2:$2)</f>
        <v>42</v>
      </c>
      <c r="F44" s="261" t="str">
        <f t="shared" si="2"/>
        <v>0</v>
      </c>
      <c r="G44" s="261" t="str">
        <f t="shared" si="3"/>
        <v>7</v>
      </c>
      <c r="I44" s="216">
        <v>42</v>
      </c>
      <c r="J44" s="231" t="str">
        <f t="shared" si="4"/>
        <v/>
      </c>
      <c r="K44" s="231" t="str">
        <f t="shared" si="5"/>
        <v/>
      </c>
      <c r="M44" s="216">
        <v>42</v>
      </c>
      <c r="N44" s="230" t="str">
        <f t="shared" si="9"/>
        <v/>
      </c>
      <c r="O44" s="230" t="str">
        <f t="shared" si="1"/>
        <v/>
      </c>
      <c r="Q44" s="216">
        <v>42</v>
      </c>
      <c r="R44" s="219" t="str">
        <f t="shared" si="6"/>
        <v>7</v>
      </c>
      <c r="S44" s="233" t="str">
        <f t="shared" si="7"/>
        <v>0</v>
      </c>
      <c r="T44" s="286" t="str">
        <f xml:space="preserve"> IFERROR( INDEX($K$3:$K$44, MATCH(表格1_3345[[#This Row],[鍵盤按鍵]], $J$3:$J$44,0)), "")</f>
        <v>．</v>
      </c>
      <c r="X44" s="14">
        <f t="shared" si="8"/>
        <v>42</v>
      </c>
      <c r="Y44" s="185" t="s">
        <v>81</v>
      </c>
      <c r="Z44" s="140" t="s">
        <v>152</v>
      </c>
      <c r="AA44" s="130" t="str">
        <f xml:space="preserve"> IFERROR( INDEX(表格1_3345[字典編碼], MATCH($Y44, 表格1_3345[方音符號], 0)), "")</f>
        <v>Q</v>
      </c>
      <c r="AB44" s="131" t="str">
        <f xml:space="preserve"> IFERROR( INDEX(表格1_3345[鍵盤按鍵], MATCH($Y44, 表格1_3345[方音符號], 0)), "")</f>
        <v>;</v>
      </c>
    </row>
    <row r="45" spans="5:28" ht="32.25">
      <c r="O45" s="216"/>
      <c r="X45" s="14">
        <f t="shared" si="8"/>
        <v>43</v>
      </c>
      <c r="Y45" s="185" t="s">
        <v>101</v>
      </c>
      <c r="Z45" s="140" t="s">
        <v>153</v>
      </c>
      <c r="AA45" s="130" t="str">
        <f xml:space="preserve"> IFERROR( INDEX(表格1_3345[字典編碼], MATCH($Y45, 表格1_3345[方音符號], 0)), "")</f>
        <v>Y</v>
      </c>
      <c r="AB45" s="131" t="str">
        <f xml:space="preserve"> IFERROR( INDEX(表格1_3345[鍵盤按鍵], MATCH($Y45, 表格1_3345[方音符號], 0)), "")</f>
        <v>.</v>
      </c>
    </row>
    <row r="46" spans="5:28" ht="32.25">
      <c r="N46" s="292"/>
      <c r="X46" s="14">
        <f t="shared" si="8"/>
        <v>44</v>
      </c>
      <c r="Y46" s="185" t="s">
        <v>115</v>
      </c>
      <c r="Z46" s="144" t="s">
        <v>154</v>
      </c>
      <c r="AA46" s="130" t="str">
        <f xml:space="preserve"> IFERROR( INDEX(表格1_3345[字典編碼], MATCH($Y46, 表格1_3345[方音符號], 0)), "")</f>
        <v/>
      </c>
      <c r="AB46" s="131" t="str">
        <f xml:space="preserve"> IFERROR( INDEX(表格1_3345[鍵盤按鍵], MATCH($Y46, 表格1_3345[方音符號], 0)), "")</f>
        <v/>
      </c>
    </row>
    <row r="47" spans="5:28" ht="32.25">
      <c r="X47" s="14">
        <f t="shared" si="8"/>
        <v>45</v>
      </c>
      <c r="Y47" s="185" t="s">
        <v>102</v>
      </c>
      <c r="Z47" s="140"/>
      <c r="AA47" s="130" t="str">
        <f xml:space="preserve"> IFERROR( INDEX(表格1_3345[字典編碼], MATCH($Y47, 表格1_3345[方音符號], 0)), "")</f>
        <v>G</v>
      </c>
      <c r="AB47" s="131" t="str">
        <f xml:space="preserve"> IFERROR( INDEX(表格1_3345[鍵盤按鍵], MATCH($Y47, 表格1_3345[方音符號], 0)), "")</f>
        <v>/</v>
      </c>
    </row>
    <row r="48" spans="5:28" ht="32.25">
      <c r="R48" s="282"/>
      <c r="X48" s="44">
        <f t="shared" si="8"/>
        <v>46</v>
      </c>
      <c r="Y48" s="186" t="s">
        <v>118</v>
      </c>
      <c r="Z48" s="141">
        <v>1</v>
      </c>
      <c r="AA48" s="133" t="str">
        <f xml:space="preserve"> IFERROR( INDEX(表格1_3345[字典編碼], MATCH($Y48, 表格1_3345[方音符號], 0)), "")</f>
        <v/>
      </c>
      <c r="AB48" s="134" t="str">
        <f xml:space="preserve"> IFERROR( INDEX(表格1_3345[鍵盤按鍵], MATCH($Y48, 表格1_3345[方音符號], 0)), "")</f>
        <v/>
      </c>
    </row>
    <row r="49" spans="24:28" ht="32.25">
      <c r="X49" s="14">
        <f t="shared" si="8"/>
        <v>47</v>
      </c>
      <c r="Y49" s="185" t="s">
        <v>14</v>
      </c>
      <c r="Z49" s="140">
        <v>2</v>
      </c>
      <c r="AA49" s="130" t="str">
        <f xml:space="preserve"> IFERROR( INDEX(表格1_3345[字典編碼], MATCH($Y49, 表格1_3345[方音符號], 0)), "")</f>
        <v>2</v>
      </c>
      <c r="AB49" s="131" t="str">
        <f xml:space="preserve"> IFERROR( INDEX(表格1_3345[鍵盤按鍵], MATCH($Y49, 表格1_3345[方音符號], 0)), "")</f>
        <v>4</v>
      </c>
    </row>
    <row r="50" spans="24:28" ht="32.25">
      <c r="X50" s="14">
        <f t="shared" si="8"/>
        <v>48</v>
      </c>
      <c r="Y50" s="185" t="s">
        <v>12</v>
      </c>
      <c r="Z50" s="140">
        <v>3</v>
      </c>
      <c r="AA50" s="130" t="str">
        <f xml:space="preserve"> IFERROR( INDEX(表格1_3345[字典編碼], MATCH($Y50, 表格1_3345[方音符號], 0)), "")</f>
        <v>3</v>
      </c>
      <c r="AB50" s="131" t="str">
        <f xml:space="preserve"> IFERROR( INDEX(表格1_3345[鍵盤按鍵], MATCH($Y50, 表格1_3345[方音符號], 0)), "")</f>
        <v>3</v>
      </c>
    </row>
    <row r="51" spans="24:28" ht="32.25">
      <c r="X51" s="14">
        <f t="shared" si="8"/>
        <v>49</v>
      </c>
      <c r="Y51" s="185" t="s">
        <v>119</v>
      </c>
      <c r="Z51" s="140" t="s">
        <v>159</v>
      </c>
      <c r="AA51" s="130" t="str">
        <f xml:space="preserve"> IFERROR( INDEX(表格1_3345[字典編碼], MATCH($Y51, 表格1_3345[方音符號], 0)), "")</f>
        <v/>
      </c>
      <c r="AB51" s="131" t="str">
        <f xml:space="preserve"> IFERROR( INDEX(表格1_3345[鍵盤按鍵], MATCH($Y51, 表格1_3345[方音符號], 0)), "")</f>
        <v/>
      </c>
    </row>
    <row r="52" spans="24:28" ht="32.25">
      <c r="X52" s="14">
        <f t="shared" si="8"/>
        <v>50</v>
      </c>
      <c r="Y52" s="185" t="s">
        <v>120</v>
      </c>
      <c r="Z52" s="140" t="s">
        <v>160</v>
      </c>
      <c r="AA52" s="130" t="str">
        <f xml:space="preserve"> IFERROR( INDEX(表格1_3345[字典編碼], MATCH($Y52, 表格1_3345[方音符號], 0)), "")</f>
        <v/>
      </c>
      <c r="AB52" s="131" t="str">
        <f xml:space="preserve"> IFERROR( INDEX(表格1_3345[鍵盤按鍵], MATCH($Y52, 表格1_3345[方音符號], 0)), "")</f>
        <v/>
      </c>
    </row>
    <row r="53" spans="24:28" ht="32.25">
      <c r="X53" s="14">
        <f t="shared" si="8"/>
        <v>51</v>
      </c>
      <c r="Y53" s="185" t="s">
        <v>805</v>
      </c>
      <c r="Z53" s="140" t="s">
        <v>161</v>
      </c>
      <c r="AA53" s="130" t="str">
        <f xml:space="preserve"> IFERROR( INDEX(表格1_3345[字典編碼], MATCH($Y53, 表格1_3345[方音符號], 0)), "")</f>
        <v/>
      </c>
      <c r="AB53" s="131" t="str">
        <f xml:space="preserve"> IFERROR( INDEX(表格1_3345[鍵盤按鍵], MATCH($Y53, 表格1_3345[方音符號], 0)), "")</f>
        <v/>
      </c>
    </row>
    <row r="54" spans="24:28" ht="32.25">
      <c r="X54" s="14">
        <f t="shared" si="8"/>
        <v>52</v>
      </c>
      <c r="Y54" s="185" t="s">
        <v>122</v>
      </c>
      <c r="Z54" s="140" t="s">
        <v>162</v>
      </c>
      <c r="AA54" s="130" t="str">
        <f xml:space="preserve"> IFERROR( INDEX(表格1_3345[字典編碼], MATCH($Y54, 表格1_3345[方音符號], 0)), "")</f>
        <v/>
      </c>
      <c r="AB54" s="131" t="str">
        <f xml:space="preserve"> IFERROR( INDEX(表格1_3345[鍵盤按鍵], MATCH($Y54, 表格1_3345[方音符號], 0)), "")</f>
        <v/>
      </c>
    </row>
    <row r="55" spans="24:28" ht="32.25">
      <c r="X55" s="14">
        <f t="shared" si="8"/>
        <v>53</v>
      </c>
      <c r="Y55" s="185" t="s">
        <v>18</v>
      </c>
      <c r="Z55" s="140">
        <v>5</v>
      </c>
      <c r="AA55" s="130" t="str">
        <f xml:space="preserve"> IFERROR( INDEX(表格1_3345[字典編碼], MATCH($Y55, 表格1_3345[方音符號], 0)), "")</f>
        <v>5</v>
      </c>
      <c r="AB55" s="131" t="str">
        <f xml:space="preserve"> IFERROR( INDEX(表格1_3345[鍵盤按鍵], MATCH($Y55, 表格1_3345[方音符號], 0)), "")</f>
        <v>6</v>
      </c>
    </row>
    <row r="56" spans="24:28" ht="32.25">
      <c r="X56" s="14">
        <f t="shared" si="8"/>
        <v>54</v>
      </c>
      <c r="Y56" s="185" t="s">
        <v>16</v>
      </c>
      <c r="Z56" s="140">
        <v>7</v>
      </c>
      <c r="AA56" s="130" t="str">
        <f xml:space="preserve"> IFERROR( INDEX(表格1_3345[字典編碼], MATCH($Y56, 表格1_3345[方音符號], 0)), "")</f>
        <v>7</v>
      </c>
      <c r="AB56" s="131" t="str">
        <f xml:space="preserve"> IFERROR( INDEX(表格1_3345[鍵盤按鍵], MATCH($Y56, 表格1_3345[方音符號], 0)), "")</f>
        <v>5</v>
      </c>
    </row>
    <row r="57" spans="24:28" ht="32.25">
      <c r="X57" s="45">
        <f t="shared" si="8"/>
        <v>55</v>
      </c>
      <c r="Y57" s="187" t="s">
        <v>123</v>
      </c>
      <c r="Z57" s="142">
        <v>8</v>
      </c>
      <c r="AA57" s="135" t="str">
        <f xml:space="preserve"> IFERROR( INDEX(表格1_3345[字典編碼], MATCH($Y57, 表格1_3345[方音符號], 0)), "")</f>
        <v/>
      </c>
      <c r="AB57" s="136" t="str">
        <f xml:space="preserve"> IFERROR( INDEX(表格1_3345[鍵盤按鍵], MATCH($Y57, 表格1_3345[方音符號],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F67B2-491C-4D75-A4C9-B769F21779A9}">
  <sheetPr>
    <tabColor rgb="FFFF0000"/>
  </sheetPr>
  <dimension ref="A1:AU58"/>
  <sheetViews>
    <sheetView topLeftCell="A16" workbookViewId="0">
      <selection activeCell="A21" sqref="A21:B26"/>
    </sheetView>
    <sheetView workbookViewId="1"/>
  </sheetViews>
  <sheetFormatPr defaultRowHeight="30" outlineLevelCol="1"/>
  <cols>
    <col min="1" max="1" width="99.19921875" style="216" customWidth="1"/>
    <col min="2" max="2" width="4.59765625" style="216" bestFit="1" customWidth="1"/>
    <col min="3" max="3" width="6.5" style="216" customWidth="1"/>
    <col min="4" max="4" width="5.09765625" style="216" customWidth="1"/>
    <col min="5" max="5" width="4.69921875" style="216" customWidth="1" outlineLevel="1"/>
    <col min="6" max="7" width="10.09765625" style="218" customWidth="1" outlineLevel="1"/>
    <col min="8" max="8" width="5.09765625" style="216" customWidth="1"/>
    <col min="9" max="9" width="4.69921875" style="216" customWidth="1"/>
    <col min="10" max="10" width="10.09765625" style="217" customWidth="1"/>
    <col min="11" max="11" width="10.09765625" style="218" customWidth="1"/>
    <col min="12" max="12" width="5.09765625" style="216" customWidth="1"/>
    <col min="13" max="13" width="4.69921875" style="216" customWidth="1"/>
    <col min="14" max="14" width="10.09765625" style="216" customWidth="1"/>
    <col min="15" max="15" width="10.09765625" style="219" customWidth="1"/>
    <col min="16" max="16" width="8.796875" style="216"/>
    <col min="17" max="17" width="4.69921875" style="216" customWidth="1"/>
    <col min="18" max="20" width="9.796875" style="216" customWidth="1"/>
    <col min="21" max="22" width="7.8984375" style="216" customWidth="1"/>
    <col min="23" max="23" width="6.19921875" style="216" customWidth="1"/>
    <col min="24" max="27" width="11.296875" style="216" customWidth="1"/>
    <col min="28" max="28" width="11.69921875" style="216" customWidth="1"/>
    <col min="29" max="29" width="3.8984375" style="216" customWidth="1"/>
    <col min="30" max="30" width="13" style="216" customWidth="1"/>
    <col min="31" max="31" width="5.5" style="216" customWidth="1"/>
    <col min="32" max="45" width="8.796875" style="216"/>
    <col min="46" max="46" width="8.796875" style="349"/>
    <col min="47" max="16384" width="8.796875" style="216"/>
  </cols>
  <sheetData>
    <row r="1" spans="1:47" ht="32.25">
      <c r="A1" s="274" t="s">
        <v>717</v>
      </c>
      <c r="E1" s="274" t="s">
        <v>714</v>
      </c>
      <c r="I1" s="274" t="s">
        <v>716</v>
      </c>
      <c r="M1" s="274" t="s">
        <v>715</v>
      </c>
      <c r="Q1" s="275" t="s">
        <v>795</v>
      </c>
      <c r="W1" s="285" t="s">
        <v>701</v>
      </c>
      <c r="X1" s="184"/>
      <c r="Y1" s="145"/>
      <c r="Z1" s="139"/>
      <c r="AA1" s="139"/>
      <c r="AB1" s="139"/>
    </row>
    <row r="2" spans="1:47" ht="25.5">
      <c r="A2" s="288" t="s">
        <v>797</v>
      </c>
      <c r="F2" s="220" t="s">
        <v>794</v>
      </c>
      <c r="G2" s="221" t="s">
        <v>720</v>
      </c>
      <c r="J2" s="220" t="s">
        <v>720</v>
      </c>
      <c r="K2" s="221" t="s">
        <v>721</v>
      </c>
      <c r="N2" s="220" t="s">
        <v>794</v>
      </c>
      <c r="O2" s="221" t="s">
        <v>722</v>
      </c>
      <c r="R2" s="224" t="s">
        <v>799</v>
      </c>
      <c r="S2" s="224" t="s">
        <v>796</v>
      </c>
      <c r="T2" s="224" t="s">
        <v>397</v>
      </c>
      <c r="W2" s="337" t="s">
        <v>103</v>
      </c>
      <c r="X2" s="338" t="s">
        <v>104</v>
      </c>
      <c r="Y2" s="339" t="s">
        <v>364</v>
      </c>
      <c r="Z2" s="340" t="s">
        <v>334</v>
      </c>
      <c r="AA2" s="340" t="s">
        <v>812</v>
      </c>
      <c r="AB2" s="341" t="s">
        <v>541</v>
      </c>
    </row>
    <row r="3" spans="1:47" ht="32.25">
      <c r="A3" s="216">
        <f xml:space="preserve"> SEARCH("|",$A$2,1)</f>
        <v>7</v>
      </c>
      <c r="E3" s="216" cm="1">
        <f t="array" ref="E3" xml:space="preserve"> ROW() - ROW($2:$2)</f>
        <v>1</v>
      </c>
      <c r="F3" s="227" t="str">
        <f xml:space="preserve"> IFERROR( MID($A$6, $E3, 1), "")</f>
        <v>p</v>
      </c>
      <c r="G3" s="228" t="str">
        <f xml:space="preserve"> IFERROR( MID($A$7, $E3, 1), "")</f>
        <v>1</v>
      </c>
      <c r="I3" s="216">
        <v>1</v>
      </c>
      <c r="J3" s="231" t="str">
        <f xml:space="preserve"> IFERROR( MID($A$15, $E3, 1), "")</f>
        <v>1</v>
      </c>
      <c r="K3" s="231" t="str">
        <f xml:space="preserve"> IFERROR( MID($A$16, $E3, 1), "")</f>
        <v>ㄅ</v>
      </c>
      <c r="M3" s="216">
        <v>1</v>
      </c>
      <c r="N3" s="230" t="str">
        <f xml:space="preserve"> IFERROR( MID($A$25, $M3, 1), "")</f>
        <v>p</v>
      </c>
      <c r="O3" s="230" t="str">
        <f xml:space="preserve"> IFERROR( MID($A$26, $M3, 1), "")</f>
        <v>ㄅ</v>
      </c>
      <c r="Q3" s="216">
        <v>1</v>
      </c>
      <c r="R3" s="219" t="str">
        <f>G3</f>
        <v>1</v>
      </c>
      <c r="S3" s="233" t="str">
        <f>F3</f>
        <v>p</v>
      </c>
      <c r="T3" s="286" t="str">
        <f xml:space="preserve"> IFERROR( INDEX($K$3:$K$44, MATCH(表格1_3346[[#This Row],[鍵盤按鍵]], $J$3:$J$44,0)), "")</f>
        <v>ㄅ</v>
      </c>
      <c r="W3" s="342" cm="1">
        <f t="array" ref="W3">ROW() - ROW($2:$2)</f>
        <v>1</v>
      </c>
      <c r="X3" s="186" t="s">
        <v>8</v>
      </c>
      <c r="Y3" s="322" t="s">
        <v>198</v>
      </c>
      <c r="Z3" s="133" t="str">
        <f xml:space="preserve"> IFERROR( INDEX(表格1_3346[字典編碼], MATCH($X3, 表格1_3346[方音符號], 0)), "")</f>
        <v>p</v>
      </c>
      <c r="AA3" s="133" t="str">
        <f t="shared" ref="AA3:AA20" si="0">Z3</f>
        <v>p</v>
      </c>
      <c r="AB3" s="310" t="str">
        <f xml:space="preserve"> IFERROR( INDEX(表格1_3346[鍵盤按鍵], MATCH($X3, 表格1_3346[方音符號], 0)), "")</f>
        <v>1</v>
      </c>
      <c r="AD3" s="293" t="s">
        <v>801</v>
      </c>
      <c r="AF3" s="297" t="str">
        <f xml:space="preserve"> "- xlit|" &amp; AF4 &amp; "|" &amp; AF5 &amp; "|"</f>
        <v>- xlit|pPbtTnkKgcCzshiuaeoOIUGDBNmdqjJSQLMY123570|1qz2wsedtyhbncuj8oki9l/pm-axgrfv;0,. 43657|</v>
      </c>
    </row>
    <row r="4" spans="1:47" ht="32.25">
      <c r="A4" s="216">
        <f xml:space="preserve"> SEARCH("|",$A$2,A3+1)</f>
        <v>50</v>
      </c>
      <c r="E4" s="216" cm="1">
        <f t="array" ref="E4" xml:space="preserve"> ROW() - ROW($2:$2)</f>
        <v>2</v>
      </c>
      <c r="F4" s="236" t="str">
        <f t="shared" ref="F4:F44" si="1" xml:space="preserve"> IFERROR( MID($A$6, $E4, 1), "")</f>
        <v>P</v>
      </c>
      <c r="G4" s="237" t="str">
        <f t="shared" ref="G4:G44" si="2" xml:space="preserve"> IFERROR( MID($A$7, $E4, 1), "")</f>
        <v>q</v>
      </c>
      <c r="I4" s="216">
        <v>2</v>
      </c>
      <c r="J4" s="231" t="str">
        <f t="shared" ref="J4:J44" si="3" xml:space="preserve"> IFERROR( MID($A$15, $E4, 1), "")</f>
        <v>q</v>
      </c>
      <c r="K4" s="231" t="str">
        <f t="shared" ref="K4:K44" si="4" xml:space="preserve"> IFERROR( MID($A$16, $E4, 1), "")</f>
        <v>ㄆ</v>
      </c>
      <c r="M4" s="216">
        <v>2</v>
      </c>
      <c r="N4" s="230" t="str">
        <f t="shared" ref="N4:N28" si="5" xml:space="preserve"> IFERROR( MID($A$25, $M4, 1), "")</f>
        <v>P</v>
      </c>
      <c r="O4" s="230" t="str">
        <f t="shared" ref="O4:O28" si="6" xml:space="preserve"> IFERROR( MID($A$26, $M4, 1), "")</f>
        <v>ㄆ</v>
      </c>
      <c r="Q4" s="216">
        <v>2</v>
      </c>
      <c r="R4" s="219" t="str">
        <f t="shared" ref="R4:R44" si="7">G4</f>
        <v>q</v>
      </c>
      <c r="S4" s="233" t="str">
        <f t="shared" ref="S4:S44" si="8">F4</f>
        <v>P</v>
      </c>
      <c r="T4" s="286" t="str">
        <f xml:space="preserve"> IFERROR( INDEX($K$3:$K$44, MATCH(表格1_3346[[#This Row],[鍵盤按鍵]], $J$3:$J$44,0)), "")</f>
        <v>ㄆ</v>
      </c>
      <c r="W4" s="343" cm="1">
        <f t="array" ref="W4">ROW() - ROW($2:$2)</f>
        <v>2</v>
      </c>
      <c r="X4" s="185" t="s">
        <v>37</v>
      </c>
      <c r="Y4" s="205" t="s">
        <v>126</v>
      </c>
      <c r="Z4" s="130" t="str">
        <f xml:space="preserve"> IFERROR( INDEX(表格1_3346[字典編碼], MATCH($X4, 表格1_3346[方音符號], 0)), "")</f>
        <v>P</v>
      </c>
      <c r="AA4" s="130" t="str">
        <f t="shared" si="0"/>
        <v>P</v>
      </c>
      <c r="AB4" s="312" t="str">
        <f xml:space="preserve"> IFERROR( INDEX(表格1_3346[鍵盤按鍵], MATCH($X4, 表格1_3346[方音符號], 0)), "")</f>
        <v>q</v>
      </c>
      <c r="AD4" s="276" t="s">
        <v>796</v>
      </c>
      <c r="AE4" s="274">
        <f xml:space="preserve"> LEN(AF4)</f>
        <v>42</v>
      </c>
      <c r="AF4" s="296" t="str">
        <f xml:space="preserve"> _xlfn.CONCAT(AA$3:AA$44)</f>
        <v>pPbtTnkKgcCzshiuaeoOIUGDBNmdqjJSQLMY123570</v>
      </c>
      <c r="AS4" s="304" t="s">
        <v>806</v>
      </c>
      <c r="AT4" s="350" t="s">
        <v>788</v>
      </c>
      <c r="AU4" s="225">
        <f xml:space="preserve"> FIND(AT4, AF4)</f>
        <v>26</v>
      </c>
    </row>
    <row r="5" spans="1:47" ht="32.25">
      <c r="A5" s="216">
        <f xml:space="preserve"> SEARCH("|",$A$2,A4+1)</f>
        <v>93</v>
      </c>
      <c r="E5" s="216" cm="1">
        <f t="array" ref="E5" xml:space="preserve"> ROW() - ROW($2:$2)</f>
        <v>3</v>
      </c>
      <c r="F5" s="236" t="str">
        <f t="shared" si="1"/>
        <v>m</v>
      </c>
      <c r="G5" s="237" t="str">
        <f t="shared" si="2"/>
        <v>a</v>
      </c>
      <c r="I5" s="216">
        <v>3</v>
      </c>
      <c r="J5" s="231" t="str">
        <f t="shared" si="3"/>
        <v>a</v>
      </c>
      <c r="K5" s="231" t="str">
        <f t="shared" si="4"/>
        <v>ㄇ</v>
      </c>
      <c r="M5" s="216">
        <v>3</v>
      </c>
      <c r="N5" s="230" t="str">
        <f t="shared" si="5"/>
        <v>b</v>
      </c>
      <c r="O5" s="230" t="str">
        <f t="shared" si="6"/>
        <v>ㆠ</v>
      </c>
      <c r="Q5" s="216">
        <v>3</v>
      </c>
      <c r="R5" s="219" t="str">
        <f t="shared" si="7"/>
        <v>a</v>
      </c>
      <c r="S5" s="233" t="str">
        <f t="shared" si="8"/>
        <v>m</v>
      </c>
      <c r="T5" s="286" t="str">
        <f xml:space="preserve"> IFERROR( INDEX($K$3:$K$44, MATCH(表格1_3346[[#This Row],[鍵盤按鍵]], $J$3:$J$44,0)), "")</f>
        <v>ㄇ</v>
      </c>
      <c r="W5" s="344" cm="1">
        <f t="array" ref="W5">ROW() - ROW($2:$2)</f>
        <v>3</v>
      </c>
      <c r="X5" s="187" t="s">
        <v>90</v>
      </c>
      <c r="Y5" s="323" t="s">
        <v>163</v>
      </c>
      <c r="Z5" s="135" t="str">
        <f xml:space="preserve"> IFERROR( INDEX(表格1_3346[字典編碼], MATCH($X5, 表格1_3346[方音符號], 0)), "")</f>
        <v>b</v>
      </c>
      <c r="AA5" s="135" t="str">
        <f t="shared" si="0"/>
        <v>b</v>
      </c>
      <c r="AB5" s="314" t="str">
        <f xml:space="preserve"> IFERROR( INDEX(表格1_3346[鍵盤按鍵], MATCH($X5, 表格1_3346[方音符號], 0)), "")</f>
        <v>z</v>
      </c>
      <c r="AD5" s="291" t="s">
        <v>799</v>
      </c>
      <c r="AE5" s="274">
        <f xml:space="preserve"> LEN(AF5)</f>
        <v>42</v>
      </c>
      <c r="AF5" s="335" t="s">
        <v>815</v>
      </c>
      <c r="AG5" s="336"/>
      <c r="AH5" s="336"/>
      <c r="AI5" s="336"/>
      <c r="AJ5" s="336"/>
      <c r="AK5" s="336"/>
      <c r="AL5" s="336"/>
      <c r="AM5" s="336"/>
      <c r="AO5" s="294" t="str">
        <f xml:space="preserve"> MID("/", AE4, 1)</f>
        <v/>
      </c>
      <c r="AT5" s="351" t="str">
        <f xml:space="preserve"> MID(AF5, AU4, 1)</f>
        <v>-</v>
      </c>
      <c r="AU5" s="225"/>
    </row>
    <row r="6" spans="1:47" ht="32.25">
      <c r="A6" s="271" t="str">
        <f xml:space="preserve"> MID($A$2,A3+1, A4-A3-1)</f>
        <v>pPmbtTndkKhjJSgqzcCsiuBaoøMIeUYLDQGN123570</v>
      </c>
      <c r="B6" s="272">
        <f xml:space="preserve"> LEN(A6)</f>
        <v>42</v>
      </c>
      <c r="E6" s="216" cm="1">
        <f t="array" ref="E6" xml:space="preserve"> ROW() - ROW($2:$2)</f>
        <v>4</v>
      </c>
      <c r="F6" s="241" t="str">
        <f t="shared" si="1"/>
        <v>b</v>
      </c>
      <c r="G6" s="242" t="str">
        <f t="shared" si="2"/>
        <v>z</v>
      </c>
      <c r="I6" s="216">
        <v>4</v>
      </c>
      <c r="J6" s="231" t="str">
        <f t="shared" si="3"/>
        <v>z</v>
      </c>
      <c r="K6" s="231" t="str">
        <f t="shared" si="4"/>
        <v>ㆠ</v>
      </c>
      <c r="M6" s="216">
        <v>4</v>
      </c>
      <c r="N6" s="230" t="str">
        <f t="shared" si="5"/>
        <v>t</v>
      </c>
      <c r="O6" s="230" t="str">
        <f t="shared" si="6"/>
        <v>ㄉ</v>
      </c>
      <c r="Q6" s="216">
        <v>4</v>
      </c>
      <c r="R6" s="219" t="str">
        <f t="shared" si="7"/>
        <v>z</v>
      </c>
      <c r="S6" s="233" t="str">
        <f t="shared" si="8"/>
        <v>b</v>
      </c>
      <c r="T6" s="286" t="str">
        <f xml:space="preserve"> IFERROR( INDEX($K$3:$K$44, MATCH(表格1_3346[[#This Row],[鍵盤按鍵]], $J$3:$J$44,0)), "")</f>
        <v>ㆠ</v>
      </c>
      <c r="W6" s="342" cm="1">
        <f t="array" ref="W6">ROW() - ROW($2:$2)</f>
        <v>4</v>
      </c>
      <c r="X6" s="186" t="s">
        <v>10</v>
      </c>
      <c r="Y6" s="322" t="s">
        <v>11</v>
      </c>
      <c r="Z6" s="133" t="str">
        <f xml:space="preserve"> IFERROR( INDEX(表格1_3346[字典編碼], MATCH($X6, 表格1_3346[方音符號], 0)), "")</f>
        <v>t</v>
      </c>
      <c r="AA6" s="133" t="str">
        <f t="shared" si="0"/>
        <v>t</v>
      </c>
      <c r="AB6" s="310" t="str">
        <f xml:space="preserve"> IFERROR( INDEX(表格1_3346[鍵盤按鍵], MATCH($X6, 表格1_3346[方音符號], 0)), "")</f>
        <v>2</v>
      </c>
      <c r="AD6" s="334"/>
      <c r="AE6" s="274"/>
      <c r="AF6" s="296" t="str">
        <f>AF5</f>
        <v>1qz2wsedtyhbncuj8oki9l/pm-axgrfv;0,. 43657</v>
      </c>
      <c r="AO6" s="294"/>
    </row>
    <row r="7" spans="1:47" ht="32.25">
      <c r="A7" s="271" t="str">
        <f xml:space="preserve"> MID($A$2,A4+1, A5-A4-1)</f>
        <v>1qaz2wsxedcrfvtgbyhnujm8ik,9ol.0p;/- 43657</v>
      </c>
      <c r="B7" s="272">
        <f xml:space="preserve"> LEN(A7)</f>
        <v>42</v>
      </c>
      <c r="E7" s="216" cm="1">
        <f t="array" ref="E7" xml:space="preserve"> ROW() - ROW($2:$2)</f>
        <v>5</v>
      </c>
      <c r="F7" s="236" t="str">
        <f t="shared" si="1"/>
        <v>t</v>
      </c>
      <c r="G7" s="237" t="str">
        <f t="shared" si="2"/>
        <v>2</v>
      </c>
      <c r="I7" s="216">
        <v>5</v>
      </c>
      <c r="J7" s="231" t="str">
        <f t="shared" si="3"/>
        <v>2</v>
      </c>
      <c r="K7" s="231" t="str">
        <f t="shared" si="4"/>
        <v>ㄉ</v>
      </c>
      <c r="M7" s="216">
        <v>5</v>
      </c>
      <c r="N7" s="230" t="str">
        <f t="shared" si="5"/>
        <v>T</v>
      </c>
      <c r="O7" s="230" t="str">
        <f t="shared" si="6"/>
        <v>ㄊ</v>
      </c>
      <c r="Q7" s="216">
        <v>5</v>
      </c>
      <c r="R7" s="219" t="str">
        <f t="shared" si="7"/>
        <v>2</v>
      </c>
      <c r="S7" s="233" t="str">
        <f t="shared" si="8"/>
        <v>t</v>
      </c>
      <c r="T7" s="286" t="str">
        <f xml:space="preserve"> IFERROR( INDEX($K$3:$K$44, MATCH(表格1_3346[[#This Row],[鍵盤按鍵]], $J$3:$J$44,0)), "")</f>
        <v>ㄉ</v>
      </c>
      <c r="W7" s="343" cm="1">
        <f t="array" ref="W7">ROW() - ROW($2:$2)</f>
        <v>5</v>
      </c>
      <c r="X7" s="185" t="s">
        <v>39</v>
      </c>
      <c r="Y7" s="205" t="s">
        <v>40</v>
      </c>
      <c r="Z7" s="130" t="str">
        <f xml:space="preserve"> IFERROR( INDEX(表格1_3346[字典編碼], MATCH($X7, 表格1_3346[方音符號], 0)), "")</f>
        <v>T</v>
      </c>
      <c r="AA7" s="130" t="str">
        <f t="shared" si="0"/>
        <v>T</v>
      </c>
      <c r="AB7" s="312" t="str">
        <f xml:space="preserve"> IFERROR( INDEX(表格1_3346[鍵盤按鍵], MATCH($X7, 表格1_3346[方音符號], 0)), "")</f>
        <v>w</v>
      </c>
      <c r="AF7" s="294"/>
    </row>
    <row r="8" spans="1:47" ht="32.25">
      <c r="E8" s="216" cm="1">
        <f t="array" ref="E8" xml:space="preserve"> ROW() - ROW($2:$2)</f>
        <v>6</v>
      </c>
      <c r="F8" s="236" t="str">
        <f t="shared" si="1"/>
        <v>T</v>
      </c>
      <c r="G8" s="237" t="str">
        <f t="shared" si="2"/>
        <v>w</v>
      </c>
      <c r="I8" s="216">
        <v>6</v>
      </c>
      <c r="J8" s="231" t="str">
        <f t="shared" si="3"/>
        <v>w</v>
      </c>
      <c r="K8" s="231" t="str">
        <f t="shared" si="4"/>
        <v>ㄊ</v>
      </c>
      <c r="M8" s="216">
        <v>6</v>
      </c>
      <c r="N8" s="230" t="str">
        <f t="shared" si="5"/>
        <v>d</v>
      </c>
      <c r="O8" s="230" t="str">
        <f t="shared" si="6"/>
        <v>ㄌ</v>
      </c>
      <c r="Q8" s="216">
        <v>6</v>
      </c>
      <c r="R8" s="219" t="str">
        <f t="shared" si="7"/>
        <v>w</v>
      </c>
      <c r="S8" s="233" t="str">
        <f t="shared" si="8"/>
        <v>T</v>
      </c>
      <c r="T8" s="286" t="str">
        <f xml:space="preserve"> IFERROR( INDEX($K$3:$K$44, MATCH(表格1_3346[[#This Row],[鍵盤按鍵]], $J$3:$J$44,0)), "")</f>
        <v>ㄊ</v>
      </c>
      <c r="W8" s="344" cm="1">
        <f t="array" ref="W8">ROW() - ROW($2:$2)</f>
        <v>6</v>
      </c>
      <c r="X8" s="187" t="s">
        <v>67</v>
      </c>
      <c r="Y8" s="323" t="s">
        <v>68</v>
      </c>
      <c r="Z8" s="135" t="str">
        <f xml:space="preserve"> IFERROR( INDEX(表格1_3346[字典編碼], MATCH($X8, 表格1_3346[方音符號], 0)), "")</f>
        <v>n</v>
      </c>
      <c r="AA8" s="135" t="str">
        <f t="shared" si="0"/>
        <v>n</v>
      </c>
      <c r="AB8" s="314" t="str">
        <f xml:space="preserve"> IFERROR( INDEX(表格1_3346[鍵盤按鍵], MATCH($X8, 表格1_3346[方音符號], 0)), "")</f>
        <v>s</v>
      </c>
      <c r="AD8" s="293" t="s">
        <v>802</v>
      </c>
      <c r="AF8" s="297" t="str">
        <f xml:space="preserve"> "- xlit|" &amp; AF9 &amp; "|" &amp; AF10 &amp; "|"</f>
        <v>- xlit|1qz2wsedtyhbncuj8oki9l/pm-axgrfv;0,.43657|ㄅㄆㆠㄉㄊㄋㄍㄎㆣㄗㄘㆡㄙㄏㄧㄨㄚㆤㄜㆦㄞㄠㆭㄣㆬ鼻ㄇㄌㄫㄐㄑㄒㄤㄢㆰㆲˋ˪ˊ˫˙|</v>
      </c>
    </row>
    <row r="9" spans="1:47" ht="32.25">
      <c r="E9" s="216" cm="1">
        <f t="array" ref="E9" xml:space="preserve"> ROW() - ROW($2:$2)</f>
        <v>7</v>
      </c>
      <c r="F9" s="236" t="str">
        <f t="shared" si="1"/>
        <v>n</v>
      </c>
      <c r="G9" s="237" t="str">
        <f t="shared" si="2"/>
        <v>s</v>
      </c>
      <c r="I9" s="216">
        <v>7</v>
      </c>
      <c r="J9" s="231" t="str">
        <f t="shared" si="3"/>
        <v>s</v>
      </c>
      <c r="K9" s="231" t="str">
        <f t="shared" si="4"/>
        <v>ㄋ</v>
      </c>
      <c r="M9" s="216">
        <v>7</v>
      </c>
      <c r="N9" s="230" t="str">
        <f t="shared" si="5"/>
        <v>k</v>
      </c>
      <c r="O9" s="230" t="str">
        <f t="shared" si="6"/>
        <v>ㄍ</v>
      </c>
      <c r="Q9" s="216">
        <v>7</v>
      </c>
      <c r="R9" s="219" t="str">
        <f t="shared" si="7"/>
        <v>s</v>
      </c>
      <c r="S9" s="233" t="str">
        <f t="shared" si="8"/>
        <v>n</v>
      </c>
      <c r="T9" s="286" t="str">
        <f xml:space="preserve"> IFERROR( INDEX($K$3:$K$44, MATCH(表格1_3346[[#This Row],[鍵盤按鍵]], $J$3:$J$44,0)), "")</f>
        <v>ㄋ</v>
      </c>
      <c r="W9" s="342" cm="1">
        <f t="array" ref="W9">ROW() - ROW($2:$2)</f>
        <v>7</v>
      </c>
      <c r="X9" s="186" t="s">
        <v>41</v>
      </c>
      <c r="Y9" s="322" t="s">
        <v>42</v>
      </c>
      <c r="Z9" s="133" t="str">
        <f xml:space="preserve"> IFERROR( INDEX(表格1_3346[字典編碼], MATCH($X9, 表格1_3346[方音符號], 0)), "")</f>
        <v>k</v>
      </c>
      <c r="AA9" s="133" t="str">
        <f t="shared" si="0"/>
        <v>k</v>
      </c>
      <c r="AB9" s="310" t="str">
        <f xml:space="preserve"> IFERROR( INDEX(表格1_3346[鍵盤按鍵], MATCH($X9, 表格1_3346[方音符號], 0)), "")</f>
        <v>e</v>
      </c>
      <c r="AD9" s="291" t="s">
        <v>799</v>
      </c>
      <c r="AE9" s="274">
        <f xml:space="preserve"> LEN(AF9)</f>
        <v>41</v>
      </c>
      <c r="AF9" s="296" t="str">
        <f xml:space="preserve"> _xlfn.CONCAT(AB$3:AB$38,AB$40:AB$44)</f>
        <v>1qz2wsedtyhbncuj8oki9l/pm-axgrfv;0,.43657</v>
      </c>
      <c r="AS9" s="304" t="s">
        <v>806</v>
      </c>
      <c r="AT9" s="352">
        <f ca="1">AT9</f>
        <v>0</v>
      </c>
      <c r="AU9" s="225">
        <f ca="1" xml:space="preserve"> FIND(AT9, AF9)</f>
        <v>0</v>
      </c>
    </row>
    <row r="10" spans="1:47" ht="32.25">
      <c r="A10" s="274" t="s">
        <v>716</v>
      </c>
      <c r="E10" s="216" cm="1">
        <f t="array" ref="E10" xml:space="preserve"> ROW() - ROW($2:$2)</f>
        <v>8</v>
      </c>
      <c r="F10" s="246" t="str">
        <f t="shared" si="1"/>
        <v>d</v>
      </c>
      <c r="G10" s="247" t="str">
        <f t="shared" si="2"/>
        <v>x</v>
      </c>
      <c r="I10" s="216">
        <v>8</v>
      </c>
      <c r="J10" s="231" t="str">
        <f t="shared" si="3"/>
        <v>x</v>
      </c>
      <c r="K10" s="231" t="str">
        <f t="shared" si="4"/>
        <v>ㄌ</v>
      </c>
      <c r="M10" s="216">
        <v>8</v>
      </c>
      <c r="N10" s="230" t="str">
        <f t="shared" si="5"/>
        <v>K</v>
      </c>
      <c r="O10" s="230" t="str">
        <f t="shared" si="6"/>
        <v>ㄎ</v>
      </c>
      <c r="Q10" s="216">
        <v>8</v>
      </c>
      <c r="R10" s="219" t="str">
        <f t="shared" si="7"/>
        <v>x</v>
      </c>
      <c r="S10" s="233" t="str">
        <f t="shared" si="8"/>
        <v>d</v>
      </c>
      <c r="T10" s="286" t="str">
        <f xml:space="preserve"> IFERROR( INDEX($K$3:$K$44, MATCH(表格1_3346[[#This Row],[鍵盤按鍵]], $J$3:$J$44,0)), "")</f>
        <v>ㄌ</v>
      </c>
      <c r="W10" s="343" cm="1">
        <f t="array" ref="W10">ROW() - ROW($2:$2)</f>
        <v>8</v>
      </c>
      <c r="X10" s="185" t="s">
        <v>69</v>
      </c>
      <c r="Y10" s="205" t="s">
        <v>128</v>
      </c>
      <c r="Z10" s="130" t="str">
        <f xml:space="preserve"> IFERROR( INDEX(表格1_3346[字典編碼], MATCH($X10, 表格1_3346[方音符號], 0)), "")</f>
        <v>K</v>
      </c>
      <c r="AA10" s="130" t="str">
        <f t="shared" si="0"/>
        <v>K</v>
      </c>
      <c r="AB10" s="312" t="str">
        <f xml:space="preserve"> IFERROR( INDEX(表格1_3346[鍵盤按鍵], MATCH($X10, 表格1_3346[方音符號], 0)), "")</f>
        <v>d</v>
      </c>
      <c r="AD10" s="277" t="s">
        <v>397</v>
      </c>
      <c r="AE10" s="274">
        <f xml:space="preserve"> LEN(AF10)</f>
        <v>41</v>
      </c>
      <c r="AF10" s="296" t="str">
        <f xml:space="preserve"> _xlfn.CONCAT(X$3:X$38,X$40:X$44)</f>
        <v>ㄅㄆㆠㄉㄊㄋㄍㄎㆣㄗㄘㆡㄙㄏㄧㄨㄚㆤㄜㆦㄞㄠㆭㄣㆬ鼻ㄇㄌㄫㄐㄑㄒㄤㄢㆰㆲˋ˪ˊ˫˙</v>
      </c>
      <c r="AT10" s="351">
        <f ca="1" xml:space="preserve"> MID(AF10, AU9, 1)</f>
        <v>0</v>
      </c>
      <c r="AU10" s="225"/>
    </row>
    <row r="11" spans="1:47" ht="32.25">
      <c r="A11" s="288" t="s">
        <v>798</v>
      </c>
      <c r="E11" s="216" cm="1">
        <f t="array" ref="E11" xml:space="preserve"> ROW() - ROW($2:$2)</f>
        <v>9</v>
      </c>
      <c r="F11" s="227" t="str">
        <f t="shared" si="1"/>
        <v>k</v>
      </c>
      <c r="G11" s="228" t="str">
        <f t="shared" si="2"/>
        <v>e</v>
      </c>
      <c r="I11" s="216">
        <v>9</v>
      </c>
      <c r="J11" s="231" t="str">
        <f t="shared" si="3"/>
        <v>e</v>
      </c>
      <c r="K11" s="231" t="str">
        <f t="shared" si="4"/>
        <v>ㄍ</v>
      </c>
      <c r="M11" s="216">
        <v>9</v>
      </c>
      <c r="N11" s="230" t="str">
        <f t="shared" si="5"/>
        <v>g</v>
      </c>
      <c r="O11" s="230" t="str">
        <f t="shared" si="6"/>
        <v>ㆣ</v>
      </c>
      <c r="Q11" s="216">
        <v>9</v>
      </c>
      <c r="R11" s="219" t="str">
        <f t="shared" si="7"/>
        <v>e</v>
      </c>
      <c r="S11" s="233" t="str">
        <f t="shared" si="8"/>
        <v>k</v>
      </c>
      <c r="T11" s="286" t="str">
        <f xml:space="preserve"> IFERROR( INDEX($K$3:$K$44, MATCH(表格1_3346[[#This Row],[鍵盤按鍵]], $J$3:$J$44,0)), "")</f>
        <v>ㄍ</v>
      </c>
      <c r="W11" s="344" cm="1">
        <f t="array" ref="W11">ROW() - ROW($2:$2)</f>
        <v>9</v>
      </c>
      <c r="X11" s="187" t="s">
        <v>44</v>
      </c>
      <c r="Y11" s="323" t="s">
        <v>127</v>
      </c>
      <c r="Z11" s="135" t="str">
        <f xml:space="preserve"> IFERROR( INDEX(表格1_3346[字典編碼], MATCH($X11, 表格1_3346[方音符號], 0)), "")</f>
        <v>g</v>
      </c>
      <c r="AA11" s="135" t="str">
        <f t="shared" si="0"/>
        <v>g</v>
      </c>
      <c r="AB11" s="314" t="str">
        <f xml:space="preserve"> IFERROR( INDEX(表格1_3346[鍵盤按鍵], MATCH($X11, 表格1_3346[方音符號], 0)), "")</f>
        <v>t</v>
      </c>
      <c r="AG11" s="295"/>
    </row>
    <row r="12" spans="1:47" ht="32.25">
      <c r="A12" s="216">
        <f xml:space="preserve"> SEARCH("|",$A$11,1)</f>
        <v>7</v>
      </c>
      <c r="E12" s="216" cm="1">
        <f t="array" ref="E12" xml:space="preserve"> ROW() - ROW($2:$2)</f>
        <v>10</v>
      </c>
      <c r="F12" s="236" t="str">
        <f t="shared" si="1"/>
        <v>K</v>
      </c>
      <c r="G12" s="237" t="str">
        <f t="shared" si="2"/>
        <v>d</v>
      </c>
      <c r="I12" s="216">
        <v>10</v>
      </c>
      <c r="J12" s="231" t="str">
        <f t="shared" si="3"/>
        <v>d</v>
      </c>
      <c r="K12" s="231" t="str">
        <f t="shared" si="4"/>
        <v>ㄎ</v>
      </c>
      <c r="M12" s="216">
        <v>10</v>
      </c>
      <c r="N12" s="230" t="str">
        <f t="shared" si="5"/>
        <v>c</v>
      </c>
      <c r="O12" s="230" t="str">
        <f t="shared" si="6"/>
        <v>ㄗ</v>
      </c>
      <c r="Q12" s="216">
        <v>10</v>
      </c>
      <c r="R12" s="219" t="str">
        <f t="shared" si="7"/>
        <v>d</v>
      </c>
      <c r="S12" s="233" t="str">
        <f t="shared" si="8"/>
        <v>K</v>
      </c>
      <c r="T12" s="286" t="str">
        <f xml:space="preserve"> IFERROR( INDEX($K$3:$K$44, MATCH(表格1_3346[[#This Row],[鍵盤按鍵]], $J$3:$J$44,0)), "")</f>
        <v>ㄎ</v>
      </c>
      <c r="W12" s="342" cm="1">
        <f t="array" ref="W12">ROW() - ROW($2:$2)</f>
        <v>10</v>
      </c>
      <c r="X12" s="186" t="s">
        <v>46</v>
      </c>
      <c r="Y12" s="322" t="s">
        <v>47</v>
      </c>
      <c r="Z12" s="133" t="str">
        <f xml:space="preserve"> IFERROR( INDEX(表格1_3346[字典編碼], MATCH($X12, 表格1_3346[方音符號], 0)), "")</f>
        <v>c</v>
      </c>
      <c r="AA12" s="133" t="str">
        <f t="shared" si="0"/>
        <v>c</v>
      </c>
      <c r="AB12" s="310" t="str">
        <f xml:space="preserve"> IFERROR( INDEX(表格1_3346[鍵盤按鍵], MATCH($X12, 表格1_3346[方音符號], 0)), "")</f>
        <v>y</v>
      </c>
      <c r="AD12" s="293" t="s">
        <v>803</v>
      </c>
      <c r="AF12" s="297" t="str">
        <f xml:space="preserve"> "- xlit|" &amp; AF10 &amp; "|" &amp; AF9 &amp; "|"</f>
        <v>- xlit|ㄅㄆㆠㄉㄊㄋㄍㄎㆣㄗㄘㆡㄙㄏㄧㄨㄚㆤㄜㆦㄞㄠㆭㄣㆬ鼻ㄇㄌㄫㄐㄑㄒㄤㄢㆰㆲˋ˪ˊ˫˙|1qz2wsedtyhbncuj8oki9l/pm-axgrfv;0,.43657|</v>
      </c>
    </row>
    <row r="13" spans="1:47" ht="32.25">
      <c r="A13" s="216">
        <f xml:space="preserve"> SEARCH("|",$A$11,A12+1)</f>
        <v>49</v>
      </c>
      <c r="E13" s="216" cm="1">
        <f t="array" ref="E13" xml:space="preserve"> ROW() - ROW($2:$2)</f>
        <v>11</v>
      </c>
      <c r="F13" s="246" t="str">
        <f t="shared" si="1"/>
        <v>h</v>
      </c>
      <c r="G13" s="247" t="str">
        <f t="shared" si="2"/>
        <v>c</v>
      </c>
      <c r="I13" s="216">
        <v>11</v>
      </c>
      <c r="J13" s="231" t="str">
        <f t="shared" si="3"/>
        <v>c</v>
      </c>
      <c r="K13" s="231" t="str">
        <f t="shared" si="4"/>
        <v>ㄏ</v>
      </c>
      <c r="M13" s="216">
        <v>11</v>
      </c>
      <c r="N13" s="230" t="str">
        <f t="shared" si="5"/>
        <v>C</v>
      </c>
      <c r="O13" s="230" t="str">
        <f t="shared" si="6"/>
        <v>ㄘ</v>
      </c>
      <c r="Q13" s="216">
        <v>11</v>
      </c>
      <c r="R13" s="219" t="str">
        <f t="shared" si="7"/>
        <v>c</v>
      </c>
      <c r="S13" s="233" t="str">
        <f t="shared" si="8"/>
        <v>h</v>
      </c>
      <c r="T13" s="286" t="str">
        <f xml:space="preserve"> IFERROR( INDEX($K$3:$K$44, MATCH(表格1_3346[[#This Row],[鍵盤按鍵]], $J$3:$J$44,0)), "")</f>
        <v>ㄏ</v>
      </c>
      <c r="W13" s="343" cm="1">
        <f t="array" ref="W13">ROW() - ROW($2:$2)</f>
        <v>11</v>
      </c>
      <c r="X13" s="185" t="s">
        <v>74</v>
      </c>
      <c r="Y13" s="205" t="s">
        <v>136</v>
      </c>
      <c r="Z13" s="130" t="str">
        <f xml:space="preserve"> IFERROR( INDEX(表格1_3346[字典編碼], MATCH($X13, 表格1_3346[方音符號], 0)), "")</f>
        <v>C</v>
      </c>
      <c r="AA13" s="130" t="str">
        <f t="shared" si="0"/>
        <v>C</v>
      </c>
      <c r="AB13" s="312" t="str">
        <f xml:space="preserve"> IFERROR( INDEX(表格1_3346[鍵盤按鍵], MATCH($X13, 表格1_3346[方音符號], 0)), "")</f>
        <v>h</v>
      </c>
      <c r="AD13" s="276" t="s">
        <v>796</v>
      </c>
      <c r="AE13" s="274">
        <f xml:space="preserve"> LEN(AF13)</f>
        <v>26</v>
      </c>
      <c r="AF13" s="296" t="str">
        <f xml:space="preserve"> _xlfn.CONCAT(AA3:AA28)</f>
        <v>pPbtTnkKgcCzshiuaeoOIUGDBN</v>
      </c>
      <c r="AS13" s="304" t="s">
        <v>806</v>
      </c>
      <c r="AT13" s="352" t="str">
        <f>AT4</f>
        <v>N</v>
      </c>
      <c r="AU13" s="225">
        <f xml:space="preserve"> FIND(AT13, AF13)</f>
        <v>26</v>
      </c>
    </row>
    <row r="14" spans="1:47" ht="32.25">
      <c r="A14" s="216">
        <f xml:space="preserve"> SEARCH("|",$A$11,A13+1)</f>
        <v>91</v>
      </c>
      <c r="E14" s="216" cm="1">
        <f t="array" ref="E14" xml:space="preserve"> ROW() - ROW($2:$2)</f>
        <v>12</v>
      </c>
      <c r="F14" s="227" t="str">
        <f t="shared" si="1"/>
        <v>j</v>
      </c>
      <c r="G14" s="228" t="str">
        <f t="shared" si="2"/>
        <v>r</v>
      </c>
      <c r="I14" s="216">
        <v>12</v>
      </c>
      <c r="J14" s="231" t="str">
        <f t="shared" si="3"/>
        <v>r</v>
      </c>
      <c r="K14" s="231" t="str">
        <f t="shared" si="4"/>
        <v>ㄐ</v>
      </c>
      <c r="M14" s="216">
        <v>12</v>
      </c>
      <c r="N14" s="230" t="str">
        <f t="shared" si="5"/>
        <v>z</v>
      </c>
      <c r="O14" s="230" t="str">
        <f t="shared" si="6"/>
        <v>ㆡ</v>
      </c>
      <c r="Q14" s="216">
        <v>12</v>
      </c>
      <c r="R14" s="219" t="str">
        <f t="shared" si="7"/>
        <v>r</v>
      </c>
      <c r="S14" s="233" t="str">
        <f t="shared" si="8"/>
        <v>j</v>
      </c>
      <c r="T14" s="286" t="str">
        <f xml:space="preserve"> IFERROR( INDEX($K$3:$K$44, MATCH(表格1_3346[[#This Row],[鍵盤按鍵]], $J$3:$J$44,0)), "")</f>
        <v>ㄐ</v>
      </c>
      <c r="W14" s="343" cm="1">
        <f t="array" ref="W14">ROW() - ROW($2:$2)</f>
        <v>12</v>
      </c>
      <c r="X14" s="185" t="s">
        <v>106</v>
      </c>
      <c r="Y14" s="205" t="s">
        <v>135</v>
      </c>
      <c r="Z14" s="130" t="str">
        <f xml:space="preserve"> IFERROR( INDEX(表格1_3346[字典編碼], MATCH($X14, 表格1_3346[方音符號], 0)), "")</f>
        <v>z</v>
      </c>
      <c r="AA14" s="130" t="str">
        <f t="shared" si="0"/>
        <v>z</v>
      </c>
      <c r="AB14" s="312" t="str">
        <f xml:space="preserve"> IFERROR( INDEX(表格1_3346[鍵盤按鍵], MATCH($X14, 表格1_3346[方音符號], 0)), "")</f>
        <v>b</v>
      </c>
      <c r="AD14" s="277" t="s">
        <v>397</v>
      </c>
      <c r="AE14" s="274">
        <f xml:space="preserve"> LEN(AF14)</f>
        <v>26</v>
      </c>
      <c r="AF14" s="296" t="str">
        <f xml:space="preserve"> _xlfn.CONCAT(X3:X28)</f>
        <v>ㄅㄆㆠㄉㄊㄋㄍㄎㆣㄗㄘㆡㄙㄏㄧㄨㄚㆤㄜㆦㄞㄠㆭㄣㆬ鼻</v>
      </c>
      <c r="AT14" s="351" t="str">
        <f xml:space="preserve"> MID(AF14, AU13, 1)</f>
        <v>鼻</v>
      </c>
      <c r="AU14" s="225"/>
    </row>
    <row r="15" spans="1:47" ht="32.25">
      <c r="A15" s="271" t="str">
        <f xml:space="preserve"> MID($A$11,A12+1, A13-A12-1)</f>
        <v>1qaz2wsxedcrfvtgbyhnujm8ik,9ol.0p;/-43657</v>
      </c>
      <c r="B15" s="272">
        <f xml:space="preserve"> LEN(A15)</f>
        <v>41</v>
      </c>
      <c r="E15" s="216" cm="1">
        <f t="array" ref="E15" xml:space="preserve"> ROW() - ROW($2:$2)</f>
        <v>13</v>
      </c>
      <c r="F15" s="236" t="str">
        <f t="shared" si="1"/>
        <v>J</v>
      </c>
      <c r="G15" s="237" t="str">
        <f t="shared" si="2"/>
        <v>f</v>
      </c>
      <c r="I15" s="216">
        <v>13</v>
      </c>
      <c r="J15" s="231" t="str">
        <f t="shared" si="3"/>
        <v>f</v>
      </c>
      <c r="K15" s="231" t="str">
        <f t="shared" si="4"/>
        <v>ㄑ</v>
      </c>
      <c r="M15" s="216">
        <v>13</v>
      </c>
      <c r="N15" s="230" t="str">
        <f t="shared" si="5"/>
        <v>s</v>
      </c>
      <c r="O15" s="230" t="str">
        <f t="shared" si="6"/>
        <v>ㄙ</v>
      </c>
      <c r="Q15" s="216">
        <v>13</v>
      </c>
      <c r="R15" s="219" t="str">
        <f t="shared" si="7"/>
        <v>f</v>
      </c>
      <c r="S15" s="233" t="str">
        <f t="shared" si="8"/>
        <v>J</v>
      </c>
      <c r="T15" s="286" t="str">
        <f xml:space="preserve"> IFERROR( INDEX($K$3:$K$44, MATCH(表格1_3346[[#This Row],[鍵盤按鍵]], $J$3:$J$44,0)), "")</f>
        <v>ㄑ</v>
      </c>
      <c r="W15" s="344" cm="1">
        <f t="array" ref="W15">ROW() - ROW($2:$2)</f>
        <v>13</v>
      </c>
      <c r="X15" s="187" t="s">
        <v>98</v>
      </c>
      <c r="Y15" s="323" t="s">
        <v>137</v>
      </c>
      <c r="Z15" s="135" t="str">
        <f xml:space="preserve"> IFERROR( INDEX(表格1_3346[字典編碼], MATCH($X15, 表格1_3346[方音符號], 0)), "")</f>
        <v>s</v>
      </c>
      <c r="AA15" s="135" t="str">
        <f t="shared" si="0"/>
        <v>s</v>
      </c>
      <c r="AB15" s="314" t="str">
        <f xml:space="preserve"> IFERROR( INDEX(表格1_3346[鍵盤按鍵], MATCH($X15, 表格1_3346[方音符號], 0)), "")</f>
        <v>n</v>
      </c>
    </row>
    <row r="16" spans="1:47" ht="32.25">
      <c r="A16" s="271" t="str">
        <f xml:space="preserve"> MID($A$11,A13+1, A14-A13-1)</f>
        <v>ㄅㄆㄇㆠㄉㄊㄋㄌㄍㄎㄏㄐㄑㄒㆣㄫㆡㄗㄘㄙㄧㄨㆬㄚㆦㄜㆰㄞㆤㄠㆲㄢㄣㄤㆭｎˋ˪ˊ˫．</v>
      </c>
      <c r="B16" s="272">
        <f xml:space="preserve"> LEN(A16)</f>
        <v>41</v>
      </c>
      <c r="E16" s="216" cm="1">
        <f t="array" ref="E16" xml:space="preserve"> ROW() - ROW($2:$2)</f>
        <v>14</v>
      </c>
      <c r="F16" s="241" t="str">
        <f t="shared" si="1"/>
        <v>S</v>
      </c>
      <c r="G16" s="242" t="str">
        <f t="shared" si="2"/>
        <v>v</v>
      </c>
      <c r="I16" s="216">
        <v>14</v>
      </c>
      <c r="J16" s="231" t="str">
        <f t="shared" si="3"/>
        <v>v</v>
      </c>
      <c r="K16" s="231" t="str">
        <f t="shared" si="4"/>
        <v>ㄒ</v>
      </c>
      <c r="M16" s="216">
        <v>14</v>
      </c>
      <c r="N16" s="230" t="str">
        <f t="shared" si="5"/>
        <v>h</v>
      </c>
      <c r="O16" s="230" t="str">
        <f t="shared" si="6"/>
        <v>ㄏ</v>
      </c>
      <c r="Q16" s="216">
        <v>14</v>
      </c>
      <c r="R16" s="219" t="str">
        <f t="shared" si="7"/>
        <v>v</v>
      </c>
      <c r="S16" s="233" t="str">
        <f t="shared" si="8"/>
        <v>S</v>
      </c>
      <c r="T16" s="286" t="str">
        <f xml:space="preserve"> IFERROR( INDEX($K$3:$K$44, MATCH(表格1_3346[[#This Row],[鍵盤按鍵]], $J$3:$J$44,0)), "")</f>
        <v>ㄒ</v>
      </c>
      <c r="W16" s="345" cm="1">
        <f t="array" ref="W16">ROW() - ROW($2:$2)</f>
        <v>14</v>
      </c>
      <c r="X16" s="188" t="s">
        <v>94</v>
      </c>
      <c r="Y16" s="324" t="s">
        <v>130</v>
      </c>
      <c r="Z16" s="137" t="str">
        <f xml:space="preserve"> IFERROR( INDEX(表格1_3346[字典編碼], MATCH($X16, 表格1_3346[方音符號], 0)), "")</f>
        <v>h</v>
      </c>
      <c r="AA16" s="137" t="str">
        <f t="shared" si="0"/>
        <v>h</v>
      </c>
      <c r="AB16" s="308" t="str">
        <f xml:space="preserve"> IFERROR( INDEX(表格1_3346[鍵盤按鍵], MATCH($X16, 表格1_3346[方音符號], 0)), "")</f>
        <v>c</v>
      </c>
    </row>
    <row r="17" spans="1:28" ht="32.25">
      <c r="E17" s="216" cm="1">
        <f t="array" ref="E17" xml:space="preserve"> ROW() - ROW($2:$2)</f>
        <v>15</v>
      </c>
      <c r="F17" s="227" t="str">
        <f t="shared" si="1"/>
        <v>g</v>
      </c>
      <c r="G17" s="228" t="str">
        <f t="shared" si="2"/>
        <v>t</v>
      </c>
      <c r="I17" s="216">
        <v>15</v>
      </c>
      <c r="J17" s="231" t="str">
        <f t="shared" si="3"/>
        <v>t</v>
      </c>
      <c r="K17" s="231" t="str">
        <f t="shared" si="4"/>
        <v>ㆣ</v>
      </c>
      <c r="M17" s="216">
        <v>15</v>
      </c>
      <c r="N17" s="230" t="str">
        <f t="shared" si="5"/>
        <v>i</v>
      </c>
      <c r="O17" s="230" t="str">
        <f t="shared" si="6"/>
        <v>ㄧ</v>
      </c>
      <c r="Q17" s="216">
        <v>15</v>
      </c>
      <c r="R17" s="219" t="str">
        <f t="shared" si="7"/>
        <v>t</v>
      </c>
      <c r="S17" s="233" t="str">
        <f t="shared" si="8"/>
        <v>g</v>
      </c>
      <c r="T17" s="286" t="str">
        <f xml:space="preserve"> IFERROR( INDEX($K$3:$K$44, MATCH(表格1_3346[[#This Row],[鍵盤按鍵]], $J$3:$J$44,0)), "")</f>
        <v>ㆣ</v>
      </c>
      <c r="W17" s="346" cm="1">
        <f t="array" ref="W17">ROW() - ROW($2:$2)</f>
        <v>15</v>
      </c>
      <c r="X17" s="186" t="s">
        <v>48</v>
      </c>
      <c r="Y17" s="322" t="s">
        <v>155</v>
      </c>
      <c r="Z17" s="133" t="str">
        <f xml:space="preserve"> IFERROR( INDEX(表格1_3346[字典編碼], MATCH($X17, 表格1_3346[方音符號], 0)), "")</f>
        <v>i</v>
      </c>
      <c r="AA17" s="133" t="str">
        <f t="shared" si="0"/>
        <v>i</v>
      </c>
      <c r="AB17" s="310" t="str">
        <f xml:space="preserve"> IFERROR( INDEX(表格1_3346[鍵盤按鍵], MATCH($X17, 表格1_3346[方音符號], 0)), "")</f>
        <v>u</v>
      </c>
    </row>
    <row r="18" spans="1:28" ht="32.25">
      <c r="E18" s="216" cm="1">
        <f t="array" ref="E18" xml:space="preserve"> ROW() - ROW($2:$2)</f>
        <v>16</v>
      </c>
      <c r="F18" s="236" t="str">
        <f t="shared" si="1"/>
        <v>q</v>
      </c>
      <c r="G18" s="237" t="str">
        <f t="shared" si="2"/>
        <v>g</v>
      </c>
      <c r="I18" s="216">
        <v>16</v>
      </c>
      <c r="J18" s="231" t="str">
        <f t="shared" si="3"/>
        <v>g</v>
      </c>
      <c r="K18" s="231" t="str">
        <f t="shared" si="4"/>
        <v>ㄫ</v>
      </c>
      <c r="M18" s="216">
        <v>16</v>
      </c>
      <c r="N18" s="230" t="str">
        <f t="shared" si="5"/>
        <v>u</v>
      </c>
      <c r="O18" s="230" t="str">
        <f t="shared" si="6"/>
        <v>ㄨ</v>
      </c>
      <c r="Q18" s="216">
        <v>16</v>
      </c>
      <c r="R18" s="219" t="str">
        <f t="shared" si="7"/>
        <v>g</v>
      </c>
      <c r="S18" s="233" t="str">
        <f t="shared" si="8"/>
        <v>q</v>
      </c>
      <c r="T18" s="286" t="str">
        <f xml:space="preserve"> IFERROR( INDEX($K$3:$K$44, MATCH(表格1_3346[[#This Row],[鍵盤按鍵]], $J$3:$J$44,0)), "")</f>
        <v>ㄫ</v>
      </c>
      <c r="W18" s="347" cm="1">
        <f t="array" ref="W18">ROW() - ROW($2:$2)</f>
        <v>16</v>
      </c>
      <c r="X18" s="187" t="s">
        <v>76</v>
      </c>
      <c r="Y18" s="323" t="s">
        <v>157</v>
      </c>
      <c r="Z18" s="135" t="str">
        <f xml:space="preserve"> IFERROR( INDEX(表格1_3346[字典編碼], MATCH($X18, 表格1_3346[方音符號], 0)), "")</f>
        <v>u</v>
      </c>
      <c r="AA18" s="135" t="str">
        <f t="shared" si="0"/>
        <v>u</v>
      </c>
      <c r="AB18" s="314" t="str">
        <f xml:space="preserve"> IFERROR( INDEX(表格1_3346[鍵盤按鍵], MATCH($X18, 表格1_3346[方音符號], 0)), "")</f>
        <v>j</v>
      </c>
    </row>
    <row r="19" spans="1:28" ht="32.25">
      <c r="E19" s="216" cm="1">
        <f t="array" ref="E19" xml:space="preserve"> ROW() - ROW($2:$2)</f>
        <v>17</v>
      </c>
      <c r="F19" s="241" t="str">
        <f t="shared" si="1"/>
        <v>z</v>
      </c>
      <c r="G19" s="242" t="str">
        <f t="shared" si="2"/>
        <v>b</v>
      </c>
      <c r="I19" s="216">
        <v>17</v>
      </c>
      <c r="J19" s="231" t="str">
        <f t="shared" si="3"/>
        <v>b</v>
      </c>
      <c r="K19" s="231" t="str">
        <f t="shared" si="4"/>
        <v>ㆡ</v>
      </c>
      <c r="M19" s="216">
        <v>17</v>
      </c>
      <c r="N19" s="230" t="str">
        <f t="shared" si="5"/>
        <v>a</v>
      </c>
      <c r="O19" s="230" t="str">
        <f t="shared" si="6"/>
        <v>ㄚ</v>
      </c>
      <c r="Q19" s="216">
        <v>17</v>
      </c>
      <c r="R19" s="219" t="str">
        <f t="shared" si="7"/>
        <v>b</v>
      </c>
      <c r="S19" s="233" t="str">
        <f t="shared" si="8"/>
        <v>z</v>
      </c>
      <c r="T19" s="286" t="str">
        <f xml:space="preserve"> IFERROR( INDEX($K$3:$K$44, MATCH(表格1_3346[[#This Row],[鍵盤按鍵]], $J$3:$J$44,0)), "")</f>
        <v>ㆡ</v>
      </c>
      <c r="W19" s="346" cm="1">
        <f t="array" ref="W19">ROW() - ROW($2:$2)</f>
        <v>17</v>
      </c>
      <c r="X19" s="186" t="s">
        <v>20</v>
      </c>
      <c r="Y19" s="322" t="s">
        <v>138</v>
      </c>
      <c r="Z19" s="133" t="str">
        <f xml:space="preserve"> IFERROR( INDEX(表格1_3346[字典編碼], MATCH($X19, 表格1_3346[方音符號], 0)), "")</f>
        <v>a</v>
      </c>
      <c r="AA19" s="133" t="str">
        <f t="shared" si="0"/>
        <v>a</v>
      </c>
      <c r="AB19" s="310" t="str">
        <f xml:space="preserve"> IFERROR( INDEX(表格1_3346[鍵盤按鍵], MATCH($X19, 表格1_3346[方音符號], 0)), "")</f>
        <v>8</v>
      </c>
    </row>
    <row r="20" spans="1:28" ht="32.25">
      <c r="A20" s="274" t="s">
        <v>728</v>
      </c>
      <c r="E20" s="216" cm="1">
        <f t="array" ref="E20" xml:space="preserve"> ROW() - ROW($2:$2)</f>
        <v>18</v>
      </c>
      <c r="F20" s="252" t="str">
        <f t="shared" si="1"/>
        <v>c</v>
      </c>
      <c r="G20" s="253" t="str">
        <f t="shared" si="2"/>
        <v>y</v>
      </c>
      <c r="I20" s="216">
        <v>18</v>
      </c>
      <c r="J20" s="231" t="str">
        <f t="shared" si="3"/>
        <v>y</v>
      </c>
      <c r="K20" s="231" t="str">
        <f t="shared" si="4"/>
        <v>ㄗ</v>
      </c>
      <c r="M20" s="216">
        <v>18</v>
      </c>
      <c r="N20" s="230" t="str">
        <f t="shared" si="5"/>
        <v>o</v>
      </c>
      <c r="O20" s="230" t="str">
        <f t="shared" si="6"/>
        <v>ㆦ</v>
      </c>
      <c r="Q20" s="216">
        <v>18</v>
      </c>
      <c r="R20" s="219" t="str">
        <f t="shared" si="7"/>
        <v>y</v>
      </c>
      <c r="S20" s="233" t="str">
        <f t="shared" si="8"/>
        <v>c</v>
      </c>
      <c r="T20" s="286" t="str">
        <f xml:space="preserve"> IFERROR( INDEX($K$3:$K$44, MATCH(表格1_3346[[#This Row],[鍵盤按鍵]], $J$3:$J$44,0)), "")</f>
        <v>ㄗ</v>
      </c>
      <c r="W20" s="348" cm="1">
        <f t="array" ref="W20">ROW() - ROW($2:$2)</f>
        <v>18</v>
      </c>
      <c r="X20" s="185" t="s">
        <v>52</v>
      </c>
      <c r="Y20" s="205" t="s">
        <v>142</v>
      </c>
      <c r="Z20" s="130" t="str">
        <f xml:space="preserve"> IFERROR( INDEX(表格1_3346[字典編碼], MATCH($X20, 表格1_3346[方音符號], 0)), "")</f>
        <v>e</v>
      </c>
      <c r="AA20" s="130" t="str">
        <f t="shared" si="0"/>
        <v>e</v>
      </c>
      <c r="AB20" s="312" t="str">
        <f xml:space="preserve"> IFERROR( INDEX(表格1_3346[鍵盤按鍵], MATCH($X20, 表格1_3346[方音符號], 0)), "")</f>
        <v>o</v>
      </c>
    </row>
    <row r="21" spans="1:28" ht="32.25">
      <c r="A21" s="288" t="s">
        <v>804</v>
      </c>
      <c r="E21" s="216" cm="1">
        <f t="array" ref="E21" xml:space="preserve"> ROW() - ROW($2:$2)</f>
        <v>19</v>
      </c>
      <c r="F21" s="257" t="str">
        <f t="shared" si="1"/>
        <v>C</v>
      </c>
      <c r="G21" s="258" t="str">
        <f t="shared" si="2"/>
        <v>h</v>
      </c>
      <c r="I21" s="216">
        <v>19</v>
      </c>
      <c r="J21" s="231" t="str">
        <f t="shared" si="3"/>
        <v>h</v>
      </c>
      <c r="K21" s="231" t="str">
        <f t="shared" si="4"/>
        <v>ㄘ</v>
      </c>
      <c r="M21" s="216">
        <v>19</v>
      </c>
      <c r="N21" s="230" t="str">
        <f t="shared" si="5"/>
        <v>ø</v>
      </c>
      <c r="O21" s="230" t="str">
        <f t="shared" si="6"/>
        <v>ㄜ</v>
      </c>
      <c r="Q21" s="216">
        <v>19</v>
      </c>
      <c r="R21" s="219" t="str">
        <f t="shared" si="7"/>
        <v>h</v>
      </c>
      <c r="S21" s="233" t="str">
        <f t="shared" si="8"/>
        <v>C</v>
      </c>
      <c r="T21" s="286" t="str">
        <f xml:space="preserve"> IFERROR( INDEX($K$3:$K$44, MATCH(表格1_3346[[#This Row],[鍵盤按鍵]], $J$3:$J$44,0)), "")</f>
        <v>ㄘ</v>
      </c>
      <c r="W21" s="348" cm="1">
        <f t="array" ref="W21">ROW() - ROW($2:$2)</f>
        <v>19</v>
      </c>
      <c r="X21" s="185" t="s">
        <v>109</v>
      </c>
      <c r="Y21" s="205" t="s">
        <v>79</v>
      </c>
      <c r="Z21" s="320" t="str">
        <f xml:space="preserve"> IFERROR( INDEX(表格1_3346[字典編碼], MATCH($X21, 表格1_3346[方音符號], 0)), "")</f>
        <v>ø</v>
      </c>
      <c r="AA21" s="320" t="s">
        <v>140</v>
      </c>
      <c r="AB21" s="312" t="str">
        <f xml:space="preserve"> IFERROR( INDEX(表格1_3346[鍵盤按鍵], MATCH($X21, 表格1_3346[方音符號], 0)), "")</f>
        <v>k</v>
      </c>
    </row>
    <row r="22" spans="1:28" ht="32.25">
      <c r="A22" s="216">
        <f xml:space="preserve"> SEARCH("|",A21,1)</f>
        <v>7</v>
      </c>
      <c r="E22" s="216" cm="1">
        <f t="array" ref="E22" xml:space="preserve"> ROW() - ROW($2:$2)</f>
        <v>20</v>
      </c>
      <c r="F22" s="241" t="str">
        <f t="shared" si="1"/>
        <v>s</v>
      </c>
      <c r="G22" s="242" t="str">
        <f t="shared" si="2"/>
        <v>n</v>
      </c>
      <c r="I22" s="216">
        <v>20</v>
      </c>
      <c r="J22" s="231" t="str">
        <f t="shared" si="3"/>
        <v>n</v>
      </c>
      <c r="K22" s="231" t="str">
        <f t="shared" si="4"/>
        <v>ㄙ</v>
      </c>
      <c r="M22" s="216">
        <v>20</v>
      </c>
      <c r="N22" s="230" t="str">
        <f t="shared" si="5"/>
        <v>e</v>
      </c>
      <c r="O22" s="230" t="str">
        <f t="shared" si="6"/>
        <v>ㆤ</v>
      </c>
      <c r="Q22" s="216">
        <v>20</v>
      </c>
      <c r="R22" s="219" t="str">
        <f t="shared" si="7"/>
        <v>n</v>
      </c>
      <c r="S22" s="233" t="str">
        <f t="shared" si="8"/>
        <v>s</v>
      </c>
      <c r="T22" s="286" t="str">
        <f xml:space="preserve"> IFERROR( INDEX($K$3:$K$44, MATCH(表格1_3346[[#This Row],[鍵盤按鍵]], $J$3:$J$44,0)), "")</f>
        <v>ㄙ</v>
      </c>
      <c r="W22" s="347" cm="1">
        <f t="array" ref="W22">ROW() - ROW($2:$2)</f>
        <v>20</v>
      </c>
      <c r="X22" s="187" t="s">
        <v>50</v>
      </c>
      <c r="Y22" s="323" t="s">
        <v>791</v>
      </c>
      <c r="Z22" s="321" t="str">
        <f xml:space="preserve"> IFERROR( INDEX(表格1_3346[字典編碼], MATCH($X22, 表格1_3346[方音符號], 0)), "")</f>
        <v>o</v>
      </c>
      <c r="AA22" s="321" t="s">
        <v>309</v>
      </c>
      <c r="AB22" s="314" t="str">
        <f xml:space="preserve"> IFERROR( INDEX(表格1_3346[鍵盤按鍵], MATCH($X22, 表格1_3346[方音符號], 0)), "")</f>
        <v>i</v>
      </c>
    </row>
    <row r="23" spans="1:28" ht="32.25">
      <c r="A23" s="216">
        <f xml:space="preserve"> SEARCH("|",A21,A22+1)</f>
        <v>34</v>
      </c>
      <c r="E23" s="216" cm="1">
        <f t="array" ref="E23" xml:space="preserve"> ROW() - ROW($2:$2)</f>
        <v>21</v>
      </c>
      <c r="F23" s="261" t="str">
        <f t="shared" si="1"/>
        <v>i</v>
      </c>
      <c r="G23" s="261" t="str">
        <f t="shared" si="2"/>
        <v>u</v>
      </c>
      <c r="I23" s="216">
        <v>21</v>
      </c>
      <c r="J23" s="231" t="str">
        <f t="shared" si="3"/>
        <v>u</v>
      </c>
      <c r="K23" s="231" t="str">
        <f t="shared" si="4"/>
        <v>ㄧ</v>
      </c>
      <c r="M23" s="216">
        <v>21</v>
      </c>
      <c r="N23" s="230" t="str">
        <f t="shared" si="5"/>
        <v>I</v>
      </c>
      <c r="O23" s="230" t="str">
        <f t="shared" si="6"/>
        <v>ㄞ</v>
      </c>
      <c r="Q23" s="216">
        <v>21</v>
      </c>
      <c r="R23" s="219" t="str">
        <f t="shared" si="7"/>
        <v>u</v>
      </c>
      <c r="S23" s="233" t="str">
        <f t="shared" si="8"/>
        <v>i</v>
      </c>
      <c r="T23" s="286" t="str">
        <f xml:space="preserve"> IFERROR( INDEX($K$3:$K$44, MATCH(表格1_3346[[#This Row],[鍵盤按鍵]], $J$3:$J$44,0)), "")</f>
        <v>ㄧ</v>
      </c>
      <c r="W23" s="346" cm="1">
        <f t="array" ref="W23">ROW() - ROW($2:$2)</f>
        <v>21</v>
      </c>
      <c r="X23" s="186" t="s">
        <v>800</v>
      </c>
      <c r="Y23" s="322" t="s">
        <v>144</v>
      </c>
      <c r="Z23" s="133" t="str">
        <f xml:space="preserve"> IFERROR( INDEX(表格1_3346[字典編碼], MATCH($X23, 表格1_3346[方音符號], 0)), "")</f>
        <v>I</v>
      </c>
      <c r="AA23" s="133" t="str">
        <f t="shared" ref="AA23:AA27" si="9">Z23</f>
        <v>I</v>
      </c>
      <c r="AB23" s="310" t="str">
        <f xml:space="preserve"> IFERROR( INDEX(表格1_3346[鍵盤按鍵], MATCH($X23, 表格1_3346[方音符號], 0)), "")</f>
        <v>9</v>
      </c>
    </row>
    <row r="24" spans="1:28" ht="32.25">
      <c r="A24" s="216">
        <f xml:space="preserve"> SEARCH("|",A21,A23+1)</f>
        <v>61</v>
      </c>
      <c r="E24" s="216" cm="1">
        <f t="array" ref="E24" xml:space="preserve"> ROW() - ROW($2:$2)</f>
        <v>22</v>
      </c>
      <c r="F24" s="261" t="str">
        <f t="shared" si="1"/>
        <v>u</v>
      </c>
      <c r="G24" s="261" t="str">
        <f t="shared" si="2"/>
        <v>j</v>
      </c>
      <c r="I24" s="216">
        <v>22</v>
      </c>
      <c r="J24" s="231" t="str">
        <f t="shared" si="3"/>
        <v>j</v>
      </c>
      <c r="K24" s="231" t="str">
        <f t="shared" si="4"/>
        <v>ㄨ</v>
      </c>
      <c r="M24" s="216">
        <v>22</v>
      </c>
      <c r="N24" s="230" t="str">
        <f t="shared" si="5"/>
        <v>U</v>
      </c>
      <c r="O24" s="230" t="str">
        <f t="shared" si="6"/>
        <v>ㄠ</v>
      </c>
      <c r="Q24" s="216">
        <v>22</v>
      </c>
      <c r="R24" s="219" t="str">
        <f t="shared" si="7"/>
        <v>j</v>
      </c>
      <c r="S24" s="233" t="str">
        <f t="shared" si="8"/>
        <v>u</v>
      </c>
      <c r="T24" s="286" t="str">
        <f xml:space="preserve"> IFERROR( INDEX($K$3:$K$44, MATCH(表格1_3346[[#This Row],[鍵盤按鍵]], $J$3:$J$44,0)), "")</f>
        <v>ㄨ</v>
      </c>
      <c r="W24" s="348" cm="1">
        <f t="array" ref="W24">ROW() - ROW($2:$2)</f>
        <v>22</v>
      </c>
      <c r="X24" s="185" t="s">
        <v>80</v>
      </c>
      <c r="Y24" s="205" t="s">
        <v>146</v>
      </c>
      <c r="Z24" s="130" t="str">
        <f xml:space="preserve"> IFERROR( INDEX(表格1_3346[字典編碼], MATCH($X24, 表格1_3346[方音符號], 0)), "")</f>
        <v>U</v>
      </c>
      <c r="AA24" s="130" t="str">
        <f t="shared" si="9"/>
        <v>U</v>
      </c>
      <c r="AB24" s="312" t="str">
        <f xml:space="preserve"> IFERROR( INDEX(表格1_3346[鍵盤按鍵], MATCH($X24, 表格1_3346[方音符號], 0)), "")</f>
        <v>l</v>
      </c>
    </row>
    <row r="25" spans="1:28" ht="32.25">
      <c r="A25" s="271" t="str">
        <f xml:space="preserve"> MID(A21,A22+1, A24-A23-1)</f>
        <v>pPbtTdkKgcCzshiuaoøeIUBDGN</v>
      </c>
      <c r="B25" s="272">
        <f xml:space="preserve"> LEN(A25)</f>
        <v>26</v>
      </c>
      <c r="E25" s="216" cm="1">
        <f t="array" ref="E25" xml:space="preserve"> ROW() - ROW($2:$2)</f>
        <v>23</v>
      </c>
      <c r="F25" s="261" t="str">
        <f t="shared" si="1"/>
        <v>B</v>
      </c>
      <c r="G25" s="261" t="str">
        <f t="shared" si="2"/>
        <v>m</v>
      </c>
      <c r="I25" s="216">
        <v>23</v>
      </c>
      <c r="J25" s="231" t="str">
        <f t="shared" si="3"/>
        <v>m</v>
      </c>
      <c r="K25" s="231" t="str">
        <f t="shared" si="4"/>
        <v>ㆬ</v>
      </c>
      <c r="M25" s="216">
        <v>23</v>
      </c>
      <c r="N25" s="230" t="str">
        <f t="shared" si="5"/>
        <v>B</v>
      </c>
      <c r="O25" s="230" t="str">
        <f t="shared" si="6"/>
        <v>ㆬ</v>
      </c>
      <c r="Q25" s="216">
        <v>23</v>
      </c>
      <c r="R25" s="219" t="str">
        <f t="shared" si="7"/>
        <v>m</v>
      </c>
      <c r="S25" s="233" t="str">
        <f t="shared" si="8"/>
        <v>B</v>
      </c>
      <c r="T25" s="286" t="str">
        <f xml:space="preserve"> IFERROR( INDEX($K$3:$K$44, MATCH(表格1_3346[[#This Row],[鍵盤按鍵]], $J$3:$J$44,0)), "")</f>
        <v>ㆬ</v>
      </c>
      <c r="W25" s="346" cm="1">
        <f t="array" ref="W25">ROW() - ROW($2:$2)</f>
        <v>23</v>
      </c>
      <c r="X25" s="186" t="s">
        <v>102</v>
      </c>
      <c r="Y25" s="325" t="s">
        <v>154</v>
      </c>
      <c r="Z25" s="133" t="str">
        <f xml:space="preserve"> IFERROR( INDEX(表格1_3346[字典編碼], MATCH($X25, 表格1_3346[方音符號], 0)), "")</f>
        <v>G</v>
      </c>
      <c r="AA25" s="133" t="str">
        <f t="shared" si="9"/>
        <v>G</v>
      </c>
      <c r="AB25" s="310" t="str">
        <f xml:space="preserve"> IFERROR( INDEX(表格1_3346[鍵盤按鍵], MATCH($X25, 表格1_3346[方音符號], 0)), "")</f>
        <v>/</v>
      </c>
    </row>
    <row r="26" spans="1:28" ht="32.25">
      <c r="A26" s="271" t="str">
        <f xml:space="preserve"> MID(A21,A23+1, A24-A23-1)</f>
        <v>ㄅㄆㆠㄉㄊㄌㄍㄎㆣㄗㄘㆡㄙㄏㄧㄨㄚㆦㄜㆤㄞㄠㆬㄣㆭｎ</v>
      </c>
      <c r="B26" s="272">
        <f xml:space="preserve"> LEN(A26)</f>
        <v>26</v>
      </c>
      <c r="E26" s="216" cm="1">
        <f t="array" ref="E26" xml:space="preserve"> ROW() - ROW($2:$2)</f>
        <v>24</v>
      </c>
      <c r="F26" s="261" t="str">
        <f t="shared" si="1"/>
        <v>a</v>
      </c>
      <c r="G26" s="261" t="str">
        <f t="shared" si="2"/>
        <v>8</v>
      </c>
      <c r="I26" s="216">
        <v>24</v>
      </c>
      <c r="J26" s="231" t="str">
        <f t="shared" si="3"/>
        <v>8</v>
      </c>
      <c r="K26" s="231" t="str">
        <f t="shared" si="4"/>
        <v>ㄚ</v>
      </c>
      <c r="M26" s="216">
        <v>24</v>
      </c>
      <c r="N26" s="230" t="str">
        <f t="shared" si="5"/>
        <v>D</v>
      </c>
      <c r="O26" s="230" t="str">
        <f t="shared" si="6"/>
        <v>ㄣ</v>
      </c>
      <c r="Q26" s="216">
        <v>24</v>
      </c>
      <c r="R26" s="219" t="str">
        <f t="shared" si="7"/>
        <v>8</v>
      </c>
      <c r="S26" s="233" t="str">
        <f t="shared" si="8"/>
        <v>a</v>
      </c>
      <c r="T26" s="286" t="str">
        <f xml:space="preserve"> IFERROR( INDEX($K$3:$K$44, MATCH(表格1_3346[[#This Row],[鍵盤按鍵]], $J$3:$J$44,0)), "")</f>
        <v>ㄚ</v>
      </c>
      <c r="W26" s="348" cm="1">
        <f t="array" ref="W26">ROW() - ROW($2:$2)</f>
        <v>24</v>
      </c>
      <c r="X26" s="185" t="s">
        <v>54</v>
      </c>
      <c r="Y26" s="326" t="s">
        <v>338</v>
      </c>
      <c r="Z26" s="130" t="str">
        <f xml:space="preserve"> IFERROR( INDEX(表格1_3346[字典編碼], MATCH($X26, 表格1_3346[方音符號], 0)), "")</f>
        <v>D</v>
      </c>
      <c r="AA26" s="130" t="str">
        <f t="shared" si="9"/>
        <v>D</v>
      </c>
      <c r="AB26" s="312" t="str">
        <f xml:space="preserve"> IFERROR( INDEX(表格1_3346[鍵盤按鍵], MATCH($X26, 表格1_3346[方音符號], 0)), "")</f>
        <v>p</v>
      </c>
    </row>
    <row r="27" spans="1:28" ht="32.25">
      <c r="E27" s="216" cm="1">
        <f t="array" ref="E27" xml:space="preserve"> ROW() - ROW($2:$2)</f>
        <v>25</v>
      </c>
      <c r="F27" s="261" t="str">
        <f t="shared" si="1"/>
        <v>o</v>
      </c>
      <c r="G27" s="261" t="str">
        <f t="shared" si="2"/>
        <v>i</v>
      </c>
      <c r="I27" s="216">
        <v>25</v>
      </c>
      <c r="J27" s="231" t="str">
        <f t="shared" si="3"/>
        <v>i</v>
      </c>
      <c r="K27" s="231" t="str">
        <f t="shared" si="4"/>
        <v>ㆦ</v>
      </c>
      <c r="M27" s="216">
        <v>25</v>
      </c>
      <c r="N27" s="230" t="str">
        <f t="shared" si="5"/>
        <v>G</v>
      </c>
      <c r="O27" s="230" t="str">
        <f t="shared" si="6"/>
        <v>ㆭ</v>
      </c>
      <c r="Q27" s="216">
        <v>25</v>
      </c>
      <c r="R27" s="219" t="str">
        <f t="shared" si="7"/>
        <v>i</v>
      </c>
      <c r="S27" s="233" t="str">
        <f t="shared" si="8"/>
        <v>o</v>
      </c>
      <c r="T27" s="286" t="str">
        <f xml:space="preserve"> IFERROR( INDEX($K$3:$K$44, MATCH(表格1_3346[[#This Row],[鍵盤按鍵]], $J$3:$J$44,0)), "")</f>
        <v>ㆦ</v>
      </c>
      <c r="W27" s="347" cm="1">
        <f t="array" ref="W27">ROW() - ROW($2:$2)</f>
        <v>25</v>
      </c>
      <c r="X27" s="187" t="s">
        <v>673</v>
      </c>
      <c r="Y27" s="327" t="s">
        <v>339</v>
      </c>
      <c r="Z27" s="135" t="str">
        <f xml:space="preserve"> IFERROR( INDEX(表格1_3346[字典編碼], MATCH($X27, 表格1_3346[方音符號], 0)), "")</f>
        <v>B</v>
      </c>
      <c r="AA27" s="135" t="str">
        <f t="shared" si="9"/>
        <v>B</v>
      </c>
      <c r="AB27" s="314" t="str">
        <f xml:space="preserve"> IFERROR( INDEX(表格1_3346[鍵盤按鍵], MATCH($X27, 表格1_3346[方音符號], 0)), "")</f>
        <v>m</v>
      </c>
    </row>
    <row r="28" spans="1:28" ht="32.25">
      <c r="E28" s="216" cm="1">
        <f t="array" ref="E28" xml:space="preserve"> ROW() - ROW($2:$2)</f>
        <v>26</v>
      </c>
      <c r="F28" s="261" t="str">
        <f t="shared" si="1"/>
        <v>ø</v>
      </c>
      <c r="G28" s="261" t="str">
        <f t="shared" si="2"/>
        <v>k</v>
      </c>
      <c r="I28" s="216">
        <v>26</v>
      </c>
      <c r="J28" s="231" t="str">
        <f t="shared" si="3"/>
        <v>k</v>
      </c>
      <c r="K28" s="231" t="str">
        <f t="shared" si="4"/>
        <v>ㄜ</v>
      </c>
      <c r="M28" s="216">
        <v>26</v>
      </c>
      <c r="N28" s="230" t="str">
        <f t="shared" si="5"/>
        <v>N</v>
      </c>
      <c r="O28" s="230" t="str">
        <f t="shared" si="6"/>
        <v>ｎ</v>
      </c>
      <c r="Q28" s="216">
        <v>26</v>
      </c>
      <c r="R28" s="219" t="str">
        <f t="shared" si="7"/>
        <v>k</v>
      </c>
      <c r="S28" s="233" t="str">
        <f t="shared" si="8"/>
        <v>ø</v>
      </c>
      <c r="T28" s="286" t="str">
        <f xml:space="preserve"> IFERROR( INDEX($K$3:$K$44, MATCH(表格1_3346[[#This Row],[鍵盤按鍵]], $J$3:$J$44,0)), "")</f>
        <v>ㄜ</v>
      </c>
      <c r="W28" s="347" cm="1">
        <f t="array" ref="W28">ROW() - ROW($2:$2)</f>
        <v>26</v>
      </c>
      <c r="X28" s="187" t="s">
        <v>340</v>
      </c>
      <c r="Y28" s="329" t="s">
        <v>240</v>
      </c>
      <c r="Z28" s="135" t="s">
        <v>788</v>
      </c>
      <c r="AA28" s="135" t="str">
        <f t="shared" ref="AA28:AA39" si="10">Z28</f>
        <v>N</v>
      </c>
      <c r="AB28" s="314" t="s">
        <v>813</v>
      </c>
    </row>
    <row r="29" spans="1:28" ht="32.25">
      <c r="E29" s="216" cm="1">
        <f t="array" ref="E29" xml:space="preserve"> ROW() - ROW($2:$2)</f>
        <v>27</v>
      </c>
      <c r="F29" s="261" t="str">
        <f t="shared" si="1"/>
        <v>M</v>
      </c>
      <c r="G29" s="261" t="str">
        <f t="shared" si="2"/>
        <v>,</v>
      </c>
      <c r="I29" s="216">
        <v>27</v>
      </c>
      <c r="J29" s="231" t="str">
        <f t="shared" si="3"/>
        <v>,</v>
      </c>
      <c r="K29" s="231" t="str">
        <f t="shared" si="4"/>
        <v>ㆰ</v>
      </c>
      <c r="M29" s="216">
        <v>27</v>
      </c>
      <c r="N29" s="230" t="str">
        <f t="shared" ref="N29:N44" si="11" xml:space="preserve"> IFERROR( MID($A$23, $E29, 1), "")</f>
        <v/>
      </c>
      <c r="O29" s="230" t="str">
        <f t="shared" ref="O29:O44" si="12" xml:space="preserve"> IFERROR( MID($A$24, $E29, 1), "")</f>
        <v/>
      </c>
      <c r="Q29" s="216">
        <v>27</v>
      </c>
      <c r="R29" s="219" t="str">
        <f t="shared" si="7"/>
        <v>,</v>
      </c>
      <c r="S29" s="233" t="str">
        <f t="shared" si="8"/>
        <v>M</v>
      </c>
      <c r="T29" s="286" t="str">
        <f xml:space="preserve"> IFERROR( INDEX($K$3:$K$44, MATCH(表格1_3346[[#This Row],[鍵盤按鍵]], $J$3:$J$44,0)), "")</f>
        <v>ㆰ</v>
      </c>
      <c r="W29" s="42" cm="1">
        <f t="array" ref="W29">ROW() - ROW($2:$2)</f>
        <v>27</v>
      </c>
      <c r="X29" s="333" t="s">
        <v>55</v>
      </c>
      <c r="Y29" s="205" t="s">
        <v>125</v>
      </c>
      <c r="Z29" s="130" t="str">
        <f xml:space="preserve"> IFERROR( INDEX(表格1_3346[字典編碼], MATCH($X29, 表格1_3346[方音符號], 0)), "")</f>
        <v>m</v>
      </c>
      <c r="AA29" s="130" t="str">
        <f t="shared" si="10"/>
        <v>m</v>
      </c>
      <c r="AB29" s="131" t="str">
        <f xml:space="preserve"> IFERROR( INDEX(表格1_3346[鍵盤按鍵], MATCH($X29, 表格1_3346[方音符號], 0)), "")</f>
        <v>a</v>
      </c>
    </row>
    <row r="30" spans="1:28" ht="32.25">
      <c r="E30" s="216" cm="1">
        <f t="array" ref="E30" xml:space="preserve"> ROW() - ROW($2:$2)</f>
        <v>28</v>
      </c>
      <c r="F30" s="261" t="str">
        <f t="shared" si="1"/>
        <v>I</v>
      </c>
      <c r="G30" s="261" t="str">
        <f t="shared" si="2"/>
        <v>9</v>
      </c>
      <c r="I30" s="216">
        <v>28</v>
      </c>
      <c r="J30" s="231" t="str">
        <f t="shared" si="3"/>
        <v>9</v>
      </c>
      <c r="K30" s="231" t="str">
        <f t="shared" si="4"/>
        <v>ㄞ</v>
      </c>
      <c r="M30" s="216">
        <v>28</v>
      </c>
      <c r="N30" s="230" t="str">
        <f t="shared" si="11"/>
        <v/>
      </c>
      <c r="O30" s="230" t="str">
        <f t="shared" si="12"/>
        <v/>
      </c>
      <c r="Q30" s="216">
        <v>28</v>
      </c>
      <c r="R30" s="219" t="str">
        <f t="shared" si="7"/>
        <v>9</v>
      </c>
      <c r="S30" s="233" t="str">
        <f t="shared" si="8"/>
        <v>I</v>
      </c>
      <c r="T30" s="286" t="str">
        <f xml:space="preserve"> IFERROR( INDEX($K$3:$K$44, MATCH(表格1_3346[[#This Row],[鍵盤按鍵]], $J$3:$J$44,0)), "")</f>
        <v>ㄞ</v>
      </c>
      <c r="W30" s="43" cm="1">
        <f t="array" ref="W30">ROW() - ROW($2:$2)</f>
        <v>28</v>
      </c>
      <c r="X30" s="333" t="s">
        <v>92</v>
      </c>
      <c r="Y30" s="323" t="s">
        <v>93</v>
      </c>
      <c r="Z30" s="135" t="str">
        <f xml:space="preserve"> IFERROR( INDEX(表格1_3346[字典編碼], MATCH($X30, 表格1_3346[方音符號], 0)), "")</f>
        <v>d</v>
      </c>
      <c r="AA30" s="135" t="str">
        <f t="shared" si="10"/>
        <v>d</v>
      </c>
      <c r="AB30" s="136" t="str">
        <f xml:space="preserve"> IFERROR( INDEX(表格1_3346[鍵盤按鍵], MATCH($X30, 表格1_3346[方音符號], 0)), "")</f>
        <v>x</v>
      </c>
    </row>
    <row r="31" spans="1:28" ht="32.25">
      <c r="E31" s="216" cm="1">
        <f t="array" ref="E31" xml:space="preserve"> ROW() - ROW($2:$2)</f>
        <v>29</v>
      </c>
      <c r="F31" s="261" t="str">
        <f t="shared" si="1"/>
        <v>e</v>
      </c>
      <c r="G31" s="261" t="str">
        <f t="shared" si="2"/>
        <v>o</v>
      </c>
      <c r="I31" s="216">
        <v>29</v>
      </c>
      <c r="J31" s="231" t="str">
        <f t="shared" si="3"/>
        <v>o</v>
      </c>
      <c r="K31" s="231" t="str">
        <f t="shared" si="4"/>
        <v>ㆤ</v>
      </c>
      <c r="M31" s="216">
        <v>29</v>
      </c>
      <c r="N31" s="230" t="str">
        <f t="shared" si="11"/>
        <v/>
      </c>
      <c r="O31" s="230" t="str">
        <f t="shared" si="12"/>
        <v/>
      </c>
      <c r="Q31" s="216">
        <v>29</v>
      </c>
      <c r="R31" s="219" t="str">
        <f t="shared" si="7"/>
        <v>o</v>
      </c>
      <c r="S31" s="233" t="str">
        <f t="shared" si="8"/>
        <v>e</v>
      </c>
      <c r="T31" s="286" t="str">
        <f xml:space="preserve"> IFERROR( INDEX($K$3:$K$44, MATCH(表格1_3346[[#This Row],[鍵盤按鍵]], $J$3:$J$44,0)), "")</f>
        <v>ㆤ</v>
      </c>
      <c r="W31" s="42" cm="1">
        <f t="array" ref="W31">ROW() - ROW($2:$2)</f>
        <v>29</v>
      </c>
      <c r="X31" s="185" t="s">
        <v>72</v>
      </c>
      <c r="Y31" s="205" t="s">
        <v>129</v>
      </c>
      <c r="Z31" s="130" t="str">
        <f xml:space="preserve"> IFERROR( INDEX(表格1_3346[字典編碼], MATCH($X31, 表格1_3346[方音符號], 0)), "")</f>
        <v>q</v>
      </c>
      <c r="AA31" s="130" t="str">
        <f t="shared" si="10"/>
        <v>q</v>
      </c>
      <c r="AB31" s="131" t="str">
        <f xml:space="preserve"> IFERROR( INDEX(表格1_3346[鍵盤按鍵], MATCH($X31, 表格1_3346[方音符號], 0)), "")</f>
        <v>g</v>
      </c>
    </row>
    <row r="32" spans="1:28" ht="32.25">
      <c r="E32" s="216" cm="1">
        <f t="array" ref="E32" xml:space="preserve"> ROW() - ROW($2:$2)</f>
        <v>30</v>
      </c>
      <c r="F32" s="261" t="str">
        <f t="shared" si="1"/>
        <v>U</v>
      </c>
      <c r="G32" s="261" t="str">
        <f t="shared" si="2"/>
        <v>l</v>
      </c>
      <c r="I32" s="216">
        <v>30</v>
      </c>
      <c r="J32" s="231" t="str">
        <f t="shared" si="3"/>
        <v>l</v>
      </c>
      <c r="K32" s="231" t="str">
        <f t="shared" si="4"/>
        <v>ㄠ</v>
      </c>
      <c r="M32" s="216">
        <v>30</v>
      </c>
      <c r="N32" s="230" t="str">
        <f t="shared" si="11"/>
        <v/>
      </c>
      <c r="O32" s="230" t="str">
        <f t="shared" si="12"/>
        <v/>
      </c>
      <c r="Q32" s="216">
        <v>30</v>
      </c>
      <c r="R32" s="219" t="str">
        <f t="shared" si="7"/>
        <v>l</v>
      </c>
      <c r="S32" s="233" t="str">
        <f t="shared" si="8"/>
        <v>U</v>
      </c>
      <c r="T32" s="286" t="str">
        <f xml:space="preserve"> IFERROR( INDEX($K$3:$K$44, MATCH(表格1_3346[[#This Row],[鍵盤按鍵]], $J$3:$J$44,0)), "")</f>
        <v>ㄠ</v>
      </c>
      <c r="W32" s="330" cm="1">
        <f t="array" ref="W32">ROW() - ROW($2:$2)</f>
        <v>30</v>
      </c>
      <c r="X32" s="186" t="s">
        <v>43</v>
      </c>
      <c r="Y32" s="322" t="s">
        <v>131</v>
      </c>
      <c r="Z32" s="133" t="str">
        <f xml:space="preserve"> IFERROR( INDEX(表格1_3346[字典編碼], MATCH($X32, 表格1_3346[方音符號], 0)), "")</f>
        <v>j</v>
      </c>
      <c r="AA32" s="133" t="str">
        <f t="shared" si="10"/>
        <v>j</v>
      </c>
      <c r="AB32" s="310" t="str">
        <f xml:space="preserve"> IFERROR( INDEX(表格1_3346[鍵盤按鍵], MATCH($X32, 表格1_3346[方音符號], 0)), "")</f>
        <v>r</v>
      </c>
    </row>
    <row r="33" spans="5:29" ht="32.25">
      <c r="E33" s="216" cm="1">
        <f t="array" ref="E33" xml:space="preserve"> ROW() - ROW($2:$2)</f>
        <v>31</v>
      </c>
      <c r="F33" s="261" t="str">
        <f t="shared" si="1"/>
        <v>Y</v>
      </c>
      <c r="G33" s="261" t="str">
        <f t="shared" si="2"/>
        <v>.</v>
      </c>
      <c r="I33" s="216">
        <v>31</v>
      </c>
      <c r="J33" s="231" t="str">
        <f t="shared" si="3"/>
        <v>.</v>
      </c>
      <c r="K33" s="231" t="str">
        <f t="shared" si="4"/>
        <v>ㆲ</v>
      </c>
      <c r="M33" s="216">
        <v>31</v>
      </c>
      <c r="N33" s="230" t="str">
        <f t="shared" si="11"/>
        <v/>
      </c>
      <c r="O33" s="230" t="str">
        <f t="shared" si="12"/>
        <v/>
      </c>
      <c r="Q33" s="216">
        <v>31</v>
      </c>
      <c r="R33" s="219" t="str">
        <f t="shared" si="7"/>
        <v>.</v>
      </c>
      <c r="S33" s="233" t="str">
        <f t="shared" si="8"/>
        <v>Y</v>
      </c>
      <c r="T33" s="286" t="str">
        <f xml:space="preserve"> IFERROR( INDEX($K$3:$K$44, MATCH(表格1_3346[[#This Row],[鍵盤按鍵]], $J$3:$J$44,0)), "")</f>
        <v>ㆲ</v>
      </c>
      <c r="W33" s="331" cm="1">
        <f t="array" ref="W33">ROW() - ROW($2:$2)</f>
        <v>31</v>
      </c>
      <c r="X33" s="185" t="s">
        <v>71</v>
      </c>
      <c r="Y33" s="205" t="s">
        <v>133</v>
      </c>
      <c r="Z33" s="130" t="str">
        <f xml:space="preserve"> IFERROR( INDEX(表格1_3346[字典編碼], MATCH($X33, 表格1_3346[方音符號], 0)), "")</f>
        <v>J</v>
      </c>
      <c r="AA33" s="130" t="str">
        <f t="shared" si="10"/>
        <v>J</v>
      </c>
      <c r="AB33" s="312" t="str">
        <f xml:space="preserve"> IFERROR( INDEX(表格1_3346[鍵盤按鍵], MATCH($X33, 表格1_3346[方音符號], 0)), "")</f>
        <v>f</v>
      </c>
    </row>
    <row r="34" spans="5:29" ht="32.25">
      <c r="E34" s="216" cm="1">
        <f t="array" ref="E34" xml:space="preserve"> ROW() - ROW($2:$2)</f>
        <v>32</v>
      </c>
      <c r="F34" s="261" t="str">
        <f t="shared" si="1"/>
        <v>L</v>
      </c>
      <c r="G34" s="261" t="str">
        <f t="shared" si="2"/>
        <v>0</v>
      </c>
      <c r="I34" s="216">
        <v>32</v>
      </c>
      <c r="J34" s="231" t="str">
        <f t="shared" si="3"/>
        <v>0</v>
      </c>
      <c r="K34" s="231" t="str">
        <f t="shared" si="4"/>
        <v>ㄢ</v>
      </c>
      <c r="M34" s="216">
        <v>32</v>
      </c>
      <c r="N34" s="230" t="str">
        <f t="shared" si="11"/>
        <v/>
      </c>
      <c r="O34" s="230" t="str">
        <f t="shared" si="12"/>
        <v/>
      </c>
      <c r="Q34" s="216">
        <v>32</v>
      </c>
      <c r="R34" s="219" t="str">
        <f t="shared" si="7"/>
        <v>0</v>
      </c>
      <c r="S34" s="233" t="str">
        <f t="shared" si="8"/>
        <v>L</v>
      </c>
      <c r="T34" s="286" t="str">
        <f xml:space="preserve"> IFERROR( INDEX($K$3:$K$44, MATCH(表格1_3346[[#This Row],[鍵盤按鍵]], $J$3:$J$44,0)), "")</f>
        <v>ㄢ</v>
      </c>
      <c r="W34" s="332" cm="1">
        <f t="array" ref="W34">ROW() - ROW($2:$2)</f>
        <v>32</v>
      </c>
      <c r="X34" s="187" t="s">
        <v>275</v>
      </c>
      <c r="Y34" s="323" t="s">
        <v>134</v>
      </c>
      <c r="Z34" s="135" t="str">
        <f xml:space="preserve"> IFERROR( INDEX(表格1_3346[字典編碼], MATCH($X34, 表格1_3346[方音符號], 0)), "")</f>
        <v>S</v>
      </c>
      <c r="AA34" s="135" t="str">
        <f t="shared" si="10"/>
        <v>S</v>
      </c>
      <c r="AB34" s="314" t="str">
        <f xml:space="preserve"> IFERROR( INDEX(表格1_3346[鍵盤按鍵], MATCH($X34, 表格1_3346[方音符號], 0)), "")</f>
        <v>v</v>
      </c>
    </row>
    <row r="35" spans="5:29" ht="32.25">
      <c r="E35" s="216" cm="1">
        <f t="array" ref="E35" xml:space="preserve"> ROW() - ROW($2:$2)</f>
        <v>33</v>
      </c>
      <c r="F35" s="261" t="str">
        <f t="shared" si="1"/>
        <v>D</v>
      </c>
      <c r="G35" s="261" t="str">
        <f t="shared" si="2"/>
        <v>p</v>
      </c>
      <c r="I35" s="216">
        <v>33</v>
      </c>
      <c r="J35" s="231" t="str">
        <f t="shared" si="3"/>
        <v>p</v>
      </c>
      <c r="K35" s="231" t="str">
        <f t="shared" si="4"/>
        <v>ㄣ</v>
      </c>
      <c r="M35" s="216">
        <v>33</v>
      </c>
      <c r="N35" s="230" t="str">
        <f t="shared" si="11"/>
        <v/>
      </c>
      <c r="O35" s="230" t="str">
        <f t="shared" si="12"/>
        <v/>
      </c>
      <c r="Q35" s="216">
        <v>33</v>
      </c>
      <c r="R35" s="219" t="str">
        <f t="shared" si="7"/>
        <v>p</v>
      </c>
      <c r="S35" s="233" t="str">
        <f t="shared" si="8"/>
        <v>D</v>
      </c>
      <c r="T35" s="286" t="str">
        <f xml:space="preserve"> IFERROR( INDEX($K$3:$K$44, MATCH(表格1_3346[[#This Row],[鍵盤按鍵]], $J$3:$J$44,0)), "")</f>
        <v>ㄣ</v>
      </c>
      <c r="W35" s="311" cm="1">
        <f t="array" ref="W35">ROW() - ROW($2:$2)</f>
        <v>33</v>
      </c>
      <c r="X35" s="185" t="s">
        <v>81</v>
      </c>
      <c r="Y35" s="205" t="s">
        <v>152</v>
      </c>
      <c r="Z35" s="130" t="str">
        <f xml:space="preserve"> IFERROR( INDEX(表格1_3346[字典編碼], MATCH($X35, 表格1_3346[方音符號], 0)), "")</f>
        <v>Q</v>
      </c>
      <c r="AA35" s="130" t="str">
        <f t="shared" si="10"/>
        <v>Q</v>
      </c>
      <c r="AB35" s="312" t="str">
        <f xml:space="preserve"> IFERROR( INDEX(表格1_3346[鍵盤按鍵], MATCH($X35, 表格1_3346[方音符號], 0)), "")</f>
        <v>;</v>
      </c>
    </row>
    <row r="36" spans="5:29" ht="32.25">
      <c r="E36" s="216" cm="1">
        <f t="array" ref="E36" xml:space="preserve"> ROW() - ROW($2:$2)</f>
        <v>34</v>
      </c>
      <c r="F36" s="261" t="str">
        <f t="shared" si="1"/>
        <v>Q</v>
      </c>
      <c r="G36" s="261" t="str">
        <f t="shared" si="2"/>
        <v>;</v>
      </c>
      <c r="I36" s="216">
        <v>34</v>
      </c>
      <c r="J36" s="231" t="str">
        <f t="shared" si="3"/>
        <v>;</v>
      </c>
      <c r="K36" s="231" t="str">
        <f t="shared" si="4"/>
        <v>ㄤ</v>
      </c>
      <c r="M36" s="216">
        <v>34</v>
      </c>
      <c r="N36" s="230" t="str">
        <f t="shared" si="11"/>
        <v/>
      </c>
      <c r="O36" s="230" t="str">
        <f t="shared" si="12"/>
        <v/>
      </c>
      <c r="Q36" s="216">
        <v>34</v>
      </c>
      <c r="R36" s="219" t="str">
        <f t="shared" si="7"/>
        <v>;</v>
      </c>
      <c r="S36" s="233" t="str">
        <f t="shared" si="8"/>
        <v>Q</v>
      </c>
      <c r="T36" s="286" t="str">
        <f xml:space="preserve"> IFERROR( INDEX($K$3:$K$44, MATCH(表格1_3346[[#This Row],[鍵盤按鍵]], $J$3:$J$44,0)), "")</f>
        <v>ㄤ</v>
      </c>
      <c r="W36" s="311" cm="1">
        <f t="array" ref="W36">ROW() - ROW($2:$2)</f>
        <v>34</v>
      </c>
      <c r="X36" s="185" t="s">
        <v>23</v>
      </c>
      <c r="Y36" s="205" t="s">
        <v>150</v>
      </c>
      <c r="Z36" s="130" t="str">
        <f xml:space="preserve"> IFERROR( INDEX(表格1_3346[字典編碼], MATCH($X36, 表格1_3346[方音符號], 0)), "")</f>
        <v>L</v>
      </c>
      <c r="AA36" s="130" t="str">
        <f t="shared" si="10"/>
        <v>L</v>
      </c>
      <c r="AB36" s="312" t="str">
        <f xml:space="preserve"> IFERROR( INDEX(表格1_3346[鍵盤按鍵], MATCH($X36, 表格1_3346[方音符號], 0)), "")</f>
        <v>0</v>
      </c>
    </row>
    <row r="37" spans="5:29" ht="32.25">
      <c r="E37" s="216" cm="1">
        <f t="array" ref="E37" xml:space="preserve"> ROW() - ROW($2:$2)</f>
        <v>35</v>
      </c>
      <c r="F37" s="261" t="str">
        <f t="shared" si="1"/>
        <v>G</v>
      </c>
      <c r="G37" s="261" t="str">
        <f t="shared" si="2"/>
        <v>/</v>
      </c>
      <c r="I37" s="216">
        <v>35</v>
      </c>
      <c r="J37" s="231" t="str">
        <f t="shared" si="3"/>
        <v>/</v>
      </c>
      <c r="K37" s="231" t="str">
        <f t="shared" si="4"/>
        <v>ㆭ</v>
      </c>
      <c r="M37" s="216">
        <v>35</v>
      </c>
      <c r="N37" s="230" t="str">
        <f t="shared" si="11"/>
        <v/>
      </c>
      <c r="O37" s="230" t="str">
        <f t="shared" si="12"/>
        <v/>
      </c>
      <c r="Q37" s="216">
        <v>35</v>
      </c>
      <c r="R37" s="219" t="str">
        <f t="shared" si="7"/>
        <v>/</v>
      </c>
      <c r="S37" s="233" t="str">
        <f t="shared" si="8"/>
        <v>G</v>
      </c>
      <c r="T37" s="286" t="str">
        <f xml:space="preserve"> IFERROR( INDEX($K$3:$K$44, MATCH(表格1_3346[[#This Row],[鍵盤按鍵]], $J$3:$J$44,0)), "")</f>
        <v>ㆭ</v>
      </c>
      <c r="W37" s="311" cm="1">
        <f t="array" ref="W37">ROW() - ROW($2:$2)</f>
        <v>35</v>
      </c>
      <c r="X37" s="185" t="s">
        <v>113</v>
      </c>
      <c r="Y37" s="205" t="s">
        <v>148</v>
      </c>
      <c r="Z37" s="130" t="str">
        <f xml:space="preserve"> IFERROR( INDEX(表格1_3346[字典編碼], MATCH($X37, 表格1_3346[方音符號], 0)), "")</f>
        <v>M</v>
      </c>
      <c r="AA37" s="130" t="str">
        <f t="shared" si="10"/>
        <v>M</v>
      </c>
      <c r="AB37" s="312" t="str">
        <f xml:space="preserve"> IFERROR( INDEX(表格1_3346[鍵盤按鍵], MATCH($X37, 表格1_3346[方音符號], 0)), "")</f>
        <v>,</v>
      </c>
    </row>
    <row r="38" spans="5:29" ht="32.25">
      <c r="E38" s="216" cm="1">
        <f t="array" ref="E38" xml:space="preserve"> ROW() - ROW($2:$2)</f>
        <v>36</v>
      </c>
      <c r="F38" s="261" t="str">
        <f t="shared" si="1"/>
        <v>N</v>
      </c>
      <c r="G38" s="261" t="str">
        <f t="shared" si="2"/>
        <v>-</v>
      </c>
      <c r="I38" s="216">
        <v>36</v>
      </c>
      <c r="J38" s="231" t="str">
        <f t="shared" si="3"/>
        <v>-</v>
      </c>
      <c r="K38" s="231" t="str">
        <f t="shared" si="4"/>
        <v>ｎ</v>
      </c>
      <c r="M38" s="216">
        <v>36</v>
      </c>
      <c r="N38" s="230" t="str">
        <f t="shared" si="11"/>
        <v/>
      </c>
      <c r="O38" s="230" t="str">
        <f t="shared" si="12"/>
        <v/>
      </c>
      <c r="Q38" s="216">
        <v>36</v>
      </c>
      <c r="R38" s="219" t="str">
        <f t="shared" si="7"/>
        <v>-</v>
      </c>
      <c r="S38" s="233" t="str">
        <f t="shared" si="8"/>
        <v>N</v>
      </c>
      <c r="T38" s="286" t="str">
        <f xml:space="preserve"> IFERROR( INDEX($K$3:$K$44, MATCH(表格1_3346[[#This Row],[鍵盤按鍵]], $J$3:$J$44,0)), "")</f>
        <v>ｎ</v>
      </c>
      <c r="W38" s="313" cm="1">
        <f t="array" ref="W38">ROW() - ROW($2:$2)</f>
        <v>36</v>
      </c>
      <c r="X38" s="187" t="s">
        <v>101</v>
      </c>
      <c r="Y38" s="323" t="s">
        <v>153</v>
      </c>
      <c r="Z38" s="135" t="str">
        <f xml:space="preserve"> IFERROR( INDEX(表格1_3346[字典編碼], MATCH($X38, 表格1_3346[方音符號], 0)), "")</f>
        <v>Y</v>
      </c>
      <c r="AA38" s="135" t="str">
        <f t="shared" si="10"/>
        <v>Y</v>
      </c>
      <c r="AB38" s="314" t="str">
        <f xml:space="preserve"> IFERROR( INDEX(表格1_3346[鍵盤按鍵], MATCH($X38, 表格1_3346[方音符號], 0)), "")</f>
        <v>.</v>
      </c>
    </row>
    <row r="39" spans="5:29" ht="32.25">
      <c r="E39" s="216" cm="1">
        <f t="array" ref="E39" xml:space="preserve"> ROW() - ROW($2:$2)</f>
        <v>37</v>
      </c>
      <c r="F39" s="261" t="str">
        <f t="shared" si="1"/>
        <v>1</v>
      </c>
      <c r="G39" s="261" t="str">
        <f t="shared" si="2"/>
        <v xml:space="preserve"> </v>
      </c>
      <c r="I39" s="216">
        <v>37</v>
      </c>
      <c r="J39" s="231" t="str">
        <f t="shared" si="3"/>
        <v>4</v>
      </c>
      <c r="K39" s="231" t="str">
        <f t="shared" si="4"/>
        <v>ˋ</v>
      </c>
      <c r="M39" s="216">
        <v>37</v>
      </c>
      <c r="N39" s="230" t="str">
        <f t="shared" si="11"/>
        <v/>
      </c>
      <c r="O39" s="230" t="str">
        <f t="shared" si="12"/>
        <v/>
      </c>
      <c r="Q39" s="216">
        <v>37</v>
      </c>
      <c r="R39" s="283" t="str">
        <f t="shared" si="7"/>
        <v xml:space="preserve"> </v>
      </c>
      <c r="S39" s="284" t="str">
        <f t="shared" si="8"/>
        <v>1</v>
      </c>
      <c r="T39" s="287" t="str">
        <f xml:space="preserve"> IFERROR( INDEX($K$3:$K$44, MATCH(表格1_3346[[#This Row],[鍵盤按鍵]], $J$3:$J$44,0)), "")</f>
        <v/>
      </c>
      <c r="W39" s="307" cm="1">
        <f t="array" ref="W39">ROW() - ROW($2:$2)</f>
        <v>37</v>
      </c>
      <c r="X39" s="316" t="s">
        <v>807</v>
      </c>
      <c r="Y39" s="328">
        <v>1</v>
      </c>
      <c r="Z39" s="317">
        <v>1</v>
      </c>
      <c r="AA39" s="317">
        <f t="shared" si="10"/>
        <v>1</v>
      </c>
      <c r="AB39" s="318" t="s">
        <v>814</v>
      </c>
    </row>
    <row r="40" spans="5:29" ht="32.25">
      <c r="E40" s="216" cm="1">
        <f t="array" ref="E40" xml:space="preserve"> ROW() - ROW($2:$2)</f>
        <v>38</v>
      </c>
      <c r="F40" s="261" t="str">
        <f t="shared" si="1"/>
        <v>2</v>
      </c>
      <c r="G40" s="261" t="str">
        <f t="shared" si="2"/>
        <v>4</v>
      </c>
      <c r="I40" s="216">
        <v>38</v>
      </c>
      <c r="J40" s="231" t="str">
        <f t="shared" si="3"/>
        <v>3</v>
      </c>
      <c r="K40" s="231" t="str">
        <f t="shared" si="4"/>
        <v>˪</v>
      </c>
      <c r="M40" s="216">
        <v>38</v>
      </c>
      <c r="N40" s="230" t="str">
        <f t="shared" si="11"/>
        <v/>
      </c>
      <c r="O40" s="230" t="str">
        <f t="shared" si="12"/>
        <v/>
      </c>
      <c r="Q40" s="216">
        <v>38</v>
      </c>
      <c r="R40" s="219" t="str">
        <f t="shared" si="7"/>
        <v>4</v>
      </c>
      <c r="S40" s="233" t="str">
        <f t="shared" si="8"/>
        <v>2</v>
      </c>
      <c r="T40" s="286" t="str">
        <f xml:space="preserve"> IFERROR( INDEX($K$3:$K$44, MATCH(表格1_3346[[#This Row],[鍵盤按鍵]], $J$3:$J$44,0)), "")</f>
        <v>ˋ</v>
      </c>
      <c r="W40" s="309" cm="1">
        <f t="array" ref="W40">ROW() - ROW($2:$2)</f>
        <v>38</v>
      </c>
      <c r="X40" s="186" t="s">
        <v>14</v>
      </c>
      <c r="Y40" s="322">
        <v>2</v>
      </c>
      <c r="Z40" s="133" t="str">
        <f xml:space="preserve"> IFERROR( INDEX(表格1_3346[字典編碼], MATCH($X40, 表格1_3346[方音符號], 0)), "")</f>
        <v>2</v>
      </c>
      <c r="AA40" s="133" t="str">
        <f t="shared" ref="AA40:AA44" si="13">Z40</f>
        <v>2</v>
      </c>
      <c r="AB40" s="310" t="str">
        <f xml:space="preserve"> IFERROR( INDEX(表格1_3346[鍵盤按鍵], MATCH($X40, 表格1_3346[方音符號], 0)), "")</f>
        <v>4</v>
      </c>
    </row>
    <row r="41" spans="5:29" ht="32.25">
      <c r="E41" s="216" cm="1">
        <f t="array" ref="E41" xml:space="preserve"> ROW() - ROW($2:$2)</f>
        <v>39</v>
      </c>
      <c r="F41" s="261" t="str">
        <f t="shared" si="1"/>
        <v>3</v>
      </c>
      <c r="G41" s="261" t="str">
        <f t="shared" si="2"/>
        <v>3</v>
      </c>
      <c r="I41" s="216">
        <v>39</v>
      </c>
      <c r="J41" s="231" t="str">
        <f t="shared" si="3"/>
        <v>6</v>
      </c>
      <c r="K41" s="231" t="str">
        <f t="shared" si="4"/>
        <v>ˊ</v>
      </c>
      <c r="M41" s="216">
        <v>39</v>
      </c>
      <c r="N41" s="230" t="str">
        <f t="shared" si="11"/>
        <v/>
      </c>
      <c r="O41" s="230" t="str">
        <f t="shared" si="12"/>
        <v/>
      </c>
      <c r="Q41" s="216">
        <v>39</v>
      </c>
      <c r="R41" s="219" t="str">
        <f t="shared" si="7"/>
        <v>3</v>
      </c>
      <c r="S41" s="233" t="str">
        <f t="shared" si="8"/>
        <v>3</v>
      </c>
      <c r="T41" s="286" t="str">
        <f xml:space="preserve"> IFERROR( INDEX($K$3:$K$44, MATCH(表格1_3346[[#This Row],[鍵盤按鍵]], $J$3:$J$44,0)), "")</f>
        <v>˪</v>
      </c>
      <c r="W41" s="311" cm="1">
        <f t="array" ref="W41">ROW() - ROW($2:$2)</f>
        <v>39</v>
      </c>
      <c r="X41" s="185" t="s">
        <v>12</v>
      </c>
      <c r="Y41" s="205">
        <v>3</v>
      </c>
      <c r="Z41" s="130" t="str">
        <f xml:space="preserve"> IFERROR( INDEX(表格1_3346[字典編碼], MATCH($X41, 表格1_3346[方音符號], 0)), "")</f>
        <v>3</v>
      </c>
      <c r="AA41" s="130" t="str">
        <f t="shared" si="13"/>
        <v>3</v>
      </c>
      <c r="AB41" s="312" t="str">
        <f xml:space="preserve"> IFERROR( INDEX(表格1_3346[鍵盤按鍵], MATCH($X41, 表格1_3346[方音符號], 0)), "")</f>
        <v>3</v>
      </c>
    </row>
    <row r="42" spans="5:29" ht="32.25">
      <c r="E42" s="216" cm="1">
        <f t="array" ref="E42" xml:space="preserve"> ROW() - ROW($2:$2)</f>
        <v>40</v>
      </c>
      <c r="F42" s="261" t="str">
        <f t="shared" si="1"/>
        <v>5</v>
      </c>
      <c r="G42" s="261" t="str">
        <f t="shared" si="2"/>
        <v>6</v>
      </c>
      <c r="I42" s="216">
        <v>40</v>
      </c>
      <c r="J42" s="231" t="str">
        <f t="shared" si="3"/>
        <v>5</v>
      </c>
      <c r="K42" s="231" t="str">
        <f t="shared" si="4"/>
        <v>˫</v>
      </c>
      <c r="M42" s="216">
        <v>40</v>
      </c>
      <c r="N42" s="230" t="str">
        <f t="shared" si="11"/>
        <v/>
      </c>
      <c r="O42" s="230" t="str">
        <f t="shared" si="12"/>
        <v/>
      </c>
      <c r="Q42" s="216">
        <v>40</v>
      </c>
      <c r="R42" s="219" t="str">
        <f t="shared" si="7"/>
        <v>6</v>
      </c>
      <c r="S42" s="233" t="str">
        <f t="shared" si="8"/>
        <v>5</v>
      </c>
      <c r="T42" s="286" t="str">
        <f xml:space="preserve"> IFERROR( INDEX($K$3:$K$44, MATCH(表格1_3346[[#This Row],[鍵盤按鍵]], $J$3:$J$44,0)), "")</f>
        <v>ˊ</v>
      </c>
      <c r="W42" s="311" cm="1">
        <f t="array" ref="W42">ROW() - ROW($2:$2)</f>
        <v>40</v>
      </c>
      <c r="X42" s="185" t="s">
        <v>18</v>
      </c>
      <c r="Y42" s="205">
        <v>5</v>
      </c>
      <c r="Z42" s="130" t="str">
        <f xml:space="preserve"> IFERROR( INDEX(表格1_3346[字典編碼], MATCH($X42, 表格1_3346[方音符號], 0)), "")</f>
        <v>5</v>
      </c>
      <c r="AA42" s="130" t="str">
        <f t="shared" si="13"/>
        <v>5</v>
      </c>
      <c r="AB42" s="312" t="str">
        <f xml:space="preserve"> IFERROR( INDEX(表格1_3346[鍵盤按鍵], MATCH($X42, 表格1_3346[方音符號], 0)), "")</f>
        <v>6</v>
      </c>
    </row>
    <row r="43" spans="5:29" ht="32.25">
      <c r="E43" s="216" cm="1">
        <f t="array" ref="E43" xml:space="preserve"> ROW() - ROW($2:$2)</f>
        <v>41</v>
      </c>
      <c r="F43" s="261" t="str">
        <f t="shared" si="1"/>
        <v>7</v>
      </c>
      <c r="G43" s="261" t="str">
        <f t="shared" si="2"/>
        <v>5</v>
      </c>
      <c r="I43" s="216">
        <v>41</v>
      </c>
      <c r="J43" s="231" t="str">
        <f t="shared" si="3"/>
        <v>7</v>
      </c>
      <c r="K43" s="231" t="str">
        <f t="shared" si="4"/>
        <v>．</v>
      </c>
      <c r="M43" s="216">
        <v>41</v>
      </c>
      <c r="N43" s="230" t="str">
        <f t="shared" si="11"/>
        <v/>
      </c>
      <c r="O43" s="230" t="str">
        <f t="shared" si="12"/>
        <v/>
      </c>
      <c r="Q43" s="216">
        <v>41</v>
      </c>
      <c r="R43" s="219" t="str">
        <f t="shared" si="7"/>
        <v>5</v>
      </c>
      <c r="S43" s="233" t="str">
        <f t="shared" si="8"/>
        <v>7</v>
      </c>
      <c r="T43" s="286" t="str">
        <f xml:space="preserve"> IFERROR( INDEX($K$3:$K$44, MATCH(表格1_3346[[#This Row],[鍵盤按鍵]], $J$3:$J$44,0)), "")</f>
        <v>˫</v>
      </c>
      <c r="W43" s="311" cm="1">
        <f t="array" ref="W43">ROW() - ROW($2:$2)</f>
        <v>41</v>
      </c>
      <c r="X43" s="185" t="s">
        <v>16</v>
      </c>
      <c r="Y43" s="205">
        <v>7</v>
      </c>
      <c r="Z43" s="130" t="str">
        <f xml:space="preserve"> IFERROR( INDEX(表格1_3346[字典編碼], MATCH($X43, 表格1_3346[方音符號], 0)), "")</f>
        <v>7</v>
      </c>
      <c r="AA43" s="130" t="str">
        <f t="shared" si="13"/>
        <v>7</v>
      </c>
      <c r="AB43" s="312" t="str">
        <f xml:space="preserve"> IFERROR( INDEX(表格1_3346[鍵盤按鍵], MATCH($X43, 表格1_3346[方音符號], 0)), "")</f>
        <v>5</v>
      </c>
      <c r="AC43" s="315"/>
    </row>
    <row r="44" spans="5:29" ht="32.25">
      <c r="E44" s="216" cm="1">
        <f t="array" ref="E44" xml:space="preserve"> ROW() - ROW($2:$2)</f>
        <v>42</v>
      </c>
      <c r="F44" s="261" t="str">
        <f t="shared" si="1"/>
        <v>0</v>
      </c>
      <c r="G44" s="261" t="str">
        <f t="shared" si="2"/>
        <v>7</v>
      </c>
      <c r="I44" s="216">
        <v>42</v>
      </c>
      <c r="J44" s="231" t="str">
        <f t="shared" si="3"/>
        <v/>
      </c>
      <c r="K44" s="231" t="str">
        <f t="shared" si="4"/>
        <v/>
      </c>
      <c r="M44" s="216">
        <v>42</v>
      </c>
      <c r="N44" s="230" t="str">
        <f t="shared" si="11"/>
        <v/>
      </c>
      <c r="O44" s="230" t="str">
        <f t="shared" si="12"/>
        <v/>
      </c>
      <c r="Q44" s="216">
        <v>42</v>
      </c>
      <c r="R44" s="219" t="str">
        <f t="shared" si="7"/>
        <v>7</v>
      </c>
      <c r="S44" s="233" t="str">
        <f t="shared" si="8"/>
        <v>0</v>
      </c>
      <c r="T44" s="286" t="str">
        <f xml:space="preserve"> IFERROR( INDEX($K$3:$K$44, MATCH(表格1_3346[[#This Row],[鍵盤按鍵]], $J$3:$J$44,0)), "")</f>
        <v>．</v>
      </c>
      <c r="W44" s="313" cm="1">
        <f t="array" ref="W44">ROW() - ROW($2:$2)</f>
        <v>42</v>
      </c>
      <c r="X44" s="187" t="s">
        <v>123</v>
      </c>
      <c r="Y44" s="323">
        <v>8</v>
      </c>
      <c r="Z44" s="135">
        <v>0</v>
      </c>
      <c r="AA44" s="135">
        <f t="shared" si="13"/>
        <v>0</v>
      </c>
      <c r="AB44" s="314">
        <v>7</v>
      </c>
    </row>
    <row r="45" spans="5:29" ht="32.25">
      <c r="O45" s="216"/>
      <c r="W45" s="319" cm="1">
        <f t="array" ref="W45">ROW() - ROW($2:$2)</f>
        <v>43</v>
      </c>
      <c r="X45" s="188" t="s">
        <v>105</v>
      </c>
      <c r="Y45" s="324" t="s">
        <v>132</v>
      </c>
      <c r="Z45" s="137" t="str">
        <f xml:space="preserve"> IFERROR( INDEX(表格1_3346[字典編碼], MATCH($X45, 表格1_3346[方音符號], 0)), "")</f>
        <v/>
      </c>
      <c r="AA45" s="137"/>
      <c r="AB45" s="308" t="str">
        <f xml:space="preserve"> IFERROR( INDEX(表格1_3346[鍵盤按鍵], MATCH($X45, 表格1_3346[方音符號], 0)), "")</f>
        <v/>
      </c>
    </row>
    <row r="46" spans="5:29" ht="32.25">
      <c r="T46" s="289" t="str">
        <f xml:space="preserve"> _xlfn.CONCAT(S3:S38, S40:S44)</f>
        <v>pPmbtTndkKhjJSgqzcCsiuBaoøMIeUYLDQGN23570</v>
      </c>
      <c r="W46" s="309" cm="1">
        <f t="array" ref="W46">ROW() - ROW($2:$2)</f>
        <v>44</v>
      </c>
      <c r="X46" s="186" t="s">
        <v>116</v>
      </c>
      <c r="Y46" s="322" t="s">
        <v>156</v>
      </c>
      <c r="Z46" s="133" t="str">
        <f xml:space="preserve"> IFERROR( INDEX(表格1_3346[字典編碼], MATCH($X46, 表格1_3346[方音符號], 0)), "")</f>
        <v/>
      </c>
      <c r="AA46" s="133"/>
      <c r="AB46" s="310" t="str">
        <f xml:space="preserve"> IFERROR( INDEX(表格1_3346[鍵盤按鍵], MATCH($X46, 表格1_3346[方音符號], 0)), "")</f>
        <v/>
      </c>
    </row>
    <row r="47" spans="5:29" ht="32.25">
      <c r="T47" s="289" t="str">
        <f xml:space="preserve"> _xlfn.CONCAT(T3:T38, T40:T44)</f>
        <v>ㄅㄆㄇㆠㄉㄊㄋㄌㄍㄎㄏㄐㄑㄒㆣㄫㆡㄗㄘㄙㄧㄨㆬㄚㆦㄜㆰㄞㆤㄠㆲㄢㄣㄤㆭｎˋ˪ˊ˫．</v>
      </c>
      <c r="W47" s="311" cm="1">
        <f t="array" ref="W47">ROW() - ROW($2:$2)</f>
        <v>45</v>
      </c>
      <c r="X47" s="185" t="s">
        <v>117</v>
      </c>
      <c r="Y47" s="205" t="s">
        <v>158</v>
      </c>
      <c r="Z47" s="130" t="str">
        <f xml:space="preserve"> IFERROR( INDEX(表格1_3346[字典編碼], MATCH($X47, 表格1_3346[方音符號], 0)), "")</f>
        <v/>
      </c>
      <c r="AA47" s="130"/>
      <c r="AB47" s="312" t="str">
        <f xml:space="preserve"> IFERROR( INDEX(表格1_3346[鍵盤按鍵], MATCH($X47, 表格1_3346[方音符號], 0)), "")</f>
        <v/>
      </c>
    </row>
    <row r="48" spans="5:29" ht="32.25">
      <c r="R48" s="282" t="str">
        <f xml:space="preserve"> "xlit|" &amp; T46 &amp; "|" &amp; T47 &amp; "|"</f>
        <v>xlit|pPmbtTndkKhjJSgqzcCsiuBaoøMIeUYLDQGN23570|ㄅㄆㄇㆠㄉㄊㄋㄌㄍㄎㄏㄐㄑㄒㆣㄫㆡㄗㄘㄙㄧㄨㆬㄚㆦㄜㆰㄞㆤㄠㆲㄢㄣㄤㆭｎˋ˪ˊ˫．|</v>
      </c>
      <c r="W48" s="311" cm="1">
        <f t="array" ref="W48">ROW() - ROW($2:$2)</f>
        <v>46</v>
      </c>
      <c r="X48" s="185" t="s">
        <v>107</v>
      </c>
      <c r="Y48" s="205" t="s">
        <v>139</v>
      </c>
      <c r="Z48" s="130" t="str">
        <f xml:space="preserve"> IFERROR( INDEX(表格1_3346[字典編碼], MATCH($X48, 表格1_3346[方音符號], 0)), "")</f>
        <v/>
      </c>
      <c r="AA48" s="130"/>
      <c r="AB48" s="312" t="str">
        <f xml:space="preserve"> IFERROR( INDEX(表格1_3346[鍵盤按鍵], MATCH($X48, 表格1_3346[方音符號], 0)), "")</f>
        <v/>
      </c>
    </row>
    <row r="49" spans="23:28" ht="32.25">
      <c r="W49" s="311" cm="1">
        <f t="array" ref="W49">ROW() - ROW($2:$2)</f>
        <v>47</v>
      </c>
      <c r="X49" s="185" t="s">
        <v>111</v>
      </c>
      <c r="Y49" s="205" t="s">
        <v>145</v>
      </c>
      <c r="Z49" s="130" t="str">
        <f xml:space="preserve"> IFERROR( INDEX(表格1_3346[字典編碼], MATCH($X49, 表格1_3346[方音符號], 0)), "")</f>
        <v/>
      </c>
      <c r="AA49" s="130"/>
      <c r="AB49" s="312" t="str">
        <f xml:space="preserve"> IFERROR( INDEX(表格1_3346[鍵盤按鍵], MATCH($X49, 表格1_3346[方音符號], 0)), "")</f>
        <v/>
      </c>
    </row>
    <row r="50" spans="23:28" ht="32.25">
      <c r="W50" s="311" cm="1">
        <f t="array" ref="W50">ROW() - ROW($2:$2)</f>
        <v>48</v>
      </c>
      <c r="X50" s="185" t="s">
        <v>110</v>
      </c>
      <c r="Y50" s="205" t="s">
        <v>143</v>
      </c>
      <c r="Z50" s="130" t="str">
        <f xml:space="preserve"> IFERROR( INDEX(表格1_3346[字典編碼], MATCH($X50, 表格1_3346[方音符號], 0)), "")</f>
        <v/>
      </c>
      <c r="AA50" s="130"/>
      <c r="AB50" s="312" t="str">
        <f xml:space="preserve"> IFERROR( INDEX(表格1_3346[鍵盤按鍵], MATCH($X50, 表格1_3346[方音符號], 0)), "")</f>
        <v/>
      </c>
    </row>
    <row r="51" spans="23:28" ht="32.25">
      <c r="W51" s="313" cm="1">
        <f t="array" ref="W51">ROW() - ROW($2:$2)</f>
        <v>49</v>
      </c>
      <c r="X51" s="187" t="s">
        <v>108</v>
      </c>
      <c r="Y51" s="323" t="s">
        <v>141</v>
      </c>
      <c r="Z51" s="135" t="str">
        <f xml:space="preserve"> IFERROR( INDEX(表格1_3346[字典編碼], MATCH($X51, 表格1_3346[方音符號], 0)), "")</f>
        <v/>
      </c>
      <c r="AA51" s="135"/>
      <c r="AB51" s="314" t="str">
        <f xml:space="preserve"> IFERROR( INDEX(表格1_3346[鍵盤按鍵], MATCH($X51, 表格1_3346[方音符號], 0)), "")</f>
        <v/>
      </c>
    </row>
    <row r="52" spans="23:28" ht="32.25">
      <c r="W52" s="309" cm="1">
        <f t="array" ref="W52">ROW() - ROW($2:$2)</f>
        <v>50</v>
      </c>
      <c r="X52" s="186" t="s">
        <v>112</v>
      </c>
      <c r="Y52" s="322" t="s">
        <v>147</v>
      </c>
      <c r="Z52" s="133" t="str">
        <f xml:space="preserve"> IFERROR( INDEX(表格1_3346[字典編碼], MATCH($X52, 表格1_3346[方音符號], 0)), "")</f>
        <v/>
      </c>
      <c r="AA52" s="133"/>
      <c r="AB52" s="310" t="str">
        <f xml:space="preserve"> IFERROR( INDEX(表格1_3346[鍵盤按鍵], MATCH($X52, 表格1_3346[方音符號], 0)), "")</f>
        <v/>
      </c>
    </row>
    <row r="53" spans="23:28" ht="32.25">
      <c r="W53" s="313" cm="1">
        <f t="array" ref="W53">ROW() - ROW($2:$2)</f>
        <v>51</v>
      </c>
      <c r="X53" s="187" t="s">
        <v>114</v>
      </c>
      <c r="Y53" s="323" t="s">
        <v>149</v>
      </c>
      <c r="Z53" s="135" t="str">
        <f xml:space="preserve"> IFERROR( INDEX(表格1_3346[字典編碼], MATCH($X53, 表格1_3346[方音符號], 0)), "")</f>
        <v/>
      </c>
      <c r="AA53" s="135"/>
      <c r="AB53" s="314" t="str">
        <f xml:space="preserve"> IFERROR( INDEX(表格1_3346[鍵盤按鍵], MATCH($X53, 表格1_3346[方音符號], 0)), "")</f>
        <v/>
      </c>
    </row>
    <row r="54" spans="23:28" ht="32.25">
      <c r="W54" s="309" cm="1">
        <f t="array" ref="W54">ROW() - ROW($2:$2)</f>
        <v>52</v>
      </c>
      <c r="X54" s="186" t="s">
        <v>115</v>
      </c>
      <c r="Y54" s="325" t="s">
        <v>154</v>
      </c>
      <c r="Z54" s="133" t="str">
        <f xml:space="preserve"> IFERROR( INDEX(表格1_3346[字典編碼], MATCH($X54, 表格1_3346[方音符號], 0)), "")</f>
        <v/>
      </c>
      <c r="AA54" s="133"/>
      <c r="AB54" s="310" t="str">
        <f xml:space="preserve"> IFERROR( INDEX(表格1_3346[鍵盤按鍵], MATCH($X54, 表格1_3346[方音符號], 0)), "")</f>
        <v/>
      </c>
    </row>
    <row r="55" spans="23:28" ht="32.25">
      <c r="W55" s="311" cm="1">
        <f t="array" ref="W55">ROW() - ROW($2:$2)</f>
        <v>53</v>
      </c>
      <c r="X55" s="185" t="s">
        <v>119</v>
      </c>
      <c r="Y55" s="326" t="s">
        <v>808</v>
      </c>
      <c r="Z55" s="130" t="str">
        <f xml:space="preserve"> IFERROR( INDEX(表格1_3346[字典編碼], MATCH($X55, 表格1_3346[方音符號], 0)), "")</f>
        <v/>
      </c>
      <c r="AA55" s="130"/>
      <c r="AB55" s="312" t="str">
        <f xml:space="preserve"> IFERROR( INDEX(表格1_3346[鍵盤按鍵], MATCH($X55, 表格1_3346[方音符號], 0)), "")</f>
        <v/>
      </c>
    </row>
    <row r="56" spans="23:28" ht="32.25">
      <c r="W56" s="311" cm="1">
        <f t="array" ref="W56">ROW() - ROW($2:$2)</f>
        <v>54</v>
      </c>
      <c r="X56" s="185" t="s">
        <v>120</v>
      </c>
      <c r="Y56" s="326" t="s">
        <v>809</v>
      </c>
      <c r="Z56" s="130" t="str">
        <f xml:space="preserve"> IFERROR( INDEX(表格1_3346[字典編碼], MATCH($X56, 表格1_3346[方音符號], 0)), "")</f>
        <v/>
      </c>
      <c r="AA56" s="130"/>
      <c r="AB56" s="312" t="str">
        <f xml:space="preserve"> IFERROR( INDEX(表格1_3346[鍵盤按鍵], MATCH($X56, 表格1_3346[方音符號], 0)), "")</f>
        <v/>
      </c>
    </row>
    <row r="57" spans="23:28" ht="32.25">
      <c r="W57" s="311" cm="1">
        <f t="array" ref="W57">ROW() - ROW($2:$2)</f>
        <v>55</v>
      </c>
      <c r="X57" s="185" t="s">
        <v>121</v>
      </c>
      <c r="Y57" s="326" t="s">
        <v>810</v>
      </c>
      <c r="Z57" s="130" t="str">
        <f xml:space="preserve"> IFERROR( INDEX(表格1_3346[字典編碼], MATCH($X57, 表格1_3346[方音符號], 0)), "")</f>
        <v/>
      </c>
      <c r="AA57" s="130"/>
      <c r="AB57" s="312" t="str">
        <f xml:space="preserve"> IFERROR( INDEX(表格1_3346[鍵盤按鍵], MATCH($X57, 表格1_3346[方音符號], 0)), "")</f>
        <v/>
      </c>
    </row>
    <row r="58" spans="23:28" ht="32.25">
      <c r="W58" s="313" cm="1">
        <f t="array" ref="W58">ROW() - ROW($2:$2)</f>
        <v>56</v>
      </c>
      <c r="X58" s="187" t="s">
        <v>122</v>
      </c>
      <c r="Y58" s="327" t="s">
        <v>811</v>
      </c>
      <c r="Z58" s="135" t="str">
        <f xml:space="preserve"> IFERROR( INDEX(表格1_3346[字典編碼], MATCH($X58, 表格1_3346[方音符號], 0)), "")</f>
        <v/>
      </c>
      <c r="AA58" s="135"/>
      <c r="AB58" s="314" t="str">
        <f xml:space="preserve"> IFERROR( INDEX(表格1_3346[鍵盤按鍵], MATCH($X58, 表格1_3346[方音符號], 0)), "")</f>
        <v/>
      </c>
    </row>
  </sheetData>
  <phoneticPr fontId="3" type="noConversion"/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BD17D-634F-4659-8FED-405C2A4672D9}">
  <dimension ref="B1:AR28"/>
  <sheetViews>
    <sheetView workbookViewId="0"/>
    <sheetView workbookViewId="1"/>
  </sheetViews>
  <sheetFormatPr defaultColWidth="11.8984375" defaultRowHeight="14.25"/>
  <cols>
    <col min="1" max="1" width="1.8984375" style="167" customWidth="1"/>
    <col min="2" max="2" width="18.69921875" style="167" customWidth="1"/>
    <col min="3" max="37" width="4.3984375" style="167" customWidth="1"/>
    <col min="38" max="42" width="3.69921875" style="167" customWidth="1"/>
    <col min="43" max="43" width="38.69921875" style="167" customWidth="1"/>
    <col min="44" max="16384" width="11.8984375" style="167"/>
  </cols>
  <sheetData>
    <row r="1" spans="2:44" ht="15" thickBot="1"/>
    <row r="2" spans="2:44" s="180" customFormat="1" ht="18" customHeight="1">
      <c r="C2" s="388">
        <v>1</v>
      </c>
      <c r="D2" s="389"/>
      <c r="E2" s="390"/>
      <c r="F2" s="388">
        <v>2</v>
      </c>
      <c r="G2" s="389"/>
      <c r="H2" s="390"/>
      <c r="I2" s="412">
        <v>3</v>
      </c>
      <c r="J2" s="413"/>
      <c r="K2" s="414"/>
      <c r="L2" s="412">
        <v>4</v>
      </c>
      <c r="M2" s="413"/>
      <c r="N2" s="414"/>
      <c r="O2" s="412">
        <v>5</v>
      </c>
      <c r="P2" s="413"/>
      <c r="Q2" s="414"/>
      <c r="R2" s="412">
        <v>6</v>
      </c>
      <c r="S2" s="413"/>
      <c r="T2" s="414"/>
      <c r="U2" s="412">
        <v>7</v>
      </c>
      <c r="V2" s="413"/>
      <c r="W2" s="414"/>
      <c r="X2" s="391">
        <v>8</v>
      </c>
      <c r="Y2" s="392"/>
      <c r="Z2" s="393"/>
      <c r="AA2" s="391">
        <v>9</v>
      </c>
      <c r="AB2" s="392"/>
      <c r="AC2" s="393"/>
      <c r="AD2" s="391">
        <v>0</v>
      </c>
      <c r="AE2" s="392"/>
      <c r="AF2" s="393"/>
      <c r="AG2" s="416" t="s">
        <v>459</v>
      </c>
      <c r="AH2" s="392"/>
      <c r="AI2" s="393"/>
      <c r="AJ2" s="167"/>
      <c r="AK2" s="167"/>
      <c r="AL2" s="167"/>
      <c r="AR2" s="183" t="s">
        <v>458</v>
      </c>
    </row>
    <row r="3" spans="2:44" ht="30" customHeight="1" thickBot="1">
      <c r="C3" s="385" t="str">
        <f>D14</f>
        <v>ㄅ</v>
      </c>
      <c r="D3" s="386"/>
      <c r="E3" s="387"/>
      <c r="F3" s="385" t="str">
        <f>H14</f>
        <v>ㄉ</v>
      </c>
      <c r="G3" s="386"/>
      <c r="H3" s="387"/>
      <c r="I3" s="409" t="s">
        <v>457</v>
      </c>
      <c r="J3" s="410"/>
      <c r="K3" s="411"/>
      <c r="L3" s="409" t="s">
        <v>456</v>
      </c>
      <c r="M3" s="410"/>
      <c r="N3" s="411"/>
      <c r="O3" s="409"/>
      <c r="P3" s="410"/>
      <c r="Q3" s="411"/>
      <c r="R3" s="406" t="s">
        <v>455</v>
      </c>
      <c r="S3" s="407"/>
      <c r="T3" s="408"/>
      <c r="U3" s="409" t="s">
        <v>454</v>
      </c>
      <c r="V3" s="410"/>
      <c r="W3" s="411"/>
      <c r="X3" s="402" t="str">
        <f>D20</f>
        <v>ㄚ</v>
      </c>
      <c r="Y3" s="403"/>
      <c r="Z3" s="404"/>
      <c r="AA3" s="402"/>
      <c r="AB3" s="403"/>
      <c r="AC3" s="404"/>
      <c r="AD3" s="402"/>
      <c r="AE3" s="403"/>
      <c r="AF3" s="404"/>
      <c r="AG3" s="417"/>
      <c r="AH3" s="418"/>
      <c r="AI3" s="419"/>
      <c r="AQ3" s="181" t="s">
        <v>453</v>
      </c>
      <c r="AR3" s="167" t="s">
        <v>434</v>
      </c>
    </row>
    <row r="4" spans="2:44" s="180" customFormat="1" ht="18" customHeight="1">
      <c r="D4" s="388" t="s">
        <v>452</v>
      </c>
      <c r="E4" s="389"/>
      <c r="F4" s="390"/>
      <c r="G4" s="388" t="s">
        <v>387</v>
      </c>
      <c r="H4" s="389"/>
      <c r="I4" s="390"/>
      <c r="J4" s="388" t="s">
        <v>451</v>
      </c>
      <c r="K4" s="389"/>
      <c r="L4" s="390"/>
      <c r="M4" s="388" t="s">
        <v>450</v>
      </c>
      <c r="N4" s="389"/>
      <c r="O4" s="390"/>
      <c r="P4" s="388" t="s">
        <v>449</v>
      </c>
      <c r="Q4" s="389"/>
      <c r="R4" s="390"/>
      <c r="S4" s="388" t="s">
        <v>448</v>
      </c>
      <c r="T4" s="389"/>
      <c r="U4" s="390"/>
      <c r="V4" s="391" t="s">
        <v>447</v>
      </c>
      <c r="W4" s="392"/>
      <c r="X4" s="393"/>
      <c r="Y4" s="391" t="s">
        <v>446</v>
      </c>
      <c r="Z4" s="392"/>
      <c r="AA4" s="393"/>
      <c r="AB4" s="391" t="s">
        <v>443</v>
      </c>
      <c r="AC4" s="392"/>
      <c r="AD4" s="393"/>
      <c r="AE4" s="391" t="s">
        <v>445</v>
      </c>
      <c r="AF4" s="392"/>
      <c r="AG4" s="393"/>
      <c r="AJ4" s="167"/>
      <c r="AK4" s="167"/>
      <c r="AL4" s="167"/>
    </row>
    <row r="5" spans="2:44" ht="30" customHeight="1" thickBot="1">
      <c r="D5" s="385" t="str">
        <f>E14</f>
        <v>ㄆ</v>
      </c>
      <c r="E5" s="386"/>
      <c r="F5" s="387"/>
      <c r="G5" s="385" t="str">
        <f>I14</f>
        <v>ㄊ</v>
      </c>
      <c r="H5" s="386"/>
      <c r="I5" s="387"/>
      <c r="J5" s="385" t="str">
        <f>L14</f>
        <v>ㄍ</v>
      </c>
      <c r="K5" s="386"/>
      <c r="L5" s="387"/>
      <c r="M5" s="385"/>
      <c r="N5" s="386"/>
      <c r="O5" s="387"/>
      <c r="P5" s="382" t="str">
        <f>F14</f>
        <v>ㆠ</v>
      </c>
      <c r="Q5" s="383"/>
      <c r="R5" s="384"/>
      <c r="S5" s="385" t="str">
        <f>Q14</f>
        <v>ㄗ</v>
      </c>
      <c r="T5" s="386"/>
      <c r="U5" s="387"/>
      <c r="V5" s="402" t="str">
        <f>F20</f>
        <v>ㄧ</v>
      </c>
      <c r="W5" s="403"/>
      <c r="X5" s="404"/>
      <c r="Y5" s="402" t="str">
        <f>L20</f>
        <v>ㆦ</v>
      </c>
      <c r="Z5" s="403"/>
      <c r="AA5" s="404"/>
      <c r="AB5" s="402"/>
      <c r="AC5" s="403"/>
      <c r="AD5" s="404"/>
      <c r="AE5" s="394" t="str">
        <f>P20</f>
        <v>ㄣ</v>
      </c>
      <c r="AF5" s="395"/>
      <c r="AG5" s="396"/>
      <c r="AQ5" s="181" t="s">
        <v>444</v>
      </c>
      <c r="AR5" s="167" t="s">
        <v>443</v>
      </c>
    </row>
    <row r="6" spans="2:44" s="180" customFormat="1" ht="18" customHeight="1">
      <c r="D6" s="182"/>
      <c r="E6" s="388" t="s">
        <v>442</v>
      </c>
      <c r="F6" s="389"/>
      <c r="G6" s="390"/>
      <c r="H6" s="388" t="s">
        <v>441</v>
      </c>
      <c r="I6" s="389"/>
      <c r="J6" s="390"/>
      <c r="K6" s="388" t="s">
        <v>440</v>
      </c>
      <c r="L6" s="389"/>
      <c r="M6" s="390"/>
      <c r="N6" s="388" t="s">
        <v>439</v>
      </c>
      <c r="O6" s="389"/>
      <c r="P6" s="390"/>
      <c r="Q6" s="388" t="s">
        <v>438</v>
      </c>
      <c r="R6" s="389"/>
      <c r="S6" s="390"/>
      <c r="T6" s="388" t="s">
        <v>437</v>
      </c>
      <c r="U6" s="389"/>
      <c r="V6" s="390"/>
      <c r="W6" s="391" t="s">
        <v>436</v>
      </c>
      <c r="X6" s="392"/>
      <c r="Y6" s="393"/>
      <c r="Z6" s="391" t="s">
        <v>435</v>
      </c>
      <c r="AA6" s="392"/>
      <c r="AB6" s="393"/>
      <c r="AC6" s="391" t="s">
        <v>434</v>
      </c>
      <c r="AD6" s="392"/>
      <c r="AE6" s="393"/>
      <c r="AF6" s="391" t="s">
        <v>433</v>
      </c>
      <c r="AG6" s="392"/>
      <c r="AH6" s="393"/>
    </row>
    <row r="7" spans="2:44" ht="30" customHeight="1" thickBot="1">
      <c r="E7" s="399" t="str">
        <f>G14</f>
        <v>ㄇ</v>
      </c>
      <c r="F7" s="400"/>
      <c r="G7" s="401"/>
      <c r="H7" s="385" t="str">
        <f>J14</f>
        <v>ㄋ</v>
      </c>
      <c r="I7" s="386"/>
      <c r="J7" s="387"/>
      <c r="K7" s="385" t="str">
        <f>M14</f>
        <v>ㄎ</v>
      </c>
      <c r="L7" s="386"/>
      <c r="M7" s="387"/>
      <c r="N7" s="385"/>
      <c r="O7" s="386"/>
      <c r="P7" s="387"/>
      <c r="Q7" s="405" t="str">
        <f>N14</f>
        <v>ㆣ</v>
      </c>
      <c r="R7" s="383"/>
      <c r="S7" s="384"/>
      <c r="T7" s="385" t="str">
        <f>R14</f>
        <v>ㄘ</v>
      </c>
      <c r="U7" s="386"/>
      <c r="V7" s="387"/>
      <c r="W7" s="402" t="str">
        <f>H20</f>
        <v>ㄨ</v>
      </c>
      <c r="X7" s="403"/>
      <c r="Y7" s="404"/>
      <c r="Z7" s="402" t="str">
        <f>N20</f>
        <v>ㄜ</v>
      </c>
      <c r="AA7" s="403"/>
      <c r="AB7" s="404"/>
      <c r="AC7" s="402"/>
      <c r="AD7" s="403"/>
      <c r="AE7" s="404"/>
      <c r="AF7" s="421"/>
      <c r="AG7" s="403"/>
      <c r="AH7" s="404"/>
      <c r="AQ7" s="181" t="s">
        <v>432</v>
      </c>
      <c r="AR7" s="167" t="s">
        <v>431</v>
      </c>
    </row>
    <row r="8" spans="2:44" s="180" customFormat="1" ht="18" customHeight="1">
      <c r="F8" s="388" t="s">
        <v>430</v>
      </c>
      <c r="G8" s="389"/>
      <c r="H8" s="390"/>
      <c r="I8" s="388" t="s">
        <v>429</v>
      </c>
      <c r="J8" s="389"/>
      <c r="K8" s="390"/>
      <c r="L8" s="388" t="s">
        <v>428</v>
      </c>
      <c r="M8" s="389"/>
      <c r="N8" s="390"/>
      <c r="O8" s="388" t="s">
        <v>427</v>
      </c>
      <c r="P8" s="389"/>
      <c r="Q8" s="390"/>
      <c r="R8" s="388" t="s">
        <v>426</v>
      </c>
      <c r="S8" s="389"/>
      <c r="T8" s="390"/>
      <c r="U8" s="388" t="s">
        <v>385</v>
      </c>
      <c r="V8" s="389"/>
      <c r="W8" s="390"/>
      <c r="X8" s="391" t="s">
        <v>425</v>
      </c>
      <c r="Y8" s="392"/>
      <c r="Z8" s="393"/>
      <c r="AA8" s="391" t="s">
        <v>424</v>
      </c>
      <c r="AB8" s="392"/>
      <c r="AC8" s="393"/>
      <c r="AD8" s="391" t="s">
        <v>423</v>
      </c>
      <c r="AE8" s="392"/>
      <c r="AF8" s="393"/>
      <c r="AG8" s="420" t="s">
        <v>422</v>
      </c>
      <c r="AH8" s="392"/>
      <c r="AI8" s="393"/>
    </row>
    <row r="9" spans="2:44" ht="30" customHeight="1" thickBot="1">
      <c r="F9" s="385"/>
      <c r="G9" s="397"/>
      <c r="H9" s="398"/>
      <c r="I9" s="385" t="str">
        <f>K14</f>
        <v>ㄌ</v>
      </c>
      <c r="J9" s="386"/>
      <c r="K9" s="387"/>
      <c r="L9" s="385" t="str">
        <f>P14</f>
        <v>ㄏ</v>
      </c>
      <c r="M9" s="386"/>
      <c r="N9" s="387"/>
      <c r="O9" s="399" t="str">
        <f>O14</f>
        <v>ㄫ</v>
      </c>
      <c r="P9" s="400"/>
      <c r="Q9" s="401"/>
      <c r="R9" s="382" t="str">
        <f>S14</f>
        <v>ㆡ</v>
      </c>
      <c r="S9" s="383"/>
      <c r="T9" s="384"/>
      <c r="U9" s="385" t="str">
        <f>T14</f>
        <v>ㄙ</v>
      </c>
      <c r="V9" s="386"/>
      <c r="W9" s="387"/>
      <c r="X9" s="394" t="str">
        <f>O20</f>
        <v>ㆬ</v>
      </c>
      <c r="Y9" s="395"/>
      <c r="Z9" s="396"/>
      <c r="AA9" s="402" t="str">
        <f>J20</f>
        <v>ㄝ</v>
      </c>
      <c r="AB9" s="403"/>
      <c r="AC9" s="404"/>
      <c r="AD9" s="415" t="str">
        <f>Q20</f>
        <v>ㄥ</v>
      </c>
      <c r="AE9" s="395"/>
      <c r="AF9" s="396"/>
      <c r="AG9" s="402"/>
      <c r="AH9" s="403"/>
      <c r="AI9" s="404"/>
    </row>
    <row r="12" spans="2:44">
      <c r="Z12" s="180"/>
    </row>
    <row r="13" spans="2:44">
      <c r="D13" s="167" t="s">
        <v>421</v>
      </c>
    </row>
    <row r="14" spans="2:44" ht="16.5">
      <c r="B14" s="171" t="s">
        <v>397</v>
      </c>
      <c r="D14" s="167" t="s">
        <v>8</v>
      </c>
      <c r="E14" s="167" t="s">
        <v>37</v>
      </c>
      <c r="F14" s="167" t="s">
        <v>90</v>
      </c>
      <c r="G14" s="167" t="s">
        <v>55</v>
      </c>
      <c r="H14" s="167" t="s">
        <v>10</v>
      </c>
      <c r="I14" s="167" t="s">
        <v>39</v>
      </c>
      <c r="J14" s="167" t="s">
        <v>67</v>
      </c>
      <c r="K14" s="167" t="s">
        <v>92</v>
      </c>
      <c r="L14" s="167" t="s">
        <v>41</v>
      </c>
      <c r="M14" s="167" t="s">
        <v>69</v>
      </c>
      <c r="N14" s="167" t="s">
        <v>44</v>
      </c>
      <c r="O14" s="167" t="s">
        <v>72</v>
      </c>
      <c r="P14" s="167" t="s">
        <v>94</v>
      </c>
      <c r="Q14" s="167" t="s">
        <v>46</v>
      </c>
      <c r="R14" s="167" t="s">
        <v>74</v>
      </c>
      <c r="S14" s="167" t="s">
        <v>106</v>
      </c>
      <c r="T14" s="167" t="s">
        <v>98</v>
      </c>
    </row>
    <row r="15" spans="2:44" ht="19.5">
      <c r="B15" s="171" t="s">
        <v>395</v>
      </c>
      <c r="D15" s="179" t="s">
        <v>9</v>
      </c>
      <c r="E15" s="179" t="s">
        <v>38</v>
      </c>
      <c r="F15" s="179" t="s">
        <v>91</v>
      </c>
      <c r="G15" s="179" t="s">
        <v>66</v>
      </c>
      <c r="H15" s="179" t="s">
        <v>11</v>
      </c>
      <c r="I15" s="179" t="s">
        <v>40</v>
      </c>
      <c r="J15" s="179" t="s">
        <v>68</v>
      </c>
      <c r="K15" s="179" t="s">
        <v>93</v>
      </c>
      <c r="L15" s="179" t="s">
        <v>42</v>
      </c>
      <c r="M15" s="179" t="s">
        <v>70</v>
      </c>
      <c r="N15" s="179" t="s">
        <v>45</v>
      </c>
      <c r="O15" s="179" t="s">
        <v>73</v>
      </c>
      <c r="P15" s="179" t="s">
        <v>95</v>
      </c>
      <c r="Q15" s="179" t="s">
        <v>47</v>
      </c>
      <c r="R15" s="179" t="s">
        <v>75</v>
      </c>
      <c r="S15" s="179" t="s">
        <v>316</v>
      </c>
      <c r="T15" s="179" t="s">
        <v>99</v>
      </c>
      <c r="U15" s="174"/>
    </row>
    <row r="16" spans="2:44" ht="19.5">
      <c r="B16" s="171" t="s">
        <v>394</v>
      </c>
      <c r="D16" s="175" t="s">
        <v>9</v>
      </c>
      <c r="E16" s="175" t="s">
        <v>33</v>
      </c>
      <c r="F16" s="176" t="s">
        <v>420</v>
      </c>
      <c r="G16" s="178" t="s">
        <v>419</v>
      </c>
      <c r="H16" s="175" t="s">
        <v>11</v>
      </c>
      <c r="I16" s="175" t="s">
        <v>28</v>
      </c>
      <c r="J16" s="176" t="s">
        <v>418</v>
      </c>
      <c r="K16" s="176" t="s">
        <v>417</v>
      </c>
      <c r="L16" s="175" t="s">
        <v>42</v>
      </c>
      <c r="M16" s="175" t="s">
        <v>62</v>
      </c>
      <c r="N16" s="175" t="s">
        <v>45</v>
      </c>
      <c r="O16" s="177" t="s">
        <v>385</v>
      </c>
      <c r="P16" s="175" t="s">
        <v>95</v>
      </c>
      <c r="Q16" s="175" t="s">
        <v>167</v>
      </c>
      <c r="R16" s="175" t="s">
        <v>83</v>
      </c>
      <c r="S16" s="176" t="s">
        <v>416</v>
      </c>
      <c r="T16" s="175" t="s">
        <v>99</v>
      </c>
      <c r="U16" s="174"/>
    </row>
    <row r="17" spans="2:20" ht="16.5">
      <c r="B17" s="171" t="s">
        <v>384</v>
      </c>
      <c r="D17" s="173" t="s">
        <v>415</v>
      </c>
      <c r="E17" s="173" t="s">
        <v>414</v>
      </c>
      <c r="F17" s="173" t="s">
        <v>413</v>
      </c>
      <c r="G17" s="173" t="s">
        <v>412</v>
      </c>
      <c r="H17" s="173" t="s">
        <v>411</v>
      </c>
      <c r="I17" s="173" t="s">
        <v>410</v>
      </c>
      <c r="J17" s="173" t="s">
        <v>409</v>
      </c>
      <c r="K17" s="173" t="s">
        <v>408</v>
      </c>
      <c r="L17" s="173" t="s">
        <v>407</v>
      </c>
      <c r="M17" s="173" t="s">
        <v>406</v>
      </c>
      <c r="N17" s="173" t="s">
        <v>405</v>
      </c>
      <c r="O17" s="173" t="s">
        <v>404</v>
      </c>
      <c r="P17" s="173" t="s">
        <v>403</v>
      </c>
      <c r="Q17" s="173" t="s">
        <v>402</v>
      </c>
      <c r="R17" s="173" t="s">
        <v>401</v>
      </c>
      <c r="S17" s="173" t="s">
        <v>400</v>
      </c>
      <c r="T17" s="173" t="s">
        <v>399</v>
      </c>
    </row>
    <row r="19" spans="2:20">
      <c r="D19" s="167" t="s">
        <v>398</v>
      </c>
    </row>
    <row r="20" spans="2:20" ht="16.5">
      <c r="B20" s="171" t="s">
        <v>397</v>
      </c>
      <c r="D20" s="167" t="s">
        <v>20</v>
      </c>
      <c r="E20" s="167" t="s">
        <v>107</v>
      </c>
      <c r="F20" s="167" t="s">
        <v>48</v>
      </c>
      <c r="G20" s="167" t="s">
        <v>116</v>
      </c>
      <c r="H20" s="167" t="s">
        <v>76</v>
      </c>
      <c r="I20" s="167" t="s">
        <v>117</v>
      </c>
      <c r="J20" s="172" t="s">
        <v>396</v>
      </c>
      <c r="K20" s="167" t="s">
        <v>110</v>
      </c>
      <c r="L20" s="167" t="s">
        <v>50</v>
      </c>
      <c r="M20" s="167" t="s">
        <v>108</v>
      </c>
      <c r="N20" s="167" t="s">
        <v>78</v>
      </c>
      <c r="O20" s="167" t="s">
        <v>100</v>
      </c>
      <c r="P20" s="167" t="s">
        <v>54</v>
      </c>
      <c r="Q20" s="167" t="s">
        <v>115</v>
      </c>
    </row>
    <row r="21" spans="2:20" ht="16.5">
      <c r="B21" s="171" t="s">
        <v>395</v>
      </c>
      <c r="D21" s="170" t="s">
        <v>21</v>
      </c>
      <c r="E21" s="170" t="s">
        <v>317</v>
      </c>
      <c r="F21" s="170" t="s">
        <v>49</v>
      </c>
      <c r="G21" s="170" t="s">
        <v>320</v>
      </c>
      <c r="H21" s="170" t="s">
        <v>77</v>
      </c>
      <c r="I21" s="170" t="s">
        <v>321</v>
      </c>
      <c r="J21" s="170" t="s">
        <v>53</v>
      </c>
      <c r="K21" s="170" t="s">
        <v>319</v>
      </c>
      <c r="L21" s="170" t="s">
        <v>51</v>
      </c>
      <c r="M21" s="170" t="s">
        <v>318</v>
      </c>
      <c r="N21" s="170" t="s">
        <v>79</v>
      </c>
      <c r="O21" s="170" t="s">
        <v>66</v>
      </c>
      <c r="P21" s="170" t="s">
        <v>337</v>
      </c>
      <c r="Q21" s="170" t="s">
        <v>322</v>
      </c>
    </row>
    <row r="22" spans="2:20" ht="16.5">
      <c r="B22" s="171" t="s">
        <v>394</v>
      </c>
      <c r="D22" s="169" t="s">
        <v>21</v>
      </c>
      <c r="E22" s="169" t="s">
        <v>393</v>
      </c>
      <c r="F22" s="169" t="s">
        <v>49</v>
      </c>
      <c r="G22" s="169" t="s">
        <v>392</v>
      </c>
      <c r="H22" s="169" t="s">
        <v>77</v>
      </c>
      <c r="I22" s="169" t="s">
        <v>391</v>
      </c>
      <c r="J22" s="169" t="s">
        <v>53</v>
      </c>
      <c r="K22" s="169" t="s">
        <v>390</v>
      </c>
      <c r="L22" s="169" t="s">
        <v>79</v>
      </c>
      <c r="M22" s="169" t="s">
        <v>389</v>
      </c>
      <c r="N22" s="169" t="s">
        <v>388</v>
      </c>
      <c r="O22" s="169" t="s">
        <v>387</v>
      </c>
      <c r="P22" s="169" t="s">
        <v>386</v>
      </c>
      <c r="Q22" s="169" t="s">
        <v>385</v>
      </c>
    </row>
    <row r="23" spans="2:20" ht="16.5">
      <c r="B23" s="171" t="s">
        <v>384</v>
      </c>
      <c r="D23" s="168" t="s">
        <v>383</v>
      </c>
      <c r="E23" s="168" t="s">
        <v>382</v>
      </c>
      <c r="F23" s="168" t="s">
        <v>381</v>
      </c>
      <c r="G23" s="168" t="s">
        <v>380</v>
      </c>
      <c r="H23" s="168" t="s">
        <v>379</v>
      </c>
      <c r="I23" s="168" t="s">
        <v>378</v>
      </c>
      <c r="J23" s="168" t="s">
        <v>370</v>
      </c>
      <c r="K23" s="168" t="s">
        <v>377</v>
      </c>
      <c r="L23" s="168" t="s">
        <v>376</v>
      </c>
      <c r="M23" s="168" t="s">
        <v>375</v>
      </c>
      <c r="N23" s="168" t="s">
        <v>374</v>
      </c>
      <c r="O23" s="168" t="s">
        <v>373</v>
      </c>
      <c r="P23" s="168" t="s">
        <v>372</v>
      </c>
      <c r="Q23" s="168" t="s">
        <v>371</v>
      </c>
    </row>
    <row r="25" spans="2:20">
      <c r="J25" s="167" t="s">
        <v>52</v>
      </c>
    </row>
    <row r="26" spans="2:20" ht="15">
      <c r="J26" s="170" t="s">
        <v>53</v>
      </c>
    </row>
    <row r="27" spans="2:20" ht="16.5">
      <c r="J27" s="169" t="s">
        <v>53</v>
      </c>
    </row>
    <row r="28" spans="2:20">
      <c r="J28" s="168" t="s">
        <v>370</v>
      </c>
    </row>
  </sheetData>
  <mergeCells count="82">
    <mergeCell ref="AG2:AI2"/>
    <mergeCell ref="AG3:AI3"/>
    <mergeCell ref="AA8:AC8"/>
    <mergeCell ref="AD8:AF8"/>
    <mergeCell ref="AA9:AC9"/>
    <mergeCell ref="AG8:AI8"/>
    <mergeCell ref="AG9:AI9"/>
    <mergeCell ref="AF6:AH6"/>
    <mergeCell ref="AF7:AH7"/>
    <mergeCell ref="AC7:AE7"/>
    <mergeCell ref="Y5:AA5"/>
    <mergeCell ref="AB5:AD5"/>
    <mergeCell ref="AE5:AG5"/>
    <mergeCell ref="AC6:AE6"/>
    <mergeCell ref="R2:T2"/>
    <mergeCell ref="AD9:AF9"/>
    <mergeCell ref="U2:W2"/>
    <mergeCell ref="X2:Z2"/>
    <mergeCell ref="AA2:AC2"/>
    <mergeCell ref="AD2:AF2"/>
    <mergeCell ref="U3:W3"/>
    <mergeCell ref="X3:Z3"/>
    <mergeCell ref="AA3:AC3"/>
    <mergeCell ref="AD3:AF3"/>
    <mergeCell ref="V5:X5"/>
    <mergeCell ref="V4:X4"/>
    <mergeCell ref="Y4:AA4"/>
    <mergeCell ref="AB4:AD4"/>
    <mergeCell ref="AE4:AG4"/>
    <mergeCell ref="S5:U5"/>
    <mergeCell ref="C2:E2"/>
    <mergeCell ref="F2:H2"/>
    <mergeCell ref="I2:K2"/>
    <mergeCell ref="L2:N2"/>
    <mergeCell ref="O2:Q2"/>
    <mergeCell ref="R3:T3"/>
    <mergeCell ref="D4:F4"/>
    <mergeCell ref="G4:I4"/>
    <mergeCell ref="J4:L4"/>
    <mergeCell ref="M4:O4"/>
    <mergeCell ref="P4:R4"/>
    <mergeCell ref="S4:U4"/>
    <mergeCell ref="C3:E3"/>
    <mergeCell ref="F3:H3"/>
    <mergeCell ref="I3:K3"/>
    <mergeCell ref="L3:N3"/>
    <mergeCell ref="O3:Q3"/>
    <mergeCell ref="D5:F5"/>
    <mergeCell ref="G5:I5"/>
    <mergeCell ref="J5:L5"/>
    <mergeCell ref="M5:O5"/>
    <mergeCell ref="P5:R5"/>
    <mergeCell ref="T7:V7"/>
    <mergeCell ref="W7:Y7"/>
    <mergeCell ref="T6:V6"/>
    <mergeCell ref="Z7:AB7"/>
    <mergeCell ref="E6:G6"/>
    <mergeCell ref="H6:J6"/>
    <mergeCell ref="K6:M6"/>
    <mergeCell ref="N6:P6"/>
    <mergeCell ref="W6:Y6"/>
    <mergeCell ref="Z6:AB6"/>
    <mergeCell ref="E7:G7"/>
    <mergeCell ref="H7:J7"/>
    <mergeCell ref="K7:M7"/>
    <mergeCell ref="N7:P7"/>
    <mergeCell ref="Q7:S7"/>
    <mergeCell ref="Q6:S6"/>
    <mergeCell ref="R9:T9"/>
    <mergeCell ref="U9:W9"/>
    <mergeCell ref="U8:W8"/>
    <mergeCell ref="X8:Z8"/>
    <mergeCell ref="F8:H8"/>
    <mergeCell ref="I8:K8"/>
    <mergeCell ref="L8:N8"/>
    <mergeCell ref="O8:Q8"/>
    <mergeCell ref="R8:T8"/>
    <mergeCell ref="X9:Z9"/>
    <mergeCell ref="F9:H9"/>
    <mergeCell ref="I9:K9"/>
    <mergeCell ref="L9:N9"/>
    <mergeCell ref="O9:Q9"/>
  </mergeCells>
  <phoneticPr fontId="3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59DA-7B96-B047-A186-83B979CDDECF}">
  <dimension ref="B2:BK57"/>
  <sheetViews>
    <sheetView workbookViewId="0"/>
    <sheetView workbookViewId="1"/>
  </sheetViews>
  <sheetFormatPr defaultColWidth="10.8984375" defaultRowHeight="30"/>
  <cols>
    <col min="1" max="1" width="3.69921875" style="13" customWidth="1"/>
    <col min="2" max="2" width="10.8984375" style="13"/>
    <col min="3" max="3" width="21.5" style="129" customWidth="1"/>
    <col min="4" max="4" width="21.5" style="145" customWidth="1"/>
    <col min="5" max="6" width="21.5" style="139" customWidth="1"/>
    <col min="7" max="7" width="17.8984375" style="13" customWidth="1"/>
    <col min="8" max="8" width="27" style="13" customWidth="1"/>
    <col min="9" max="16384" width="10.8984375" style="13"/>
  </cols>
  <sheetData>
    <row r="2" spans="2:63" s="15" customFormat="1" ht="24" thickBot="1">
      <c r="B2" s="16" t="s">
        <v>103</v>
      </c>
      <c r="C2" s="17" t="s">
        <v>104</v>
      </c>
      <c r="D2" s="18" t="s">
        <v>124</v>
      </c>
      <c r="E2" s="19" t="s">
        <v>299</v>
      </c>
      <c r="F2" s="20" t="s">
        <v>168</v>
      </c>
      <c r="H2" s="46" t="s">
        <v>103</v>
      </c>
      <c r="I2" s="47">
        <v>1</v>
      </c>
      <c r="J2" s="47">
        <f t="shared" ref="J2:AO2" si="0">I2+1</f>
        <v>2</v>
      </c>
      <c r="K2" s="47">
        <f t="shared" si="0"/>
        <v>3</v>
      </c>
      <c r="L2" s="47">
        <f t="shared" si="0"/>
        <v>4</v>
      </c>
      <c r="M2" s="48">
        <f t="shared" si="0"/>
        <v>5</v>
      </c>
      <c r="N2" s="48">
        <f t="shared" si="0"/>
        <v>6</v>
      </c>
      <c r="O2" s="48">
        <f t="shared" si="0"/>
        <v>7</v>
      </c>
      <c r="P2" s="48">
        <f t="shared" si="0"/>
        <v>8</v>
      </c>
      <c r="Q2" s="47">
        <f t="shared" si="0"/>
        <v>9</v>
      </c>
      <c r="R2" s="47">
        <f t="shared" si="0"/>
        <v>10</v>
      </c>
      <c r="S2" s="47">
        <f t="shared" si="0"/>
        <v>11</v>
      </c>
      <c r="T2" s="47">
        <f t="shared" si="0"/>
        <v>12</v>
      </c>
      <c r="U2" s="48">
        <f t="shared" si="0"/>
        <v>13</v>
      </c>
      <c r="V2" s="48">
        <f t="shared" si="0"/>
        <v>14</v>
      </c>
      <c r="W2" s="48">
        <f t="shared" si="0"/>
        <v>15</v>
      </c>
      <c r="X2" s="48">
        <f t="shared" si="0"/>
        <v>16</v>
      </c>
      <c r="Y2" s="47">
        <f t="shared" si="0"/>
        <v>17</v>
      </c>
      <c r="Z2" s="47">
        <f t="shared" si="0"/>
        <v>18</v>
      </c>
      <c r="AA2" s="47">
        <f t="shared" si="0"/>
        <v>19</v>
      </c>
      <c r="AB2" s="47">
        <f t="shared" si="0"/>
        <v>20</v>
      </c>
      <c r="AC2" s="48">
        <f t="shared" si="0"/>
        <v>21</v>
      </c>
      <c r="AD2" s="47">
        <f t="shared" si="0"/>
        <v>22</v>
      </c>
      <c r="AE2" s="47">
        <f t="shared" si="0"/>
        <v>23</v>
      </c>
      <c r="AF2" s="47">
        <f t="shared" si="0"/>
        <v>24</v>
      </c>
      <c r="AG2" s="47">
        <f t="shared" si="0"/>
        <v>25</v>
      </c>
      <c r="AH2" s="47">
        <f t="shared" si="0"/>
        <v>26</v>
      </c>
      <c r="AI2" s="47">
        <f t="shared" si="0"/>
        <v>27</v>
      </c>
      <c r="AJ2" s="47">
        <f t="shared" si="0"/>
        <v>28</v>
      </c>
      <c r="AK2" s="47">
        <f t="shared" si="0"/>
        <v>29</v>
      </c>
      <c r="AL2" s="47">
        <f t="shared" si="0"/>
        <v>30</v>
      </c>
      <c r="AM2" s="47">
        <f t="shared" si="0"/>
        <v>31</v>
      </c>
      <c r="AN2" s="47">
        <f t="shared" si="0"/>
        <v>32</v>
      </c>
      <c r="AO2" s="47">
        <f t="shared" si="0"/>
        <v>33</v>
      </c>
      <c r="AP2" s="47">
        <f t="shared" ref="AP2:BK2" si="1">AO2+1</f>
        <v>34</v>
      </c>
      <c r="AQ2" s="47">
        <f t="shared" si="1"/>
        <v>35</v>
      </c>
      <c r="AR2" s="47">
        <f t="shared" si="1"/>
        <v>36</v>
      </c>
      <c r="AS2" s="47">
        <f t="shared" si="1"/>
        <v>37</v>
      </c>
      <c r="AT2" s="47">
        <f t="shared" si="1"/>
        <v>38</v>
      </c>
      <c r="AU2" s="47">
        <f t="shared" si="1"/>
        <v>39</v>
      </c>
      <c r="AV2" s="47">
        <f t="shared" si="1"/>
        <v>40</v>
      </c>
      <c r="AW2" s="47">
        <f t="shared" si="1"/>
        <v>41</v>
      </c>
      <c r="AX2" s="47">
        <f t="shared" si="1"/>
        <v>42</v>
      </c>
      <c r="AY2" s="47">
        <f t="shared" si="1"/>
        <v>43</v>
      </c>
      <c r="AZ2" s="47">
        <f t="shared" si="1"/>
        <v>44</v>
      </c>
      <c r="BA2" s="47">
        <f t="shared" si="1"/>
        <v>45</v>
      </c>
      <c r="BB2" s="47">
        <f t="shared" si="1"/>
        <v>46</v>
      </c>
      <c r="BC2" s="47">
        <f t="shared" si="1"/>
        <v>47</v>
      </c>
      <c r="BD2" s="47">
        <f t="shared" si="1"/>
        <v>48</v>
      </c>
      <c r="BE2" s="47">
        <f t="shared" si="1"/>
        <v>49</v>
      </c>
      <c r="BF2" s="47">
        <f t="shared" si="1"/>
        <v>50</v>
      </c>
      <c r="BG2" s="47">
        <f t="shared" si="1"/>
        <v>51</v>
      </c>
      <c r="BH2" s="47">
        <f t="shared" si="1"/>
        <v>52</v>
      </c>
      <c r="BI2" s="47">
        <f t="shared" si="1"/>
        <v>53</v>
      </c>
      <c r="BJ2" s="47">
        <f t="shared" si="1"/>
        <v>54</v>
      </c>
      <c r="BK2" s="47">
        <f t="shared" si="1"/>
        <v>55</v>
      </c>
    </row>
    <row r="3" spans="2:63" ht="30.75" thickTop="1">
      <c r="B3" s="14">
        <v>1</v>
      </c>
      <c r="C3" s="125" t="s">
        <v>8</v>
      </c>
      <c r="D3" s="140" t="s">
        <v>9</v>
      </c>
      <c r="E3" s="130" t="s">
        <v>163</v>
      </c>
      <c r="F3" s="131" t="s">
        <v>169</v>
      </c>
      <c r="H3" s="49" t="s">
        <v>104</v>
      </c>
      <c r="I3" s="50" t="str" cm="1">
        <f t="array" aca="1" ref="I3" ca="1" xml:space="preserve"> INDIRECT( ADDRESS( ROW($C$2) + I$2, COLUMN($C$2)) )</f>
        <v>ㄅ</v>
      </c>
      <c r="J3" s="50" t="str" cm="1">
        <f t="array" aca="1" ref="J3" ca="1" xml:space="preserve"> INDIRECT( ADDRESS( ROW($C$2) + J$2, COLUMN($C$2)) )</f>
        <v>ㄆ</v>
      </c>
      <c r="K3" s="50" t="str" cm="1">
        <f t="array" aca="1" ref="K3" ca="1" xml:space="preserve"> INDIRECT( ADDRESS( ROW($C$2) + K$2, COLUMN($C$2)) )</f>
        <v>ㆠ</v>
      </c>
      <c r="L3" s="50" t="str" cm="1">
        <f t="array" aca="1" ref="L3" ca="1" xml:space="preserve"> INDIRECT( ADDRESS( ROW($C$2) + L$2, COLUMN($C$2)) )</f>
        <v>ㄇ</v>
      </c>
      <c r="M3" s="50" t="str" cm="1">
        <f t="array" aca="1" ref="M3" ca="1" xml:space="preserve"> INDIRECT( ADDRESS( ROW($C$2) + M$2, COLUMN($C$2)) )</f>
        <v>ㄉ</v>
      </c>
      <c r="N3" s="50" t="str" cm="1">
        <f t="array" aca="1" ref="N3" ca="1" xml:space="preserve"> INDIRECT( ADDRESS( ROW($C$2) + N$2, COLUMN($C$2)) )</f>
        <v>ㄊ</v>
      </c>
      <c r="O3" s="50" t="str" cm="1">
        <f t="array" aca="1" ref="O3" ca="1" xml:space="preserve"> INDIRECT( ADDRESS( ROW($C$2) + O$2, COLUMN($C$2)) )</f>
        <v>ㄋ</v>
      </c>
      <c r="P3" s="50" t="str" cm="1">
        <f t="array" aca="1" ref="P3" ca="1" xml:space="preserve"> INDIRECT( ADDRESS( ROW($C$2) + P$2, COLUMN($C$2)) )</f>
        <v>ㄌ</v>
      </c>
      <c r="Q3" s="50" t="str" cm="1">
        <f t="array" aca="1" ref="Q3" ca="1" xml:space="preserve"> INDIRECT( ADDRESS( ROW($C$2) + Q$2, COLUMN($C$2)) )</f>
        <v>ㄍ</v>
      </c>
      <c r="R3" s="50" t="str" cm="1">
        <f t="array" aca="1" ref="R3" ca="1" xml:space="preserve"> INDIRECT( ADDRESS( ROW($C$2) + R$2, COLUMN($C$2)) )</f>
        <v>ㄎ</v>
      </c>
      <c r="S3" s="50" t="str" cm="1">
        <f t="array" aca="1" ref="S3" ca="1" xml:space="preserve"> INDIRECT( ADDRESS( ROW($C$2) + S$2, COLUMN($C$2)) )</f>
        <v>ㆣ</v>
      </c>
      <c r="T3" s="50" t="str" cm="1">
        <f t="array" aca="1" ref="T3" ca="1" xml:space="preserve"> INDIRECT( ADDRESS( ROW($C$2) + T$2, COLUMN($C$2)) )</f>
        <v>ㄫ</v>
      </c>
      <c r="U3" s="50" t="str" cm="1">
        <f t="array" aca="1" ref="U3" ca="1" xml:space="preserve"> INDIRECT( ADDRESS( ROW($C$2) + U$2, COLUMN($C$2)) )</f>
        <v>ㄗ</v>
      </c>
      <c r="V3" s="50" t="str" cm="1">
        <f t="array" aca="1" ref="V3" ca="1" xml:space="preserve"> INDIRECT( ADDRESS( ROW($C$2) + V$2, COLUMN($C$2)) )</f>
        <v>ㄘ</v>
      </c>
      <c r="W3" s="50" t="str" cm="1">
        <f t="array" aca="1" ref="W3" ca="1" xml:space="preserve"> INDIRECT( ADDRESS( ROW($C$2) + W$2, COLUMN($C$2)) )</f>
        <v>ㆡ</v>
      </c>
      <c r="X3" s="50" t="str" cm="1">
        <f t="array" aca="1" ref="X3" ca="1" xml:space="preserve"> INDIRECT( ADDRESS( ROW($C$2) + X$2, COLUMN($C$2)) )</f>
        <v>ㄙ</v>
      </c>
      <c r="Y3" s="50" t="str" cm="1">
        <f t="array" aca="1" ref="Y3" ca="1" xml:space="preserve"> INDIRECT( ADDRESS( ROW($C$2) + Y$2, COLUMN($C$2)) )</f>
        <v>ㄐ</v>
      </c>
      <c r="Z3" s="50" t="str" cm="1">
        <f t="array" aca="1" ref="Z3" ca="1" xml:space="preserve"> INDIRECT( ADDRESS( ROW($C$2) + Z$2, COLUMN($C$2)) )</f>
        <v>ㄑ</v>
      </c>
      <c r="AA3" s="50" t="str" cm="1">
        <f t="array" aca="1" ref="AA3" ca="1" xml:space="preserve"> INDIRECT( ADDRESS( ROW($C$2) + AA$2, COLUMN($C$2)) )</f>
        <v>ㆢ</v>
      </c>
      <c r="AB3" s="50" t="str" cm="1">
        <f t="array" aca="1" ref="AB3" ca="1" xml:space="preserve"> INDIRECT( ADDRESS( ROW($C$2) + AB$2, COLUMN($C$2)) )</f>
        <v>ㄒ</v>
      </c>
      <c r="AC3" s="50" t="str" cm="1">
        <f t="array" aca="1" ref="AC3" ca="1" xml:space="preserve"> INDIRECT( ADDRESS( ROW($C$2) + AC$2, COLUMN($C$2)) )</f>
        <v>ㄏ</v>
      </c>
      <c r="AD3" s="50" t="str" cm="1">
        <f t="array" aca="1" ref="AD3" ca="1" xml:space="preserve"> INDIRECT( ADDRESS( ROW($C$2) + AD$2, COLUMN($C$2)) )</f>
        <v>ㄚ</v>
      </c>
      <c r="AE3" s="50" t="str" cm="1">
        <f t="array" aca="1" ref="AE3" ca="1" xml:space="preserve"> INDIRECT( ADDRESS( ROW($C$2) + AE$2, COLUMN($C$2)) )</f>
        <v>ㆩ</v>
      </c>
      <c r="AF3" s="50" t="str" cm="1">
        <f t="array" aca="1" ref="AF3" ca="1" xml:space="preserve"> INDIRECT( ADDRESS( ROW($C$2) + AF$2, COLUMN($C$2)) )</f>
        <v>ㆦ</v>
      </c>
      <c r="AG3" s="50" t="str" cm="1">
        <f t="array" aca="1" ref="AG3" ca="1" xml:space="preserve"> INDIRECT( ADDRESS( ROW($C$2) + AG$2, COLUMN($C$2)) )</f>
        <v>ㆧ</v>
      </c>
      <c r="AH3" s="50" t="str" cm="1">
        <f t="array" aca="1" ref="AH3" ca="1" xml:space="preserve"> INDIRECT( ADDRESS( ROW($C$2) + AH$2, COLUMN($C$2)) )</f>
        <v>ㄜ</v>
      </c>
      <c r="AI3" s="50" t="str" cm="1">
        <f t="array" aca="1" ref="AI3" ca="1" xml:space="preserve"> INDIRECT( ADDRESS( ROW($C$2) + AI$2, COLUMN($C$2)) )</f>
        <v>ㆤ</v>
      </c>
      <c r="AJ3" s="50" t="str" cm="1">
        <f t="array" aca="1" ref="AJ3" ca="1" xml:space="preserve"> INDIRECT( ADDRESS( ROW($C$2) + AJ$2, COLUMN($C$2)) )</f>
        <v>ㆥ</v>
      </c>
      <c r="AK3" s="50" t="str" cm="1">
        <f t="array" aca="1" ref="AK3" ca="1" xml:space="preserve"> INDIRECT( ADDRESS( ROW($C$2) + AK$2, COLUMN($C$2)) )</f>
        <v>ㄧ</v>
      </c>
      <c r="AL3" s="50" t="str" cm="1">
        <f t="array" aca="1" ref="AL3" ca="1" xml:space="preserve"> INDIRECT( ADDRESS( ROW($C$2) + AL$2, COLUMN($C$2)) )</f>
        <v>ㆪ</v>
      </c>
      <c r="AM3" s="50" t="str" cm="1">
        <f t="array" aca="1" ref="AM3" ca="1" xml:space="preserve"> INDIRECT( ADDRESS( ROW($C$2) + AM$2, COLUMN($C$2)) )</f>
        <v>ㄨ</v>
      </c>
      <c r="AN3" s="50" t="str" cm="1">
        <f t="array" aca="1" ref="AN3" ca="1" xml:space="preserve"> INDIRECT( ADDRESS( ROW($C$2) + AN$2, COLUMN($C$2)) )</f>
        <v>ㆫ</v>
      </c>
      <c r="AO3" s="50" t="str" cm="1">
        <f t="array" aca="1" ref="AO3" ca="1" xml:space="preserve"> INDIRECT( ADDRESS( ROW($C$2) + AO$2, COLUMN($C$2)) )</f>
        <v>ㄞ</v>
      </c>
      <c r="AP3" s="50" t="str" cm="1">
        <f t="array" aca="1" ref="AP3" ca="1" xml:space="preserve"> INDIRECT( ADDRESS( ROW($C$2) + AP$2, COLUMN($C$2)) )</f>
        <v>ㆮ</v>
      </c>
      <c r="AQ3" s="50" t="str" cm="1">
        <f t="array" aca="1" ref="AQ3" ca="1" xml:space="preserve"> INDIRECT( ADDRESS( ROW($C$2) + AQ$2, COLUMN($C$2)) )</f>
        <v>ㄠ</v>
      </c>
      <c r="AR3" s="50" t="str" cm="1">
        <f t="array" aca="1" ref="AR3" ca="1" xml:space="preserve"> INDIRECT( ADDRESS( ROW($C$2) + AR$2, COLUMN($C$2)) )</f>
        <v>ㆯ</v>
      </c>
      <c r="AS3" s="50" t="str" cm="1">
        <f t="array" aca="1" ref="AS3" ca="1" xml:space="preserve"> INDIRECT( ADDRESS( ROW($C$2) + AS$2, COLUMN($C$2)) )</f>
        <v>ㆰ</v>
      </c>
      <c r="AT3" s="50" t="str" cm="1">
        <f t="array" aca="1" ref="AT3" ca="1" xml:space="preserve"> INDIRECT( ADDRESS( ROW($C$2) + AT$2, COLUMN($C$2)) )</f>
        <v>ㆱ</v>
      </c>
      <c r="AU3" s="50" t="str" cm="1">
        <f t="array" aca="1" ref="AU3" ca="1" xml:space="preserve"> INDIRECT( ADDRESS( ROW($C$2) + AU$2, COLUMN($C$2)) )</f>
        <v>ㆬ</v>
      </c>
      <c r="AV3" s="50" t="str" cm="1">
        <f t="array" aca="1" ref="AV3" ca="1" xml:space="preserve"> INDIRECT( ADDRESS( ROW($C$2) + AV$2, COLUMN($C$2)) )</f>
        <v>ㄢ</v>
      </c>
      <c r="AW3" s="50" t="str" cm="1">
        <f t="array" aca="1" ref="AW3" ca="1" xml:space="preserve"> INDIRECT( ADDRESS( ROW($C$2) + AW$2, COLUMN($C$2)) )</f>
        <v>ㄣ</v>
      </c>
      <c r="AX3" s="50" t="str" cm="1">
        <f t="array" aca="1" ref="AX3" ca="1" xml:space="preserve"> INDIRECT( ADDRESS( ROW($C$2) + AX$2, COLUMN($C$2)) )</f>
        <v>ㄤ</v>
      </c>
      <c r="AY3" s="50" t="str" cm="1">
        <f t="array" aca="1" ref="AY3" ca="1" xml:space="preserve"> INDIRECT( ADDRESS( ROW($C$2) + AY$2, COLUMN($C$2)) )</f>
        <v>ㆲ</v>
      </c>
      <c r="AZ3" s="50" t="str" cm="1">
        <f t="array" aca="1" ref="AZ3" ca="1" xml:space="preserve"> INDIRECT( ADDRESS( ROW($C$2) + AZ$2, COLUMN($C$2)) )</f>
        <v>ㄥ</v>
      </c>
      <c r="BA3" s="50" t="str" cm="1">
        <f t="array" aca="1" ref="BA3" ca="1" xml:space="preserve"> INDIRECT( ADDRESS( ROW($C$2) + BA$2, COLUMN($C$2)) )</f>
        <v>ㆭ</v>
      </c>
      <c r="BB3" s="50" t="str" cm="1">
        <f t="array" aca="1" ref="BB3" ca="1" xml:space="preserve"> INDIRECT( ADDRESS( ROW($C$2) + BB$2, COLUMN($C$2)) )</f>
        <v xml:space="preserve"> </v>
      </c>
      <c r="BC3" s="50" t="str" cm="1">
        <f t="array" aca="1" ref="BC3" ca="1" xml:space="preserve"> INDIRECT( ADDRESS( ROW($C$2) + BC$2, COLUMN($C$2)) )</f>
        <v>ˋ</v>
      </c>
      <c r="BD3" s="50" t="str" cm="1">
        <f t="array" aca="1" ref="BD3" ca="1" xml:space="preserve"> INDIRECT( ADDRESS( ROW($C$2) + BD$2, COLUMN($C$2)) )</f>
        <v>˪</v>
      </c>
      <c r="BE3" s="50" t="str" cm="1">
        <f t="array" aca="1" ref="BE3" ca="1" xml:space="preserve"> INDIRECT( ADDRESS( ROW($C$2) + BE$2, COLUMN($C$2)) )</f>
        <v>ㆴ</v>
      </c>
      <c r="BF3" s="50" t="str" cm="1">
        <f t="array" aca="1" ref="BF3" ca="1" xml:space="preserve"> INDIRECT( ADDRESS( ROW($C$2) + BF$2, COLUMN($C$2)) )</f>
        <v>ㆵ</v>
      </c>
      <c r="BG3" s="50" t="str" cm="1">
        <f t="array" aca="1" ref="BG3" ca="1" xml:space="preserve"> INDIRECT( ADDRESS( ROW($C$2) + BG$2, COLUMN($C$2)) )</f>
        <v>ㆻ</v>
      </c>
      <c r="BH3" s="50" t="str" cm="1">
        <f t="array" aca="1" ref="BH3" ca="1" xml:space="preserve"> INDIRECT( ADDRESS( ROW($C$2) + BH$2, COLUMN($C$2)) )</f>
        <v>ㆷ</v>
      </c>
      <c r="BI3" s="50" t="str" cm="1">
        <f t="array" aca="1" ref="BI3" ca="1" xml:space="preserve"> INDIRECT( ADDRESS( ROW($C$2) + BI$2, COLUMN($C$2)) )</f>
        <v>ˊ</v>
      </c>
      <c r="BJ3" s="50" t="str" cm="1">
        <f t="array" aca="1" ref="BJ3" ca="1" xml:space="preserve"> INDIRECT( ADDRESS( ROW($C$2) + BJ$2, COLUMN($C$2)) )</f>
        <v>˫</v>
      </c>
      <c r="BK3" s="50" t="str" cm="1">
        <f t="array" aca="1" ref="BK3" ca="1" xml:space="preserve"> INDIRECT( ADDRESS( ROW($C$2) + BK$2, COLUMN($C$2)) )</f>
        <v>˙</v>
      </c>
    </row>
    <row r="4" spans="2:63">
      <c r="B4" s="14">
        <f>B3+1</f>
        <v>2</v>
      </c>
      <c r="C4" s="125" t="s">
        <v>37</v>
      </c>
      <c r="D4" s="140" t="s">
        <v>126</v>
      </c>
      <c r="E4" s="130" t="s">
        <v>198</v>
      </c>
      <c r="F4" s="131" t="s">
        <v>21</v>
      </c>
      <c r="H4" s="51" t="s">
        <v>124</v>
      </c>
      <c r="I4" s="54" t="str" cm="1">
        <f t="array" aca="1" ref="I4" ca="1" xml:space="preserve"> INDIRECT( ADDRESS( ROW($D$2) + I$2, COLUMN($D$2)) )</f>
        <v>p</v>
      </c>
      <c r="J4" s="54" t="str" cm="1">
        <f t="array" aca="1" ref="J4" ca="1" xml:space="preserve"> INDIRECT( ADDRESS( ROW($D$2) + J$2, COLUMN($D$2)) )</f>
        <v>ph</v>
      </c>
      <c r="K4" s="54" t="str" cm="1">
        <f t="array" aca="1" ref="K4" ca="1" xml:space="preserve"> INDIRECT( ADDRESS( ROW($D$2) + K$2, COLUMN($D$2)) )</f>
        <v>b</v>
      </c>
      <c r="L4" s="54" t="str" cm="1">
        <f t="array" aca="1" ref="L4" ca="1" xml:space="preserve"> INDIRECT( ADDRESS( ROW($D$2) + L$2, COLUMN($D$2)) )</f>
        <v>m</v>
      </c>
      <c r="M4" s="54" t="str" cm="1">
        <f t="array" aca="1" ref="M4" ca="1" xml:space="preserve"> INDIRECT( ADDRESS( ROW($D$2) + M$2, COLUMN($D$2)) )</f>
        <v>t</v>
      </c>
      <c r="N4" s="54" t="str" cm="1">
        <f t="array" aca="1" ref="N4" ca="1" xml:space="preserve"> INDIRECT( ADDRESS( ROW($D$2) + N$2, COLUMN($D$2)) )</f>
        <v>th</v>
      </c>
      <c r="O4" s="54" t="str" cm="1">
        <f t="array" aca="1" ref="O4" ca="1" xml:space="preserve"> INDIRECT( ADDRESS( ROW($D$2) + O$2, COLUMN($D$2)) )</f>
        <v>n</v>
      </c>
      <c r="P4" s="54" t="str" cm="1">
        <f t="array" aca="1" ref="P4" ca="1" xml:space="preserve"> INDIRECT( ADDRESS( ROW($D$2) + P$2, COLUMN($D$2)) )</f>
        <v>l</v>
      </c>
      <c r="Q4" s="54" t="str" cm="1">
        <f t="array" aca="1" ref="Q4" ca="1" xml:space="preserve"> INDIRECT( ADDRESS( ROW($D$2) + Q$2, COLUMN($D$2)) )</f>
        <v>k</v>
      </c>
      <c r="R4" s="54" t="str" cm="1">
        <f t="array" aca="1" ref="R4" ca="1" xml:space="preserve"> INDIRECT( ADDRESS( ROW($D$2) + R$2, COLUMN($D$2)) )</f>
        <v>kh</v>
      </c>
      <c r="S4" s="54" t="str" cm="1">
        <f t="array" aca="1" ref="S4" ca="1" xml:space="preserve"> INDIRECT( ADDRESS( ROW($D$2) + S$2, COLUMN($D$2)) )</f>
        <v>g</v>
      </c>
      <c r="T4" s="54" t="str" cm="1">
        <f t="array" aca="1" ref="T4" ca="1" xml:space="preserve"> INDIRECT( ADDRESS( ROW($D$2) + T$2, COLUMN($D$2)) )</f>
        <v>ng</v>
      </c>
      <c r="U4" s="54" t="str" cm="1">
        <f t="array" aca="1" ref="U4" ca="1" xml:space="preserve"> INDIRECT( ADDRESS( ROW($D$2) + U$2, COLUMN($D$2)) )</f>
        <v>ts</v>
      </c>
      <c r="V4" s="54" t="str" cm="1">
        <f t="array" aca="1" ref="V4" ca="1" xml:space="preserve"> INDIRECT( ADDRESS( ROW($D$2) + V$2, COLUMN($D$2)) )</f>
        <v>tsh</v>
      </c>
      <c r="W4" s="54" t="str" cm="1">
        <f t="array" aca="1" ref="W4" ca="1" xml:space="preserve"> INDIRECT( ADDRESS( ROW($D$2) + W$2, COLUMN($D$2)) )</f>
        <v>j</v>
      </c>
      <c r="X4" s="54" t="str" cm="1">
        <f t="array" aca="1" ref="X4" ca="1" xml:space="preserve"> INDIRECT( ADDRESS( ROW($D$2) + X$2, COLUMN($D$2)) )</f>
        <v>s</v>
      </c>
      <c r="Y4" s="54" t="str" cm="1">
        <f t="array" aca="1" ref="Y4" ca="1" xml:space="preserve"> INDIRECT( ADDRESS( ROW($D$2) + Y$2, COLUMN($D$2)) )</f>
        <v>tsi</v>
      </c>
      <c r="Z4" s="54" t="str" cm="1">
        <f t="array" aca="1" ref="Z4" ca="1" xml:space="preserve"> INDIRECT( ADDRESS( ROW($D$2) + Z$2, COLUMN($D$2)) )</f>
        <v>tshi</v>
      </c>
      <c r="AA4" s="54" t="str" cm="1">
        <f t="array" aca="1" ref="AA4" ca="1" xml:space="preserve"> INDIRECT( ADDRESS( ROW($D$2) + AA$2, COLUMN($D$2)) )</f>
        <v>ji</v>
      </c>
      <c r="AB4" s="54" t="str" cm="1">
        <f t="array" aca="1" ref="AB4" ca="1" xml:space="preserve"> INDIRECT( ADDRESS( ROW($D$2) + AB$2, COLUMN($D$2)) )</f>
        <v>si</v>
      </c>
      <c r="AC4" s="54" t="str" cm="1">
        <f t="array" aca="1" ref="AC4" ca="1" xml:space="preserve"> INDIRECT( ADDRESS( ROW($D$2) + AC$2, COLUMN($D$2)) )</f>
        <v>h</v>
      </c>
      <c r="AD4" s="54" t="str" cm="1">
        <f t="array" aca="1" ref="AD4" ca="1" xml:space="preserve"> INDIRECT( ADDRESS( ROW($D$2) + AD$2, COLUMN($D$2)) )</f>
        <v>a</v>
      </c>
      <c r="AE4" s="54" t="str" cm="1">
        <f t="array" aca="1" ref="AE4" ca="1" xml:space="preserve"> INDIRECT( ADDRESS( ROW($D$2) + AE$2, COLUMN($D$2)) )</f>
        <v>ann</v>
      </c>
      <c r="AF4" s="54" t="str" cm="1">
        <f t="array" aca="1" ref="AF4" ca="1" xml:space="preserve"> INDIRECT( ADDRESS( ROW($D$2) + AF$2, COLUMN($D$2)) )</f>
        <v>o</v>
      </c>
      <c r="AG4" s="54" t="str" cm="1">
        <f t="array" aca="1" ref="AG4" ca="1" xml:space="preserve"> INDIRECT( ADDRESS( ROW($D$2) + AG$2, COLUMN($D$2)) )</f>
        <v>onn</v>
      </c>
      <c r="AH4" s="54" t="str" cm="1">
        <f t="array" aca="1" ref="AH4" ca="1" xml:space="preserve"> INDIRECT( ADDRESS( ROW($D$2) + AH$2, COLUMN($D$2)) )</f>
        <v>o</v>
      </c>
      <c r="AI4" s="54" t="str" cm="1">
        <f t="array" aca="1" ref="AI4" ca="1" xml:space="preserve"> INDIRECT( ADDRESS( ROW($D$2) + AI$2, COLUMN($D$2)) )</f>
        <v>e</v>
      </c>
      <c r="AJ4" s="54" t="str" cm="1">
        <f t="array" aca="1" ref="AJ4" ca="1" xml:space="preserve"> INDIRECT( ADDRESS( ROW($D$2) + AJ$2, COLUMN($D$2)) )</f>
        <v>enn</v>
      </c>
      <c r="AK4" s="54" t="str" cm="1">
        <f t="array" aca="1" ref="AK4" ca="1" xml:space="preserve"> INDIRECT( ADDRESS( ROW($D$2) + AK$2, COLUMN($D$2)) )</f>
        <v>i</v>
      </c>
      <c r="AL4" s="54" t="str" cm="1">
        <f t="array" aca="1" ref="AL4" ca="1" xml:space="preserve"> INDIRECT( ADDRESS( ROW($D$2) + AL$2, COLUMN($D$2)) )</f>
        <v>inn</v>
      </c>
      <c r="AM4" s="54" t="str" cm="1">
        <f t="array" aca="1" ref="AM4" ca="1" xml:space="preserve"> INDIRECT( ADDRESS( ROW($D$2) + AM$2, COLUMN($D$2)) )</f>
        <v>u</v>
      </c>
      <c r="AN4" s="54" t="str" cm="1">
        <f t="array" aca="1" ref="AN4" ca="1" xml:space="preserve"> INDIRECT( ADDRESS( ROW($D$2) + AN$2, COLUMN($D$2)) )</f>
        <v>unn</v>
      </c>
      <c r="AO4" s="54" t="str" cm="1">
        <f t="array" aca="1" ref="AO4" ca="1" xml:space="preserve"> INDIRECT( ADDRESS( ROW($D$2) + AO$2, COLUMN($D$2)) )</f>
        <v>ai</v>
      </c>
      <c r="AP4" s="54" t="str" cm="1">
        <f t="array" aca="1" ref="AP4" ca="1" xml:space="preserve"> INDIRECT( ADDRESS( ROW($D$2) + AP$2, COLUMN($D$2)) )</f>
        <v>ainn</v>
      </c>
      <c r="AQ4" s="54" t="str" cm="1">
        <f t="array" aca="1" ref="AQ4" ca="1" xml:space="preserve"> INDIRECT( ADDRESS( ROW($D$2) + AQ$2, COLUMN($D$2)) )</f>
        <v>au</v>
      </c>
      <c r="AR4" s="54" t="str" cm="1">
        <f t="array" aca="1" ref="AR4" ca="1" xml:space="preserve"> INDIRECT( ADDRESS( ROW($D$2) + AR$2, COLUMN($D$2)) )</f>
        <v>aunn</v>
      </c>
      <c r="AS4" s="54" t="str" cm="1">
        <f t="array" aca="1" ref="AS4" ca="1" xml:space="preserve"> INDIRECT( ADDRESS( ROW($D$2) + AS$2, COLUMN($D$2)) )</f>
        <v>am</v>
      </c>
      <c r="AT4" s="54" t="str" cm="1">
        <f t="array" aca="1" ref="AT4" ca="1" xml:space="preserve"> INDIRECT( ADDRESS( ROW($D$2) + AT$2, COLUMN($D$2)) )</f>
        <v>om</v>
      </c>
      <c r="AU4" s="54" t="str" cm="1">
        <f t="array" aca="1" ref="AU4" ca="1" xml:space="preserve"> INDIRECT( ADDRESS( ROW($D$2) + AU$2, COLUMN($D$2)) )</f>
        <v>m</v>
      </c>
      <c r="AV4" s="54" t="str" cm="1">
        <f t="array" aca="1" ref="AV4" ca="1" xml:space="preserve"> INDIRECT( ADDRESS( ROW($D$2) + AV$2, COLUMN($D$2)) )</f>
        <v>an</v>
      </c>
      <c r="AW4" s="54" t="str" cm="1">
        <f t="array" aca="1" ref="AW4" ca="1" xml:space="preserve"> INDIRECT( ADDRESS( ROW($D$2) + AW$2, COLUMN($D$2)) )</f>
        <v>in</v>
      </c>
      <c r="AX4" s="54" t="str" cm="1">
        <f t="array" aca="1" ref="AX4" ca="1" xml:space="preserve"> INDIRECT( ADDRESS( ROW($D$2) + AX$2, COLUMN($D$2)) )</f>
        <v>ang</v>
      </c>
      <c r="AY4" s="54" t="str" cm="1">
        <f t="array" aca="1" ref="AY4" ca="1" xml:space="preserve"> INDIRECT( ADDRESS( ROW($D$2) + AY$2, COLUMN($D$2)) )</f>
        <v>ong</v>
      </c>
      <c r="AZ4" s="54" t="str" cm="1">
        <f t="array" aca="1" ref="AZ4" ca="1" xml:space="preserve"> INDIRECT( ADDRESS( ROW($D$2) + AZ$2, COLUMN($D$2)) )</f>
        <v>-ng</v>
      </c>
      <c r="BA4" s="54" cm="1">
        <f t="array" aca="1" ref="BA4" ca="1" xml:space="preserve"> INDIRECT( ADDRESS( ROW($D$2) + BA$2, COLUMN($D$2)) )</f>
        <v>0</v>
      </c>
      <c r="BB4" s="54" cm="1">
        <f t="array" aca="1" ref="BB4" ca="1" xml:space="preserve"> INDIRECT( ADDRESS( ROW($D$2) + BB$2, COLUMN($D$2)) )</f>
        <v>1</v>
      </c>
      <c r="BC4" s="54" cm="1">
        <f t="array" aca="1" ref="BC4" ca="1" xml:space="preserve"> INDIRECT( ADDRESS( ROW($D$2) + BC$2, COLUMN($D$2)) )</f>
        <v>2</v>
      </c>
      <c r="BD4" s="54" cm="1">
        <f t="array" aca="1" ref="BD4" ca="1" xml:space="preserve"> INDIRECT( ADDRESS( ROW($D$2) + BD$2, COLUMN($D$2)) )</f>
        <v>3</v>
      </c>
      <c r="BE4" s="54" t="str" cm="1">
        <f t="array" aca="1" ref="BE4" ca="1" xml:space="preserve"> INDIRECT( ADDRESS( ROW($D$2) + BE$2, COLUMN($D$2)) )</f>
        <v>p4</v>
      </c>
      <c r="BF4" s="54" t="str" cm="1">
        <f t="array" aca="1" ref="BF4" ca="1" xml:space="preserve"> INDIRECT( ADDRESS( ROW($D$2) + BF$2, COLUMN($D$2)) )</f>
        <v>t4</v>
      </c>
      <c r="BG4" s="54" t="str" cm="1">
        <f t="array" aca="1" ref="BG4" ca="1" xml:space="preserve"> INDIRECT( ADDRESS( ROW($D$2) + BG$2, COLUMN($D$2)) )</f>
        <v>k4</v>
      </c>
      <c r="BH4" s="54" t="str" cm="1">
        <f t="array" aca="1" ref="BH4" ca="1" xml:space="preserve"> INDIRECT( ADDRESS( ROW($D$2) + BH$2, COLUMN($D$2)) )</f>
        <v>h4</v>
      </c>
      <c r="BI4" s="54" cm="1">
        <f t="array" aca="1" ref="BI4" ca="1" xml:space="preserve"> INDIRECT( ADDRESS( ROW($D$2) + BI$2, COLUMN($D$2)) )</f>
        <v>5</v>
      </c>
      <c r="BJ4" s="54" cm="1">
        <f t="array" aca="1" ref="BJ4" ca="1" xml:space="preserve"> INDIRECT( ADDRESS( ROW($D$2) + BJ$2, COLUMN($D$2)) )</f>
        <v>7</v>
      </c>
      <c r="BK4" s="54" cm="1">
        <f t="array" aca="1" ref="BK4" ca="1" xml:space="preserve"> INDIRECT( ADDRESS( ROW($D$2) + BK$2, COLUMN($D$2)) )</f>
        <v>8</v>
      </c>
    </row>
    <row r="5" spans="2:63">
      <c r="B5" s="14">
        <f t="shared" ref="B5:B57" si="2">B4+1</f>
        <v>3</v>
      </c>
      <c r="C5" s="125" t="s">
        <v>90</v>
      </c>
      <c r="D5" s="140" t="s">
        <v>163</v>
      </c>
      <c r="E5" s="132" t="s">
        <v>300</v>
      </c>
      <c r="F5" s="131" t="s">
        <v>165</v>
      </c>
      <c r="H5" s="52" t="s">
        <v>299</v>
      </c>
      <c r="I5" s="55" t="str" cm="1">
        <f t="array" aca="1" ref="I5" ca="1" xml:space="preserve"> INDIRECT( ADDRESS( ROW($E$2) + I$2, COLUMN($E$2)) )</f>
        <v>b</v>
      </c>
      <c r="J5" s="55" t="str" cm="1">
        <f t="array" aca="1" ref="J5" ca="1" xml:space="preserve"> INDIRECT( ADDRESS( ROW($E$2) + J$2, COLUMN($E$2)) )</f>
        <v>p</v>
      </c>
      <c r="K5" s="55" t="str" cm="1">
        <f t="array" aca="1" ref="K5" ca="1" xml:space="preserve"> INDIRECT( ADDRESS( ROW($E$2) + K$2, COLUMN($E$2)) )</f>
        <v>B</v>
      </c>
      <c r="L5" s="55" t="str" cm="1">
        <f t="array" aca="1" ref="L5" ca="1" xml:space="preserve"> INDIRECT( ADDRESS( ROW($E$2) + L$2, COLUMN($E$2)) )</f>
        <v>m</v>
      </c>
      <c r="M5" s="55" t="str" cm="1">
        <f t="array" aca="1" ref="M5" ca="1" xml:space="preserve"> INDIRECT( ADDRESS( ROW($E$2) + M$2, COLUMN($E$2)) )</f>
        <v>d</v>
      </c>
      <c r="N5" s="55" t="str" cm="1">
        <f t="array" aca="1" ref="N5" ca="1" xml:space="preserve"> INDIRECT( ADDRESS( ROW($E$2) + N$2, COLUMN($E$2)) )</f>
        <v>t</v>
      </c>
      <c r="O5" s="55" t="str" cm="1">
        <f t="array" aca="1" ref="O5" ca="1" xml:space="preserve"> INDIRECT( ADDRESS( ROW($E$2) + O$2, COLUMN($E$2)) )</f>
        <v>n</v>
      </c>
      <c r="P5" s="55" t="str" cm="1">
        <f t="array" aca="1" ref="P5" ca="1" xml:space="preserve"> INDIRECT( ADDRESS( ROW($E$2) + P$2, COLUMN($E$2)) )</f>
        <v>l</v>
      </c>
      <c r="Q5" s="55" t="str" cm="1">
        <f t="array" aca="1" ref="Q5" ca="1" xml:space="preserve"> INDIRECT( ADDRESS( ROW($E$2) + Q$2, COLUMN($E$2)) )</f>
        <v>g</v>
      </c>
      <c r="R5" s="55" t="str" cm="1">
        <f t="array" aca="1" ref="R5" ca="1" xml:space="preserve"> INDIRECT( ADDRESS( ROW($E$2) + R$2, COLUMN($E$2)) )</f>
        <v>k</v>
      </c>
      <c r="S5" s="55" t="str" cm="1">
        <f t="array" aca="1" ref="S5" ca="1" xml:space="preserve"> INDIRECT( ADDRESS( ROW($E$2) + S$2, COLUMN($E$2)) )</f>
        <v>G</v>
      </c>
      <c r="T5" s="55" t="str" cm="1">
        <f t="array" aca="1" ref="T5" ca="1" xml:space="preserve"> INDIRECT( ADDRESS( ROW($E$2) + T$2, COLUMN($E$2)) )</f>
        <v>q</v>
      </c>
      <c r="U5" s="55" t="str" cm="1">
        <f t="array" aca="1" ref="U5" ca="1" xml:space="preserve"> INDIRECT( ADDRESS( ROW($E$2) + U$2, COLUMN($E$2)) )</f>
        <v>z</v>
      </c>
      <c r="V5" s="55" t="str" cm="1">
        <f t="array" aca="1" ref="V5" ca="1" xml:space="preserve"> INDIRECT( ADDRESS( ROW($E$2) + V$2, COLUMN($E$2)) )</f>
        <v>c</v>
      </c>
      <c r="W5" s="55" t="str" cm="1">
        <f t="array" aca="1" ref="W5" ca="1" xml:space="preserve"> INDIRECT( ADDRESS( ROW($E$2) + W$2, COLUMN($E$2)) )</f>
        <v>Z</v>
      </c>
      <c r="X5" s="55" t="str" cm="1">
        <f t="array" aca="1" ref="X5" ca="1" xml:space="preserve"> INDIRECT( ADDRESS( ROW($E$2) + X$2, COLUMN($E$2)) )</f>
        <v>s</v>
      </c>
      <c r="Y5" s="55" t="str" cm="1">
        <f t="array" aca="1" ref="Y5" ca="1" xml:space="preserve"> INDIRECT( ADDRESS( ROW($E$2) + Y$2, COLUMN($E$2)) )</f>
        <v>zi</v>
      </c>
      <c r="Z5" s="55" t="str" cm="1">
        <f t="array" aca="1" ref="Z5" ca="1" xml:space="preserve"> INDIRECT( ADDRESS( ROW($E$2) + Z$2, COLUMN($E$2)) )</f>
        <v>ci</v>
      </c>
      <c r="AA5" s="55" t="str" cm="1">
        <f t="array" aca="1" ref="AA5" ca="1" xml:space="preserve"> INDIRECT( ADDRESS( ROW($E$2) + AA$2, COLUMN($E$2)) )</f>
        <v>g</v>
      </c>
      <c r="AB5" s="55" t="str" cm="1">
        <f t="array" aca="1" ref="AB5" ca="1" xml:space="preserve"> INDIRECT( ADDRESS( ROW($E$2) + AB$2, COLUMN($E$2)) )</f>
        <v>z</v>
      </c>
      <c r="AC5" s="55" t="str" cm="1">
        <f t="array" aca="1" ref="AC5" ca="1" xml:space="preserve"> INDIRECT( ADDRESS( ROW($E$2) + AC$2, COLUMN($E$2)) )</f>
        <v>J</v>
      </c>
      <c r="AD5" s="55" t="str" cm="1">
        <f t="array" aca="1" ref="AD5" ca="1" xml:space="preserve"> INDIRECT( ADDRESS( ROW($E$2) + AD$2, COLUMN($E$2)) )</f>
        <v>a</v>
      </c>
      <c r="AE5" s="55" t="str" cm="1">
        <f t="array" aca="1" ref="AE5" ca="1" xml:space="preserve"> INDIRECT( ADDRESS( ROW($E$2) + AE$2, COLUMN($E$2)) )</f>
        <v>aN</v>
      </c>
      <c r="AF5" s="55" t="str" cm="1">
        <f t="array" aca="1" ref="AF5" ca="1" xml:space="preserve"> INDIRECT( ADDRESS( ROW($E$2) + AF$2, COLUMN($E$2)) )</f>
        <v>O</v>
      </c>
      <c r="AG5" s="55" t="str" cm="1">
        <f t="array" aca="1" ref="AG5" ca="1" xml:space="preserve"> INDIRECT( ADDRESS( ROW($E$2) + AG$2, COLUMN($E$2)) )</f>
        <v>ON</v>
      </c>
      <c r="AH5" s="55" t="str" cm="1">
        <f t="array" aca="1" ref="AH5" ca="1" xml:space="preserve"> INDIRECT( ADDRESS( ROW($E$2) + AH$2, COLUMN($E$2)) )</f>
        <v>o</v>
      </c>
      <c r="AI5" s="55" t="str" cm="1">
        <f t="array" aca="1" ref="AI5" ca="1" xml:space="preserve"> INDIRECT( ADDRESS( ROW($E$2) + AI$2, COLUMN($E$2)) )</f>
        <v>e</v>
      </c>
      <c r="AJ5" s="55" t="str" cm="1">
        <f t="array" aca="1" ref="AJ5" ca="1" xml:space="preserve"> INDIRECT( ADDRESS( ROW($E$2) + AJ$2, COLUMN($E$2)) )</f>
        <v>eN</v>
      </c>
      <c r="AK5" s="55" cm="1">
        <f t="array" aca="1" ref="AK5" ca="1" xml:space="preserve"> INDIRECT( ADDRESS( ROW($E$2) + AK$2, COLUMN($E$2)) )</f>
        <v>0</v>
      </c>
      <c r="AL5" s="55" cm="1">
        <f t="array" aca="1" ref="AL5" ca="1" xml:space="preserve"> INDIRECT( ADDRESS( ROW($E$2) + AL$2, COLUMN($E$2)) )</f>
        <v>0</v>
      </c>
      <c r="AM5" s="55" cm="1">
        <f t="array" aca="1" ref="AM5" ca="1" xml:space="preserve"> INDIRECT( ADDRESS( ROW($E$2) + AM$2, COLUMN($E$2)) )</f>
        <v>0</v>
      </c>
      <c r="AN5" s="55" cm="1">
        <f t="array" aca="1" ref="AN5" ca="1" xml:space="preserve"> INDIRECT( ADDRESS( ROW($E$2) + AN$2, COLUMN($E$2)) )</f>
        <v>0</v>
      </c>
      <c r="AO5" s="55" t="str" cm="1">
        <f t="array" aca="1" ref="AO5" ca="1" xml:space="preserve"> INDIRECT( ADDRESS( ROW($E$2) + AO$2, COLUMN($E$2)) )</f>
        <v>u</v>
      </c>
      <c r="AP5" s="55" t="str" cm="1">
        <f t="array" aca="1" ref="AP5" ca="1" xml:space="preserve"> INDIRECT( ADDRESS( ROW($E$2) + AP$2, COLUMN($E$2)) )</f>
        <v>U</v>
      </c>
      <c r="AQ5" s="55" t="str" cm="1">
        <f t="array" aca="1" ref="AQ5" ca="1" xml:space="preserve"> INDIRECT( ADDRESS( ROW($E$2) + AQ$2, COLUMN($E$2)) )</f>
        <v>y</v>
      </c>
      <c r="AR5" s="55" t="str" cm="1">
        <f t="array" aca="1" ref="AR5" ca="1" xml:space="preserve"> INDIRECT( ADDRESS( ROW($E$2) + AR$2, COLUMN($E$2)) )</f>
        <v>Y</v>
      </c>
      <c r="AS5" s="55" t="str" cm="1">
        <f t="array" aca="1" ref="AS5" ca="1" xml:space="preserve"> INDIRECT( ADDRESS( ROW($E$2) + AS$2, COLUMN($E$2)) )</f>
        <v>D</v>
      </c>
      <c r="AT5" s="55" t="str" cm="1">
        <f t="array" aca="1" ref="AT5" ca="1" xml:space="preserve"> INDIRECT( ADDRESS( ROW($E$2) + AT$2, COLUMN($E$2)) )</f>
        <v>Q</v>
      </c>
      <c r="AU5" s="55" t="str" cm="1">
        <f t="array" aca="1" ref="AU5" ca="1" xml:space="preserve"> INDIRECT( ADDRESS( ROW($E$2) + AU$2, COLUMN($E$2)) )</f>
        <v>G</v>
      </c>
      <c r="AV5" s="55" t="str" cm="1">
        <f t="array" aca="1" ref="AV5" ca="1" xml:space="preserve"> INDIRECT( ADDRESS( ROW($E$2) + AV$2, COLUMN($E$2)) )</f>
        <v>N</v>
      </c>
      <c r="AW5" s="55" cm="1">
        <f t="array" aca="1" ref="AW5" ca="1" xml:space="preserve"> INDIRECT( ADDRESS( ROW($E$2) + AW$2, COLUMN($E$2)) )</f>
        <v>1</v>
      </c>
      <c r="AX5" s="55" cm="1">
        <f t="array" aca="1" ref="AX5" ca="1" xml:space="preserve"> INDIRECT( ADDRESS( ROW($E$2) + AX$2, COLUMN($E$2)) )</f>
        <v>2</v>
      </c>
      <c r="AY5" s="55" cm="1">
        <f t="array" aca="1" ref="AY5" ca="1" xml:space="preserve"> INDIRECT( ADDRESS( ROW($E$2) + AY$2, COLUMN($E$2)) )</f>
        <v>3</v>
      </c>
      <c r="AZ5" s="55" cm="1">
        <f t="array" aca="1" ref="AZ5" ca="1" xml:space="preserve"> INDIRECT( ADDRESS( ROW($E$2) + AZ$2, COLUMN($E$2)) )</f>
        <v>5</v>
      </c>
      <c r="BA5" s="55" cm="1">
        <f t="array" aca="1" ref="BA5" ca="1" xml:space="preserve"> INDIRECT( ADDRESS( ROW($E$2) + BA$2, COLUMN($E$2)) )</f>
        <v>7</v>
      </c>
      <c r="BB5" s="55" cm="1">
        <f t="array" aca="1" ref="BB5" ca="1" xml:space="preserve"> INDIRECT( ADDRESS( ROW($E$2) + BB$2, COLUMN($E$2)) )</f>
        <v>0</v>
      </c>
      <c r="BC5" s="55" cm="1">
        <f t="array" aca="1" ref="BC5" ca="1" xml:space="preserve"> INDIRECT( ADDRESS( ROW($E$2) + BC$2, COLUMN($E$2)) )</f>
        <v>0</v>
      </c>
      <c r="BD5" s="55" cm="1">
        <f t="array" aca="1" ref="BD5" ca="1" xml:space="preserve"> INDIRECT( ADDRESS( ROW($E$2) + BD$2, COLUMN($E$2)) )</f>
        <v>0</v>
      </c>
      <c r="BE5" s="55" cm="1">
        <f t="array" aca="1" ref="BE5" ca="1" xml:space="preserve"> INDIRECT( ADDRESS( ROW($E$2) + BE$2, COLUMN($E$2)) )</f>
        <v>0</v>
      </c>
      <c r="BF5" s="55" cm="1">
        <f t="array" aca="1" ref="BF5" ca="1" xml:space="preserve"> INDIRECT( ADDRESS( ROW($E$2) + BF$2, COLUMN($E$2)) )</f>
        <v>0</v>
      </c>
      <c r="BG5" s="55" cm="1">
        <f t="array" aca="1" ref="BG5" ca="1" xml:space="preserve"> INDIRECT( ADDRESS( ROW($E$2) + BG$2, COLUMN($E$2)) )</f>
        <v>0</v>
      </c>
      <c r="BH5" s="55" cm="1">
        <f t="array" aca="1" ref="BH5" ca="1" xml:space="preserve"> INDIRECT( ADDRESS( ROW($E$2) + BH$2, COLUMN($E$2)) )</f>
        <v>0</v>
      </c>
      <c r="BI5" s="55" cm="1">
        <f t="array" aca="1" ref="BI5" ca="1" xml:space="preserve"> INDIRECT( ADDRESS( ROW($E$2) + BI$2, COLUMN($E$2)) )</f>
        <v>0</v>
      </c>
      <c r="BJ5" s="55" cm="1">
        <f t="array" aca="1" ref="BJ5" ca="1" xml:space="preserve"> INDIRECT( ADDRESS( ROW($E$2) + BJ$2, COLUMN($E$2)) )</f>
        <v>0</v>
      </c>
      <c r="BK5" s="55" cm="1">
        <f t="array" aca="1" ref="BK5" ca="1" xml:space="preserve"> INDIRECT( ADDRESS( ROW($E$2) + BK$2, COLUMN($E$2)) )</f>
        <v>0</v>
      </c>
    </row>
    <row r="6" spans="2:63">
      <c r="B6" s="14">
        <f t="shared" si="2"/>
        <v>4</v>
      </c>
      <c r="C6" s="125" t="s">
        <v>55</v>
      </c>
      <c r="D6" s="140" t="s">
        <v>125</v>
      </c>
      <c r="E6" s="130" t="s">
        <v>125</v>
      </c>
      <c r="F6" s="131" t="s">
        <v>170</v>
      </c>
      <c r="H6" s="53" t="s">
        <v>168</v>
      </c>
      <c r="I6" s="56" t="str" cm="1">
        <f t="array" aca="1" ref="I6" ca="1" xml:space="preserve"> INDIRECT( ADDRESS( ROW($F$2) + I$2, COLUMN($F$2)) )</f>
        <v>1</v>
      </c>
      <c r="J6" s="56" t="str" cm="1">
        <f t="array" aca="1" ref="J6" ca="1" xml:space="preserve"> INDIRECT( ADDRESS( ROW($F$2) + J$2, COLUMN($F$2)) )</f>
        <v>a</v>
      </c>
      <c r="K6" s="56" t="str" cm="1">
        <f t="array" aca="1" ref="K6" ca="1" xml:space="preserve"> INDIRECT( ADDRESS( ROW($F$2) + K$2, COLUMN($F$2)) )</f>
        <v>q</v>
      </c>
      <c r="L6" s="56" t="str" cm="1">
        <f t="array" aca="1" ref="L6" ca="1" xml:space="preserve"> INDIRECT( ADDRESS( ROW($F$2) + L$2, COLUMN($F$2)) )</f>
        <v>2</v>
      </c>
      <c r="M6" s="56" t="str" cm="1">
        <f t="array" aca="1" ref="M6" ca="1" xml:space="preserve"> INDIRECT( ADDRESS( ROW($F$2) + M$2, COLUMN($F$2)) )</f>
        <v>w</v>
      </c>
      <c r="N6" s="56" t="str" cm="1">
        <f t="array" aca="1" ref="N6" ca="1" xml:space="preserve"> INDIRECT( ADDRESS( ROW($F$2) + N$2, COLUMN($F$2)) )</f>
        <v>s</v>
      </c>
      <c r="O6" s="56" t="str" cm="1">
        <f t="array" aca="1" ref="O6" ca="1" xml:space="preserve"> INDIRECT( ADDRESS( ROW($F$2) + O$2, COLUMN($F$2)) )</f>
        <v>x</v>
      </c>
      <c r="P6" s="56" t="str" cm="1">
        <f t="array" aca="1" ref="P6" ca="1" xml:space="preserve"> INDIRECT( ADDRESS( ROW($F$2) + P$2, COLUMN($F$2)) )</f>
        <v>e</v>
      </c>
      <c r="Q6" s="56" t="str" cm="1">
        <f t="array" aca="1" ref="Q6" ca="1" xml:space="preserve"> INDIRECT( ADDRESS( ROW($F$2) + Q$2, COLUMN($F$2)) )</f>
        <v>E</v>
      </c>
      <c r="R6" s="56" t="str" cm="1">
        <f t="array" aca="1" ref="R6" ca="1" xml:space="preserve"> INDIRECT( ADDRESS( ROW($F$2) + R$2, COLUMN($F$2)) )</f>
        <v>D</v>
      </c>
      <c r="S6" s="56" t="str" cm="1">
        <f t="array" aca="1" ref="S6" ca="1" xml:space="preserve"> INDIRECT( ADDRESS( ROW($F$2) + S$2, COLUMN($F$2)) )</f>
        <v>d</v>
      </c>
      <c r="T6" s="56" t="str" cm="1">
        <f t="array" aca="1" ref="T6" ca="1" xml:space="preserve"> INDIRECT( ADDRESS( ROW($F$2) + T$2, COLUMN($F$2)) )</f>
        <v>c</v>
      </c>
      <c r="U6" s="56" t="str" cm="1">
        <f t="array" aca="1" ref="U6" ca="1" xml:space="preserve"> INDIRECT( ADDRESS( ROW($F$2) + U$2, COLUMN($F$2)) )</f>
        <v>Y</v>
      </c>
      <c r="V6" s="56" t="str" cm="1">
        <f t="array" aca="1" ref="V6" ca="1" xml:space="preserve"> INDIRECT( ADDRESS( ROW($F$2) + V$2, COLUMN($F$2)) )</f>
        <v>n</v>
      </c>
      <c r="W6" s="56" t="str" cm="1">
        <f t="array" aca="1" ref="W6" ca="1" xml:space="preserve"> INDIRECT( ADDRESS( ROW($F$2) + W$2, COLUMN($F$2)) )</f>
        <v>h</v>
      </c>
      <c r="X6" s="56" t="str" cm="1">
        <f t="array" aca="1" ref="X6" ca="1" xml:space="preserve"> INDIRECT( ADDRESS( ROW($F$2) + X$2, COLUMN($F$2)) )</f>
        <v>8</v>
      </c>
      <c r="Y6" s="56" t="str" cm="1">
        <f t="array" aca="1" ref="Y6" ca="1" xml:space="preserve"> INDIRECT( ADDRESS( ROW($F$2) + Y$2, COLUMN($F$2)) )</f>
        <v>R</v>
      </c>
      <c r="Z6" s="56" t="str" cm="1">
        <f t="array" aca="1" ref="Z6" ca="1" xml:space="preserve"> INDIRECT( ADDRESS( ROW($F$2) + Z$2, COLUMN($F$2)) )</f>
        <v>v</v>
      </c>
      <c r="AA6" s="56" t="str" cm="1">
        <f t="array" aca="1" ref="AA6" ca="1" xml:space="preserve"> INDIRECT( ADDRESS( ROW($F$2) + AA$2, COLUMN($F$2)) )</f>
        <v>f</v>
      </c>
      <c r="AB6" s="56" t="str" cm="1">
        <f t="array" aca="1" ref="AB6" ca="1" xml:space="preserve"> INDIRECT( ADDRESS( ROW($F$2) + AB$2, COLUMN($F$2)) )</f>
        <v>y</v>
      </c>
      <c r="AC6" s="56" t="str" cm="1">
        <f t="array" aca="1" ref="AC6" ca="1" xml:space="preserve"> INDIRECT( ADDRESS( ROW($F$2) + AC$2, COLUMN($F$2)) )</f>
        <v>r</v>
      </c>
      <c r="AD6" s="56" t="str" cm="1">
        <f t="array" aca="1" ref="AD6" ca="1" xml:space="preserve"> INDIRECT( ADDRESS( ROW($F$2) + AD$2, COLUMN($F$2)) )</f>
        <v>*</v>
      </c>
      <c r="AE6" s="56" t="str" cm="1">
        <f t="array" aca="1" ref="AE6" ca="1" xml:space="preserve"> INDIRECT( ADDRESS( ROW($F$2) + AE$2, COLUMN($F$2)) )</f>
        <v>i</v>
      </c>
      <c r="AF6" s="56" t="str" cm="1">
        <f t="array" aca="1" ref="AF6" ca="1" xml:space="preserve"> INDIRECT( ADDRESS( ROW($F$2) + AF$2, COLUMN($F$2)) )</f>
        <v>I</v>
      </c>
      <c r="AG6" s="56" t="str" cm="1">
        <f t="array" aca="1" ref="AG6" ca="1" xml:space="preserve"> INDIRECT( ADDRESS( ROW($F$2) + AG$2, COLUMN($F$2)) )</f>
        <v>k</v>
      </c>
      <c r="AH6" s="56" t="str" cm="1">
        <f t="array" aca="1" ref="AH6" ca="1" xml:space="preserve"> INDIRECT( ADDRESS( ROW($F$2) + AH$2, COLUMN($F$2)) )</f>
        <v>o</v>
      </c>
      <c r="AI6" s="56" t="str" cm="1">
        <f t="array" aca="1" ref="AI6" ca="1" xml:space="preserve"> INDIRECT( ADDRESS( ROW($F$2) + AI$2, COLUMN($F$2)) )</f>
        <v>O</v>
      </c>
      <c r="AJ6" s="56" t="str" cm="1">
        <f t="array" aca="1" ref="AJ6" ca="1" xml:space="preserve"> INDIRECT( ADDRESS( ROW($F$2) + AJ$2, COLUMN($F$2)) )</f>
        <v>9</v>
      </c>
      <c r="AK6" s="56" t="str" cm="1">
        <f t="array" aca="1" ref="AK6" ca="1" xml:space="preserve"> INDIRECT( ADDRESS( ROW($F$2) + AK$2, COLUMN($F$2)) )</f>
        <v>U</v>
      </c>
      <c r="AL6" s="56" t="str" cm="1">
        <f t="array" aca="1" ref="AL6" ca="1" xml:space="preserve"> INDIRECT( ADDRESS( ROW($F$2) + AL$2, COLUMN($F$2)) )</f>
        <v>j</v>
      </c>
      <c r="AM6" s="56" t="str" cm="1">
        <f t="array" aca="1" ref="AM6" ca="1" xml:space="preserve"> INDIRECT( ADDRESS( ROW($F$2) + AM$2, COLUMN($F$2)) )</f>
        <v>J</v>
      </c>
      <c r="AN6" s="56" t="str" cm="1">
        <f t="array" aca="1" ref="AN6" ca="1" xml:space="preserve"> INDIRECT( ADDRESS( ROW($F$2) + AN$2, COLUMN($F$2)) )</f>
        <v xml:space="preserve"> </v>
      </c>
      <c r="AO6" s="56" t="str" cm="1">
        <f t="array" aca="1" ref="AO6" ca="1" xml:space="preserve"> INDIRECT( ADDRESS( ROW($F$2) + AO$2, COLUMN($F$2)) )</f>
        <v>(</v>
      </c>
      <c r="AP6" s="56" t="str" cm="1">
        <f t="array" aca="1" ref="AP6" ca="1" xml:space="preserve"> INDIRECT( ADDRESS( ROW($F$2) + AP$2, COLUMN($F$2)) )</f>
        <v>l</v>
      </c>
      <c r="AQ6" s="56" t="str" cm="1">
        <f t="array" aca="1" ref="AQ6" ca="1" xml:space="preserve"> INDIRECT( ADDRESS( ROW($F$2) + AQ$2, COLUMN($F$2)) )</f>
        <v>L</v>
      </c>
      <c r="AR6" s="56" t="str" cm="1">
        <f t="array" aca="1" ref="AR6" ca="1" xml:space="preserve"> INDIRECT( ADDRESS( ROW($F$2) + AR$2, COLUMN($F$2)) )</f>
        <v>,</v>
      </c>
      <c r="AS6" s="56" t="str" cm="1">
        <f t="array" aca="1" ref="AS6" ca="1" xml:space="preserve"> INDIRECT( ADDRESS( ROW($F$2) + AS$2, COLUMN($F$2)) )</f>
        <v>&lt;</v>
      </c>
      <c r="AT6" s="56" t="str" cm="1">
        <f t="array" aca="1" ref="AT6" ca="1" xml:space="preserve"> INDIRECT( ADDRESS( ROW($F$2) + AT$2, COLUMN($F$2)) )</f>
        <v>m</v>
      </c>
      <c r="AU6" s="56" t="str" cm="1">
        <f t="array" aca="1" ref="AU6" ca="1" xml:space="preserve"> INDIRECT( ADDRESS( ROW($F$2) + AU$2, COLUMN($F$2)) )</f>
        <v>0</v>
      </c>
      <c r="AV6" s="56" t="str" cm="1">
        <f t="array" aca="1" ref="AV6" ca="1" xml:space="preserve"> INDIRECT( ADDRESS( ROW($F$2) + AV$2, COLUMN($F$2)) )</f>
        <v>p</v>
      </c>
      <c r="AW6" s="56" t="str" cm="1">
        <f t="array" aca="1" ref="AW6" ca="1" xml:space="preserve"> INDIRECT( ADDRESS( ROW($F$2) + AW$2, COLUMN($F$2)) )</f>
        <v>;</v>
      </c>
      <c r="AX6" s="56" t="str" cm="1">
        <f t="array" aca="1" ref="AX6" ca="1" xml:space="preserve"> INDIRECT( ADDRESS( ROW($F$2) + AX$2, COLUMN($F$2)) )</f>
        <v>:</v>
      </c>
      <c r="AY6" s="56" t="str" cm="1">
        <f t="array" aca="1" ref="AY6" ca="1" xml:space="preserve"> INDIRECT( ADDRESS( ROW($F$2) + AY$2, COLUMN($F$2)) )</f>
        <v>/</v>
      </c>
      <c r="AZ6" s="56" t="str" cm="1">
        <f t="array" aca="1" ref="AZ6" ca="1" xml:space="preserve"> INDIRECT( ADDRESS( ROW($F$2) + AZ$2, COLUMN($F$2)) )</f>
        <v>-</v>
      </c>
      <c r="BA6" s="56" t="str" cm="1">
        <f t="array" aca="1" ref="BA6" ca="1" xml:space="preserve"> INDIRECT( ADDRESS( ROW($F$2) + BA$2, COLUMN($F$2)) )</f>
        <v>u</v>
      </c>
      <c r="BB6" s="56" t="str" cm="1">
        <f t="array" aca="1" ref="BB6" ca="1" xml:space="preserve"> INDIRECT( ADDRESS( ROW($F$2) + BB$2, COLUMN($F$2)) )</f>
        <v>4</v>
      </c>
      <c r="BC6" s="56" t="str" cm="1">
        <f t="array" aca="1" ref="BC6" ca="1" xml:space="preserve"> INDIRECT( ADDRESS( ROW($F$2) + BC$2, COLUMN($F$2)) )</f>
        <v>3</v>
      </c>
      <c r="BD6" s="56" t="str" cm="1">
        <f t="array" aca="1" ref="BD6" ca="1" xml:space="preserve"> INDIRECT( ADDRESS( ROW($F$2) + BD$2, COLUMN($F$2)) )</f>
        <v>b</v>
      </c>
      <c r="BE6" s="56" t="str" cm="1">
        <f t="array" aca="1" ref="BE6" ca="1" xml:space="preserve"> INDIRECT( ADDRESS( ROW($F$2) + BE$2, COLUMN($F$2)) )</f>
        <v>t</v>
      </c>
      <c r="BF6" s="56" t="str" cm="1">
        <f t="array" aca="1" ref="BF6" ca="1" xml:space="preserve"> INDIRECT( ADDRESS( ROW($F$2) + BF$2, COLUMN($F$2)) )</f>
        <v>g</v>
      </c>
      <c r="BG6" s="56" t="str" cm="1">
        <f t="array" aca="1" ref="BG6" ca="1" xml:space="preserve"> INDIRECT( ADDRESS( ROW($F$2) + BG$2, COLUMN($F$2)) )</f>
        <v>z</v>
      </c>
      <c r="BH6" s="56" t="str" cm="1">
        <f t="array" aca="1" ref="BH6" ca="1" xml:space="preserve"> INDIRECT( ADDRESS( ROW($F$2) + BH$2, COLUMN($F$2)) )</f>
        <v>6</v>
      </c>
      <c r="BI6" s="56" t="str" cm="1">
        <f t="array" aca="1" ref="BI6" ca="1" xml:space="preserve"> INDIRECT( ADDRESS( ROW($F$2) + BI$2, COLUMN($F$2)) )</f>
        <v>5</v>
      </c>
      <c r="BJ6" s="56" t="str" cm="1">
        <f t="array" aca="1" ref="BJ6" ca="1" xml:space="preserve"> INDIRECT( ADDRESS( ROW($F$2) + BJ$2, COLUMN($F$2)) )</f>
        <v>7</v>
      </c>
      <c r="BK6" s="56" cm="1">
        <f t="array" aca="1" ref="BK6" ca="1" xml:space="preserve"> INDIRECT( ADDRESS( ROW($F$2) + BK$2, COLUMN($F$2)) )</f>
        <v>0</v>
      </c>
    </row>
    <row r="7" spans="2:63">
      <c r="B7" s="41">
        <f t="shared" si="2"/>
        <v>5</v>
      </c>
      <c r="C7" s="126" t="s">
        <v>10</v>
      </c>
      <c r="D7" s="141" t="s">
        <v>11</v>
      </c>
      <c r="E7" s="133" t="s">
        <v>301</v>
      </c>
      <c r="F7" s="134" t="s">
        <v>171</v>
      </c>
    </row>
    <row r="8" spans="2:63">
      <c r="B8" s="42">
        <f t="shared" si="2"/>
        <v>6</v>
      </c>
      <c r="C8" s="125" t="s">
        <v>39</v>
      </c>
      <c r="D8" s="140" t="s">
        <v>40</v>
      </c>
      <c r="E8" s="130" t="s">
        <v>199</v>
      </c>
      <c r="F8" s="131" t="s">
        <v>99</v>
      </c>
    </row>
    <row r="9" spans="2:63">
      <c r="B9" s="42">
        <f t="shared" si="2"/>
        <v>7</v>
      </c>
      <c r="C9" s="125" t="s">
        <v>67</v>
      </c>
      <c r="D9" s="140" t="s">
        <v>68</v>
      </c>
      <c r="E9" s="130" t="s">
        <v>68</v>
      </c>
      <c r="F9" s="131" t="s">
        <v>172</v>
      </c>
    </row>
    <row r="10" spans="2:63">
      <c r="B10" s="43">
        <f t="shared" si="2"/>
        <v>8</v>
      </c>
      <c r="C10" s="127" t="s">
        <v>92</v>
      </c>
      <c r="D10" s="142" t="s">
        <v>93</v>
      </c>
      <c r="E10" s="135" t="s">
        <v>202</v>
      </c>
      <c r="F10" s="136" t="s">
        <v>53</v>
      </c>
    </row>
    <row r="11" spans="2:63">
      <c r="B11" s="14">
        <f t="shared" si="2"/>
        <v>9</v>
      </c>
      <c r="C11" s="125" t="s">
        <v>41</v>
      </c>
      <c r="D11" s="140" t="s">
        <v>42</v>
      </c>
      <c r="E11" s="130" t="s">
        <v>127</v>
      </c>
      <c r="F11" s="131" t="s">
        <v>26</v>
      </c>
    </row>
    <row r="12" spans="2:63">
      <c r="B12" s="14">
        <f t="shared" si="2"/>
        <v>10</v>
      </c>
      <c r="C12" s="125" t="s">
        <v>69</v>
      </c>
      <c r="D12" s="140" t="s">
        <v>128</v>
      </c>
      <c r="E12" s="130" t="s">
        <v>203</v>
      </c>
      <c r="F12" s="131" t="s">
        <v>57</v>
      </c>
    </row>
    <row r="13" spans="2:63">
      <c r="B13" s="14">
        <f t="shared" si="2"/>
        <v>11</v>
      </c>
      <c r="C13" s="125" t="s">
        <v>44</v>
      </c>
      <c r="D13" s="140" t="s">
        <v>127</v>
      </c>
      <c r="E13" s="130" t="s">
        <v>302</v>
      </c>
      <c r="F13" s="131" t="s">
        <v>164</v>
      </c>
    </row>
    <row r="14" spans="2:63">
      <c r="B14" s="14">
        <f t="shared" si="2"/>
        <v>12</v>
      </c>
      <c r="C14" s="125" t="s">
        <v>72</v>
      </c>
      <c r="D14" s="140" t="s">
        <v>129</v>
      </c>
      <c r="E14" s="132" t="s">
        <v>303</v>
      </c>
      <c r="F14" s="131" t="s">
        <v>167</v>
      </c>
    </row>
    <row r="15" spans="2:63">
      <c r="B15" s="41">
        <f t="shared" si="2"/>
        <v>13</v>
      </c>
      <c r="C15" s="126" t="s">
        <v>46</v>
      </c>
      <c r="D15" s="141" t="s">
        <v>47</v>
      </c>
      <c r="E15" s="133" t="s">
        <v>304</v>
      </c>
      <c r="F15" s="134" t="s">
        <v>29</v>
      </c>
    </row>
    <row r="16" spans="2:63">
      <c r="B16" s="42">
        <f t="shared" si="2"/>
        <v>14</v>
      </c>
      <c r="C16" s="125" t="s">
        <v>74</v>
      </c>
      <c r="D16" s="140" t="s">
        <v>136</v>
      </c>
      <c r="E16" s="130" t="s">
        <v>305</v>
      </c>
      <c r="F16" s="131" t="s">
        <v>68</v>
      </c>
    </row>
    <row r="17" spans="2:6">
      <c r="B17" s="42">
        <f t="shared" si="2"/>
        <v>15</v>
      </c>
      <c r="C17" s="125" t="s">
        <v>106</v>
      </c>
      <c r="D17" s="140" t="s">
        <v>135</v>
      </c>
      <c r="E17" s="130" t="s">
        <v>306</v>
      </c>
      <c r="F17" s="131" t="s">
        <v>95</v>
      </c>
    </row>
    <row r="18" spans="2:6">
      <c r="B18" s="43">
        <f t="shared" si="2"/>
        <v>16</v>
      </c>
      <c r="C18" s="127" t="s">
        <v>98</v>
      </c>
      <c r="D18" s="142" t="s">
        <v>137</v>
      </c>
      <c r="E18" s="135" t="s">
        <v>137</v>
      </c>
      <c r="F18" s="136" t="s">
        <v>177</v>
      </c>
    </row>
    <row r="19" spans="2:6">
      <c r="B19" s="14">
        <f t="shared" si="2"/>
        <v>17</v>
      </c>
      <c r="C19" s="125" t="s">
        <v>43</v>
      </c>
      <c r="D19" s="140" t="s">
        <v>131</v>
      </c>
      <c r="E19" s="130" t="s">
        <v>307</v>
      </c>
      <c r="F19" s="131" t="s">
        <v>27</v>
      </c>
    </row>
    <row r="20" spans="2:6">
      <c r="B20" s="14">
        <f t="shared" si="2"/>
        <v>18</v>
      </c>
      <c r="C20" s="125" t="s">
        <v>71</v>
      </c>
      <c r="D20" s="140" t="s">
        <v>133</v>
      </c>
      <c r="E20" s="130" t="s">
        <v>308</v>
      </c>
      <c r="F20" s="131" t="s">
        <v>175</v>
      </c>
    </row>
    <row r="21" spans="2:6">
      <c r="B21" s="14">
        <f t="shared" si="2"/>
        <v>19</v>
      </c>
      <c r="C21" s="125" t="s">
        <v>105</v>
      </c>
      <c r="D21" s="140" t="s">
        <v>132</v>
      </c>
      <c r="E21" s="130" t="s">
        <v>45</v>
      </c>
      <c r="F21" s="131" t="s">
        <v>174</v>
      </c>
    </row>
    <row r="22" spans="2:6">
      <c r="B22" s="14">
        <f t="shared" si="2"/>
        <v>20</v>
      </c>
      <c r="C22" s="125" t="s">
        <v>96</v>
      </c>
      <c r="D22" s="140" t="s">
        <v>134</v>
      </c>
      <c r="E22" s="130" t="s">
        <v>166</v>
      </c>
      <c r="F22" s="131" t="s">
        <v>176</v>
      </c>
    </row>
    <row r="23" spans="2:6">
      <c r="B23" s="40">
        <f t="shared" si="2"/>
        <v>21</v>
      </c>
      <c r="C23" s="128" t="s">
        <v>94</v>
      </c>
      <c r="D23" s="143" t="s">
        <v>130</v>
      </c>
      <c r="E23" s="137" t="s">
        <v>61</v>
      </c>
      <c r="F23" s="138" t="s">
        <v>173</v>
      </c>
    </row>
    <row r="24" spans="2:6">
      <c r="B24" s="44">
        <f t="shared" si="2"/>
        <v>22</v>
      </c>
      <c r="C24" s="126" t="s">
        <v>20</v>
      </c>
      <c r="D24" s="141" t="s">
        <v>138</v>
      </c>
      <c r="E24" s="133" t="s">
        <v>138</v>
      </c>
      <c r="F24" s="134" t="s">
        <v>178</v>
      </c>
    </row>
    <row r="25" spans="2:6">
      <c r="B25" s="14">
        <f t="shared" si="2"/>
        <v>23</v>
      </c>
      <c r="C25" s="125" t="s">
        <v>107</v>
      </c>
      <c r="D25" s="140" t="s">
        <v>139</v>
      </c>
      <c r="E25" s="130" t="s">
        <v>310</v>
      </c>
      <c r="F25" s="131" t="s">
        <v>49</v>
      </c>
    </row>
    <row r="26" spans="2:6">
      <c r="B26" s="14">
        <f t="shared" si="2"/>
        <v>24</v>
      </c>
      <c r="C26" s="125" t="s">
        <v>50</v>
      </c>
      <c r="D26" s="140" t="s">
        <v>140</v>
      </c>
      <c r="E26" s="130" t="s">
        <v>309</v>
      </c>
      <c r="F26" s="131" t="s">
        <v>31</v>
      </c>
    </row>
    <row r="27" spans="2:6">
      <c r="B27" s="14">
        <f t="shared" si="2"/>
        <v>25</v>
      </c>
      <c r="C27" s="125" t="s">
        <v>108</v>
      </c>
      <c r="D27" s="140" t="s">
        <v>141</v>
      </c>
      <c r="E27" s="130" t="s">
        <v>311</v>
      </c>
      <c r="F27" s="131" t="s">
        <v>42</v>
      </c>
    </row>
    <row r="28" spans="2:6">
      <c r="B28" s="14">
        <f t="shared" si="2"/>
        <v>26</v>
      </c>
      <c r="C28" s="125" t="s">
        <v>109</v>
      </c>
      <c r="D28" s="140" t="s">
        <v>79</v>
      </c>
      <c r="E28" s="130" t="s">
        <v>140</v>
      </c>
      <c r="F28" s="131" t="s">
        <v>79</v>
      </c>
    </row>
    <row r="29" spans="2:6">
      <c r="B29" s="14">
        <f t="shared" si="2"/>
        <v>27</v>
      </c>
      <c r="C29" s="125" t="s">
        <v>52</v>
      </c>
      <c r="D29" s="140" t="s">
        <v>142</v>
      </c>
      <c r="E29" s="130" t="s">
        <v>142</v>
      </c>
      <c r="F29" s="131" t="s">
        <v>32</v>
      </c>
    </row>
    <row r="30" spans="2:6">
      <c r="B30" s="45">
        <f t="shared" si="2"/>
        <v>28</v>
      </c>
      <c r="C30" s="127" t="s">
        <v>110</v>
      </c>
      <c r="D30" s="142" t="s">
        <v>143</v>
      </c>
      <c r="E30" s="135" t="s">
        <v>312</v>
      </c>
      <c r="F30" s="136" t="s">
        <v>179</v>
      </c>
    </row>
    <row r="31" spans="2:6">
      <c r="B31" s="44">
        <f t="shared" si="2"/>
        <v>29</v>
      </c>
      <c r="C31" s="126" t="s">
        <v>48</v>
      </c>
      <c r="D31" s="141" t="s">
        <v>155</v>
      </c>
      <c r="E31" s="133">
        <v>0</v>
      </c>
      <c r="F31" s="134" t="s">
        <v>30</v>
      </c>
    </row>
    <row r="32" spans="2:6">
      <c r="B32" s="14">
        <f t="shared" si="2"/>
        <v>30</v>
      </c>
      <c r="C32" s="125" t="s">
        <v>116</v>
      </c>
      <c r="D32" s="140" t="s">
        <v>156</v>
      </c>
      <c r="E32" s="130"/>
      <c r="F32" s="131" t="s">
        <v>97</v>
      </c>
    </row>
    <row r="33" spans="2:6">
      <c r="B33" s="14">
        <f t="shared" si="2"/>
        <v>31</v>
      </c>
      <c r="C33" s="125" t="s">
        <v>76</v>
      </c>
      <c r="D33" s="140" t="s">
        <v>157</v>
      </c>
      <c r="E33" s="130"/>
      <c r="F33" s="131" t="s">
        <v>61</v>
      </c>
    </row>
    <row r="34" spans="2:6">
      <c r="B34" s="45">
        <f t="shared" si="2"/>
        <v>32</v>
      </c>
      <c r="C34" s="127" t="s">
        <v>117</v>
      </c>
      <c r="D34" s="142" t="s">
        <v>158</v>
      </c>
      <c r="E34" s="135"/>
      <c r="F34" s="136" t="s">
        <v>118</v>
      </c>
    </row>
    <row r="35" spans="2:6">
      <c r="B35" s="14">
        <f t="shared" si="2"/>
        <v>33</v>
      </c>
      <c r="C35" s="125" t="s">
        <v>22</v>
      </c>
      <c r="D35" s="140" t="s">
        <v>144</v>
      </c>
      <c r="E35" s="130" t="s">
        <v>157</v>
      </c>
      <c r="F35" s="131" t="s">
        <v>180</v>
      </c>
    </row>
    <row r="36" spans="2:6">
      <c r="B36" s="14">
        <f t="shared" si="2"/>
        <v>34</v>
      </c>
      <c r="C36" s="125" t="s">
        <v>111</v>
      </c>
      <c r="D36" s="140" t="s">
        <v>145</v>
      </c>
      <c r="E36" s="130" t="s">
        <v>30</v>
      </c>
      <c r="F36" s="131" t="s">
        <v>93</v>
      </c>
    </row>
    <row r="37" spans="2:6">
      <c r="B37" s="14">
        <f t="shared" si="2"/>
        <v>35</v>
      </c>
      <c r="C37" s="125" t="s">
        <v>80</v>
      </c>
      <c r="D37" s="140" t="s">
        <v>146</v>
      </c>
      <c r="E37" s="130" t="s">
        <v>313</v>
      </c>
      <c r="F37" s="131" t="s">
        <v>63</v>
      </c>
    </row>
    <row r="38" spans="2:6">
      <c r="B38" s="14">
        <f t="shared" si="2"/>
        <v>36</v>
      </c>
      <c r="C38" s="125" t="s">
        <v>112</v>
      </c>
      <c r="D38" s="140" t="s">
        <v>147</v>
      </c>
      <c r="E38" s="130" t="s">
        <v>314</v>
      </c>
      <c r="F38" s="131" t="s">
        <v>181</v>
      </c>
    </row>
    <row r="39" spans="2:6">
      <c r="B39" s="14">
        <f t="shared" si="2"/>
        <v>37</v>
      </c>
      <c r="C39" s="125" t="s">
        <v>113</v>
      </c>
      <c r="D39" s="140" t="s">
        <v>148</v>
      </c>
      <c r="E39" s="130" t="s">
        <v>57</v>
      </c>
      <c r="F39" s="131" t="s">
        <v>182</v>
      </c>
    </row>
    <row r="40" spans="2:6">
      <c r="B40" s="14">
        <f t="shared" si="2"/>
        <v>38</v>
      </c>
      <c r="C40" s="125" t="s">
        <v>114</v>
      </c>
      <c r="D40" s="140" t="s">
        <v>149</v>
      </c>
      <c r="E40" s="130" t="s">
        <v>24</v>
      </c>
      <c r="F40" s="131" t="s">
        <v>66</v>
      </c>
    </row>
    <row r="41" spans="2:6">
      <c r="B41" s="14">
        <f t="shared" si="2"/>
        <v>39</v>
      </c>
      <c r="C41" s="125" t="s">
        <v>100</v>
      </c>
      <c r="D41" s="140" t="s">
        <v>125</v>
      </c>
      <c r="E41" s="130" t="s">
        <v>59</v>
      </c>
      <c r="F41" s="131" t="s">
        <v>183</v>
      </c>
    </row>
    <row r="42" spans="2:6">
      <c r="B42" s="14">
        <f t="shared" si="2"/>
        <v>40</v>
      </c>
      <c r="C42" s="125" t="s">
        <v>23</v>
      </c>
      <c r="D42" s="140" t="s">
        <v>150</v>
      </c>
      <c r="E42" s="130" t="s">
        <v>86</v>
      </c>
      <c r="F42" s="131" t="s">
        <v>9</v>
      </c>
    </row>
    <row r="43" spans="2:6">
      <c r="B43" s="14">
        <f t="shared" si="2"/>
        <v>41</v>
      </c>
      <c r="C43" s="125" t="s">
        <v>54</v>
      </c>
      <c r="D43" s="140" t="s">
        <v>151</v>
      </c>
      <c r="E43" s="130">
        <v>1</v>
      </c>
      <c r="F43" s="131" t="s">
        <v>184</v>
      </c>
    </row>
    <row r="44" spans="2:6">
      <c r="B44" s="14">
        <f t="shared" si="2"/>
        <v>42</v>
      </c>
      <c r="C44" s="125" t="s">
        <v>81</v>
      </c>
      <c r="D44" s="140" t="s">
        <v>152</v>
      </c>
      <c r="E44" s="130">
        <v>2</v>
      </c>
      <c r="F44" s="131" t="s">
        <v>185</v>
      </c>
    </row>
    <row r="45" spans="2:6">
      <c r="B45" s="14">
        <f t="shared" si="2"/>
        <v>43</v>
      </c>
      <c r="C45" s="125" t="s">
        <v>101</v>
      </c>
      <c r="D45" s="140" t="s">
        <v>153</v>
      </c>
      <c r="E45" s="130">
        <v>3</v>
      </c>
      <c r="F45" s="131" t="s">
        <v>186</v>
      </c>
    </row>
    <row r="46" spans="2:6">
      <c r="B46" s="14">
        <f t="shared" si="2"/>
        <v>44</v>
      </c>
      <c r="C46" s="125" t="s">
        <v>115</v>
      </c>
      <c r="D46" s="144" t="s">
        <v>154</v>
      </c>
      <c r="E46" s="130">
        <v>5</v>
      </c>
      <c r="F46" s="131" t="s">
        <v>187</v>
      </c>
    </row>
    <row r="47" spans="2:6">
      <c r="B47" s="14">
        <f t="shared" si="2"/>
        <v>45</v>
      </c>
      <c r="C47" s="125" t="s">
        <v>102</v>
      </c>
      <c r="D47" s="140"/>
      <c r="E47" s="130">
        <v>7</v>
      </c>
      <c r="F47" s="131" t="s">
        <v>77</v>
      </c>
    </row>
    <row r="48" spans="2:6">
      <c r="B48" s="44">
        <f t="shared" si="2"/>
        <v>46</v>
      </c>
      <c r="C48" s="126" t="s">
        <v>118</v>
      </c>
      <c r="D48" s="141">
        <v>1</v>
      </c>
      <c r="E48" s="133"/>
      <c r="F48" s="134" t="s">
        <v>188</v>
      </c>
    </row>
    <row r="49" spans="2:6">
      <c r="B49" s="14">
        <f t="shared" si="2"/>
        <v>47</v>
      </c>
      <c r="C49" s="125" t="s">
        <v>14</v>
      </c>
      <c r="D49" s="140">
        <v>2</v>
      </c>
      <c r="E49" s="130"/>
      <c r="F49" s="131" t="s">
        <v>189</v>
      </c>
    </row>
    <row r="50" spans="2:6">
      <c r="B50" s="14">
        <f t="shared" si="2"/>
        <v>48</v>
      </c>
      <c r="C50" s="125" t="s">
        <v>12</v>
      </c>
      <c r="D50" s="140">
        <v>3</v>
      </c>
      <c r="E50" s="130"/>
      <c r="F50" s="131" t="s">
        <v>91</v>
      </c>
    </row>
    <row r="51" spans="2:6">
      <c r="B51" s="14">
        <f t="shared" si="2"/>
        <v>49</v>
      </c>
      <c r="C51" s="125" t="s">
        <v>119</v>
      </c>
      <c r="D51" s="140" t="s">
        <v>159</v>
      </c>
      <c r="E51" s="130"/>
      <c r="F51" s="131" t="s">
        <v>11</v>
      </c>
    </row>
    <row r="52" spans="2:6">
      <c r="B52" s="14">
        <f t="shared" si="2"/>
        <v>50</v>
      </c>
      <c r="C52" s="125" t="s">
        <v>120</v>
      </c>
      <c r="D52" s="140" t="s">
        <v>160</v>
      </c>
      <c r="E52" s="130"/>
      <c r="F52" s="131" t="s">
        <v>45</v>
      </c>
    </row>
    <row r="53" spans="2:6">
      <c r="B53" s="14">
        <f t="shared" si="2"/>
        <v>51</v>
      </c>
      <c r="C53" s="125" t="s">
        <v>121</v>
      </c>
      <c r="D53" s="140" t="s">
        <v>161</v>
      </c>
      <c r="E53" s="130"/>
      <c r="F53" s="131" t="s">
        <v>166</v>
      </c>
    </row>
    <row r="54" spans="2:6">
      <c r="B54" s="14">
        <f t="shared" si="2"/>
        <v>52</v>
      </c>
      <c r="C54" s="125" t="s">
        <v>122</v>
      </c>
      <c r="D54" s="140" t="s">
        <v>162</v>
      </c>
      <c r="E54" s="130"/>
      <c r="F54" s="131" t="s">
        <v>190</v>
      </c>
    </row>
    <row r="55" spans="2:6">
      <c r="B55" s="14">
        <f t="shared" si="2"/>
        <v>53</v>
      </c>
      <c r="C55" s="125" t="s">
        <v>18</v>
      </c>
      <c r="D55" s="140">
        <v>5</v>
      </c>
      <c r="E55" s="130"/>
      <c r="F55" s="131" t="s">
        <v>191</v>
      </c>
    </row>
    <row r="56" spans="2:6">
      <c r="B56" s="14">
        <f t="shared" si="2"/>
        <v>54</v>
      </c>
      <c r="C56" s="125" t="s">
        <v>16</v>
      </c>
      <c r="D56" s="140">
        <v>7</v>
      </c>
      <c r="E56" s="130"/>
      <c r="F56" s="131" t="s">
        <v>192</v>
      </c>
    </row>
    <row r="57" spans="2:6">
      <c r="B57" s="45">
        <f t="shared" si="2"/>
        <v>55</v>
      </c>
      <c r="C57" s="127" t="s">
        <v>123</v>
      </c>
      <c r="D57" s="142">
        <v>8</v>
      </c>
      <c r="E57" s="135"/>
      <c r="F57" s="136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EE5B-4D8C-43E0-A4AB-4EADA957FC1E}">
  <sheetPr>
    <tabColor rgb="FFFF0000"/>
  </sheetPr>
  <dimension ref="B1:BX72"/>
  <sheetViews>
    <sheetView workbookViewId="0"/>
    <sheetView workbookViewId="1"/>
  </sheetViews>
  <sheetFormatPr defaultColWidth="10.8984375" defaultRowHeight="32.25"/>
  <cols>
    <col min="1" max="1" width="6.3984375" style="13" customWidth="1"/>
    <col min="2" max="2" width="6.796875" style="13" customWidth="1"/>
    <col min="3" max="3" width="13" style="184" customWidth="1"/>
    <col min="4" max="5" width="13" style="139" customWidth="1"/>
    <col min="6" max="6" width="13" style="145" customWidth="1"/>
    <col min="7" max="7" width="6.3984375" style="13" customWidth="1"/>
    <col min="8" max="8" width="6.796875" style="13" customWidth="1"/>
    <col min="9" max="10" width="12.69921875" style="189" customWidth="1"/>
    <col min="11" max="11" width="12.69921875" style="139" customWidth="1"/>
    <col min="12" max="12" width="12.69921875" style="145" customWidth="1"/>
    <col min="13" max="13" width="6.3984375" style="13" customWidth="1"/>
    <col min="14" max="14" width="6.796875" style="13" customWidth="1"/>
    <col min="15" max="16" width="12.69921875" style="189" customWidth="1"/>
    <col min="17" max="17" width="12.69921875" style="139" customWidth="1"/>
    <col min="18" max="18" width="12.69921875" style="145" customWidth="1"/>
    <col min="19" max="19" width="7.59765625" style="13" customWidth="1"/>
    <col min="20" max="20" width="8.5" style="13" customWidth="1"/>
    <col min="21" max="21" width="27" style="13" customWidth="1"/>
    <col min="22" max="16384" width="10.8984375" style="13"/>
  </cols>
  <sheetData>
    <row r="1" spans="2:76">
      <c r="B1" s="201" t="s">
        <v>701</v>
      </c>
      <c r="H1" s="201" t="s">
        <v>466</v>
      </c>
      <c r="N1" s="201" t="s">
        <v>682</v>
      </c>
    </row>
    <row r="2" spans="2:76" s="15" customFormat="1" ht="24" thickBot="1">
      <c r="B2" s="192" t="s">
        <v>103</v>
      </c>
      <c r="C2" s="193" t="s">
        <v>104</v>
      </c>
      <c r="D2" s="196" t="s">
        <v>541</v>
      </c>
      <c r="E2" s="195" t="s">
        <v>334</v>
      </c>
      <c r="F2" s="194" t="s">
        <v>364</v>
      </c>
      <c r="H2" s="197" t="s">
        <v>103</v>
      </c>
      <c r="I2" s="198" t="s">
        <v>522</v>
      </c>
      <c r="J2" s="198" t="s">
        <v>523</v>
      </c>
      <c r="K2" s="199" t="s">
        <v>334</v>
      </c>
      <c r="L2" s="200" t="s">
        <v>364</v>
      </c>
      <c r="N2" s="197" t="s">
        <v>103</v>
      </c>
      <c r="O2" s="193" t="s">
        <v>104</v>
      </c>
      <c r="P2" s="196" t="s">
        <v>689</v>
      </c>
      <c r="Q2" s="199" t="s">
        <v>334</v>
      </c>
      <c r="R2" s="200" t="s">
        <v>364</v>
      </c>
      <c r="U2" s="46" t="s">
        <v>103</v>
      </c>
      <c r="V2" s="47">
        <v>1</v>
      </c>
      <c r="W2" s="47">
        <f t="shared" ref="W2:BX2" si="0">V2+1</f>
        <v>2</v>
      </c>
      <c r="X2" s="47">
        <f t="shared" si="0"/>
        <v>3</v>
      </c>
      <c r="Y2" s="47">
        <f t="shared" si="0"/>
        <v>4</v>
      </c>
      <c r="Z2" s="48">
        <f t="shared" si="0"/>
        <v>5</v>
      </c>
      <c r="AA2" s="48">
        <f t="shared" si="0"/>
        <v>6</v>
      </c>
      <c r="AB2" s="48">
        <f t="shared" si="0"/>
        <v>7</v>
      </c>
      <c r="AC2" s="48">
        <f t="shared" si="0"/>
        <v>8</v>
      </c>
      <c r="AD2" s="47">
        <f t="shared" si="0"/>
        <v>9</v>
      </c>
      <c r="AE2" s="47">
        <f t="shared" si="0"/>
        <v>10</v>
      </c>
      <c r="AF2" s="47">
        <f t="shared" si="0"/>
        <v>11</v>
      </c>
      <c r="AG2" s="47">
        <f t="shared" si="0"/>
        <v>12</v>
      </c>
      <c r="AH2" s="48">
        <f t="shared" si="0"/>
        <v>13</v>
      </c>
      <c r="AI2" s="48">
        <f t="shared" si="0"/>
        <v>14</v>
      </c>
      <c r="AJ2" s="48">
        <f t="shared" si="0"/>
        <v>15</v>
      </c>
      <c r="AK2" s="48">
        <f t="shared" si="0"/>
        <v>16</v>
      </c>
      <c r="AL2" s="47">
        <f t="shared" si="0"/>
        <v>17</v>
      </c>
      <c r="AM2" s="47">
        <f t="shared" si="0"/>
        <v>18</v>
      </c>
      <c r="AN2" s="47">
        <f t="shared" si="0"/>
        <v>19</v>
      </c>
      <c r="AO2" s="47">
        <f t="shared" si="0"/>
        <v>20</v>
      </c>
      <c r="AP2" s="48">
        <f t="shared" si="0"/>
        <v>21</v>
      </c>
      <c r="AQ2" s="47">
        <f t="shared" si="0"/>
        <v>22</v>
      </c>
      <c r="AR2" s="47">
        <f t="shared" si="0"/>
        <v>23</v>
      </c>
      <c r="AS2" s="47">
        <f t="shared" si="0"/>
        <v>24</v>
      </c>
      <c r="AT2" s="47">
        <f t="shared" si="0"/>
        <v>25</v>
      </c>
      <c r="AU2" s="47">
        <f t="shared" si="0"/>
        <v>26</v>
      </c>
      <c r="AV2" s="47">
        <f t="shared" si="0"/>
        <v>27</v>
      </c>
      <c r="AW2" s="47">
        <f t="shared" si="0"/>
        <v>28</v>
      </c>
      <c r="AX2" s="47">
        <f t="shared" si="0"/>
        <v>29</v>
      </c>
      <c r="AY2" s="47">
        <f t="shared" si="0"/>
        <v>30</v>
      </c>
      <c r="AZ2" s="47">
        <f t="shared" si="0"/>
        <v>31</v>
      </c>
      <c r="BA2" s="47">
        <f t="shared" si="0"/>
        <v>32</v>
      </c>
      <c r="BB2" s="47">
        <f t="shared" si="0"/>
        <v>33</v>
      </c>
      <c r="BC2" s="47">
        <f t="shared" si="0"/>
        <v>34</v>
      </c>
      <c r="BD2" s="47">
        <f t="shared" si="0"/>
        <v>35</v>
      </c>
      <c r="BE2" s="47">
        <f t="shared" si="0"/>
        <v>36</v>
      </c>
      <c r="BF2" s="47">
        <f t="shared" si="0"/>
        <v>37</v>
      </c>
      <c r="BG2" s="47">
        <f t="shared" si="0"/>
        <v>38</v>
      </c>
      <c r="BH2" s="47">
        <f t="shared" si="0"/>
        <v>39</v>
      </c>
      <c r="BI2" s="47">
        <f t="shared" si="0"/>
        <v>40</v>
      </c>
      <c r="BJ2" s="47">
        <f t="shared" si="0"/>
        <v>41</v>
      </c>
      <c r="BK2" s="47">
        <f t="shared" si="0"/>
        <v>42</v>
      </c>
      <c r="BL2" s="47">
        <f t="shared" si="0"/>
        <v>43</v>
      </c>
      <c r="BM2" s="47">
        <f t="shared" si="0"/>
        <v>44</v>
      </c>
      <c r="BN2" s="47">
        <f t="shared" si="0"/>
        <v>45</v>
      </c>
      <c r="BO2" s="47">
        <f t="shared" si="0"/>
        <v>46</v>
      </c>
      <c r="BP2" s="47">
        <f t="shared" si="0"/>
        <v>47</v>
      </c>
      <c r="BQ2" s="47">
        <f t="shared" si="0"/>
        <v>48</v>
      </c>
      <c r="BR2" s="47">
        <f t="shared" si="0"/>
        <v>49</v>
      </c>
      <c r="BS2" s="47">
        <f t="shared" si="0"/>
        <v>50</v>
      </c>
      <c r="BT2" s="47">
        <f t="shared" si="0"/>
        <v>51</v>
      </c>
      <c r="BU2" s="47">
        <f t="shared" si="0"/>
        <v>52</v>
      </c>
      <c r="BV2" s="47">
        <f t="shared" si="0"/>
        <v>53</v>
      </c>
      <c r="BW2" s="47">
        <f t="shared" si="0"/>
        <v>54</v>
      </c>
      <c r="BX2" s="47">
        <f t="shared" si="0"/>
        <v>55</v>
      </c>
    </row>
    <row r="3" spans="2:76" ht="33" thickTop="1">
      <c r="B3" s="14">
        <v>1</v>
      </c>
      <c r="C3" s="185" t="s">
        <v>8</v>
      </c>
      <c r="D3" s="131" t="s">
        <v>169</v>
      </c>
      <c r="E3" s="130" t="s">
        <v>198</v>
      </c>
      <c r="F3" s="140" t="s">
        <v>9</v>
      </c>
      <c r="H3" s="14">
        <v>1</v>
      </c>
      <c r="I3" s="190" t="s">
        <v>48</v>
      </c>
      <c r="J3" s="190" t="s">
        <v>524</v>
      </c>
      <c r="K3" s="130" t="s">
        <v>49</v>
      </c>
      <c r="L3" s="140" t="s">
        <v>49</v>
      </c>
      <c r="N3" s="14">
        <v>1</v>
      </c>
      <c r="O3" s="190" t="s">
        <v>687</v>
      </c>
      <c r="P3" s="208" t="s">
        <v>21</v>
      </c>
      <c r="Q3" s="206" t="s">
        <v>21</v>
      </c>
      <c r="R3" s="205" t="s">
        <v>21</v>
      </c>
      <c r="U3" s="49" t="s">
        <v>104</v>
      </c>
      <c r="V3" s="50" t="str" cm="1">
        <f t="array" aca="1" ref="V3" ca="1" xml:space="preserve"> INDIRECT( ADDRESS( ROW($C$2) + V$2, COLUMN($C$2)) )</f>
        <v>ㄅ</v>
      </c>
      <c r="W3" s="50" t="str" cm="1">
        <f t="array" aca="1" ref="W3" ca="1" xml:space="preserve"> INDIRECT( ADDRESS( ROW($C$2) + W$2, COLUMN($C$2)) )</f>
        <v>ㄆ</v>
      </c>
      <c r="X3" s="50" t="str" cm="1">
        <f t="array" aca="1" ref="X3" ca="1" xml:space="preserve"> INDIRECT( ADDRESS( ROW($C$2) + X$2, COLUMN($C$2)) )</f>
        <v>ㆠ</v>
      </c>
      <c r="Y3" s="50" t="str" cm="1">
        <f t="array" aca="1" ref="Y3" ca="1" xml:space="preserve"> INDIRECT( ADDRESS( ROW($C$2) + Y$2, COLUMN($C$2)) )</f>
        <v>ㄇ</v>
      </c>
      <c r="Z3" s="50" t="str" cm="1">
        <f t="array" aca="1" ref="Z3" ca="1" xml:space="preserve"> INDIRECT( ADDRESS( ROW($C$2) + Z$2, COLUMN($C$2)) )</f>
        <v>ㄉ</v>
      </c>
      <c r="AA3" s="50" t="str" cm="1">
        <f t="array" aca="1" ref="AA3" ca="1" xml:space="preserve"> INDIRECT( ADDRESS( ROW($C$2) + AA$2, COLUMN($C$2)) )</f>
        <v>ㄊ</v>
      </c>
      <c r="AB3" s="50" t="str" cm="1">
        <f t="array" aca="1" ref="AB3" ca="1" xml:space="preserve"> INDIRECT( ADDRESS( ROW($C$2) + AB$2, COLUMN($C$2)) )</f>
        <v>ㄋ</v>
      </c>
      <c r="AC3" s="50" t="str" cm="1">
        <f t="array" aca="1" ref="AC3" ca="1" xml:space="preserve"> INDIRECT( ADDRESS( ROW($C$2) + AC$2, COLUMN($C$2)) )</f>
        <v>ㄌ</v>
      </c>
      <c r="AD3" s="50" t="str" cm="1">
        <f t="array" aca="1" ref="AD3" ca="1" xml:space="preserve"> INDIRECT( ADDRESS( ROW($C$2) + AD$2, COLUMN($C$2)) )</f>
        <v>ㄍ</v>
      </c>
      <c r="AE3" s="50" t="str" cm="1">
        <f t="array" aca="1" ref="AE3" ca="1" xml:space="preserve"> INDIRECT( ADDRESS( ROW($C$2) + AE$2, COLUMN($C$2)) )</f>
        <v>ㄎ</v>
      </c>
      <c r="AF3" s="50" t="str" cm="1">
        <f t="array" aca="1" ref="AF3" ca="1" xml:space="preserve"> INDIRECT( ADDRESS( ROW($C$2) + AF$2, COLUMN($C$2)) )</f>
        <v>ㆣ</v>
      </c>
      <c r="AG3" s="50" t="str" cm="1">
        <f t="array" aca="1" ref="AG3" ca="1" xml:space="preserve"> INDIRECT( ADDRESS( ROW($C$2) + AG$2, COLUMN($C$2)) )</f>
        <v>ㄫ</v>
      </c>
      <c r="AH3" s="50" t="str" cm="1">
        <f t="array" aca="1" ref="AH3" ca="1" xml:space="preserve"> INDIRECT( ADDRESS( ROW($C$2) + AH$2, COLUMN($C$2)) )</f>
        <v>ㄗ</v>
      </c>
      <c r="AI3" s="50" t="str" cm="1">
        <f t="array" aca="1" ref="AI3" ca="1" xml:space="preserve"> INDIRECT( ADDRESS( ROW($C$2) + AI$2, COLUMN($C$2)) )</f>
        <v>ㄘ</v>
      </c>
      <c r="AJ3" s="50" t="str" cm="1">
        <f t="array" aca="1" ref="AJ3" ca="1" xml:space="preserve"> INDIRECT( ADDRESS( ROW($C$2) + AJ$2, COLUMN($C$2)) )</f>
        <v>ㆡ</v>
      </c>
      <c r="AK3" s="50" t="str" cm="1">
        <f t="array" aca="1" ref="AK3" ca="1" xml:space="preserve"> INDIRECT( ADDRESS( ROW($C$2) + AK$2, COLUMN($C$2)) )</f>
        <v>ㄙ</v>
      </c>
      <c r="AL3" s="50" t="str" cm="1">
        <f t="array" aca="1" ref="AL3" ca="1" xml:space="preserve"> INDIRECT( ADDRESS( ROW($C$2) + AL$2, COLUMN($C$2)) )</f>
        <v>ㄐ</v>
      </c>
      <c r="AM3" s="50" t="str" cm="1">
        <f t="array" aca="1" ref="AM3" ca="1" xml:space="preserve"> INDIRECT( ADDRESS( ROW($C$2) + AM$2, COLUMN($C$2)) )</f>
        <v>ㄑ</v>
      </c>
      <c r="AN3" s="50" t="str" cm="1">
        <f t="array" aca="1" ref="AN3" ca="1" xml:space="preserve"> INDIRECT( ADDRESS( ROW($C$2) + AN$2, COLUMN($C$2)) )</f>
        <v>ㆢ</v>
      </c>
      <c r="AO3" s="50" t="str" cm="1">
        <f t="array" aca="1" ref="AO3" ca="1" xml:space="preserve"> INDIRECT( ADDRESS( ROW($C$2) + AO$2, COLUMN($C$2)) )</f>
        <v>ㄒ</v>
      </c>
      <c r="AP3" s="50" t="str" cm="1">
        <f t="array" aca="1" ref="AP3" ca="1" xml:space="preserve"> INDIRECT( ADDRESS( ROW($C$2) + AP$2, COLUMN($C$2)) )</f>
        <v>ㄏ</v>
      </c>
      <c r="AQ3" s="50" t="str" cm="1">
        <f t="array" aca="1" ref="AQ3" ca="1" xml:space="preserve"> INDIRECT( ADDRESS( ROW($C$2) + AQ$2, COLUMN($C$2)) )</f>
        <v>ㄚ</v>
      </c>
      <c r="AR3" s="50" t="str" cm="1">
        <f t="array" aca="1" ref="AR3" ca="1" xml:space="preserve"> INDIRECT( ADDRESS( ROW($C$2) + AR$2, COLUMN($C$2)) )</f>
        <v>ㆩ</v>
      </c>
      <c r="AS3" s="50" t="str" cm="1">
        <f t="array" aca="1" ref="AS3" ca="1" xml:space="preserve"> INDIRECT( ADDRESS( ROW($C$2) + AS$2, COLUMN($C$2)) )</f>
        <v>ㆦ</v>
      </c>
      <c r="AT3" s="50" t="str" cm="1">
        <f t="array" aca="1" ref="AT3" ca="1" xml:space="preserve"> INDIRECT( ADDRESS( ROW($C$2) + AT$2, COLUMN($C$2)) )</f>
        <v>ㆧ</v>
      </c>
      <c r="AU3" s="50" t="str" cm="1">
        <f t="array" aca="1" ref="AU3" ca="1" xml:space="preserve"> INDIRECT( ADDRESS( ROW($C$2) + AU$2, COLUMN($C$2)) )</f>
        <v>ㄜ</v>
      </c>
      <c r="AV3" s="50" t="str" cm="1">
        <f t="array" aca="1" ref="AV3" ca="1" xml:space="preserve"> INDIRECT( ADDRESS( ROW($C$2) + AV$2, COLUMN($C$2)) )</f>
        <v>ㆤ</v>
      </c>
      <c r="AW3" s="50" t="str" cm="1">
        <f t="array" aca="1" ref="AW3" ca="1" xml:space="preserve"> INDIRECT( ADDRESS( ROW($C$2) + AW$2, COLUMN($C$2)) )</f>
        <v>ㆥ</v>
      </c>
      <c r="AX3" s="50" t="str" cm="1">
        <f t="array" aca="1" ref="AX3" ca="1" xml:space="preserve"> INDIRECT( ADDRESS( ROW($C$2) + AX$2, COLUMN($C$2)) )</f>
        <v>ㄧ</v>
      </c>
      <c r="AY3" s="50" t="str" cm="1">
        <f t="array" aca="1" ref="AY3" ca="1" xml:space="preserve"> INDIRECT( ADDRESS( ROW($C$2) + AY$2, COLUMN($C$2)) )</f>
        <v>ㆪ</v>
      </c>
      <c r="AZ3" s="50" t="str" cm="1">
        <f t="array" aca="1" ref="AZ3" ca="1" xml:space="preserve"> INDIRECT( ADDRESS( ROW($C$2) + AZ$2, COLUMN($C$2)) )</f>
        <v>ㄨ</v>
      </c>
      <c r="BA3" s="50" t="str" cm="1">
        <f t="array" aca="1" ref="BA3" ca="1" xml:space="preserve"> INDIRECT( ADDRESS( ROW($C$2) + BA$2, COLUMN($C$2)) )</f>
        <v>ㆫ</v>
      </c>
      <c r="BB3" s="50" t="str" cm="1">
        <f t="array" aca="1" ref="BB3" ca="1" xml:space="preserve"> INDIRECT( ADDRESS( ROW($C$2) + BB$2, COLUMN($C$2)) )</f>
        <v>ㄞ</v>
      </c>
      <c r="BC3" s="50" t="str" cm="1">
        <f t="array" aca="1" ref="BC3" ca="1" xml:space="preserve"> INDIRECT( ADDRESS( ROW($C$2) + BC$2, COLUMN($C$2)) )</f>
        <v>ㆮ</v>
      </c>
      <c r="BD3" s="50" t="str" cm="1">
        <f t="array" aca="1" ref="BD3" ca="1" xml:space="preserve"> INDIRECT( ADDRESS( ROW($C$2) + BD$2, COLUMN($C$2)) )</f>
        <v>ㄠ</v>
      </c>
      <c r="BE3" s="50" t="str" cm="1">
        <f t="array" aca="1" ref="BE3" ca="1" xml:space="preserve"> INDIRECT( ADDRESS( ROW($C$2) + BE$2, COLUMN($C$2)) )</f>
        <v>ㆯ</v>
      </c>
      <c r="BF3" s="50" t="str" cm="1">
        <f t="array" aca="1" ref="BF3" ca="1" xml:space="preserve"> INDIRECT( ADDRESS( ROW($C$2) + BF$2, COLUMN($C$2)) )</f>
        <v>ㆰ</v>
      </c>
      <c r="BG3" s="50" t="str" cm="1">
        <f t="array" aca="1" ref="BG3" ca="1" xml:space="preserve"> INDIRECT( ADDRESS( ROW($C$2) + BG$2, COLUMN($C$2)) )</f>
        <v>ㆱ</v>
      </c>
      <c r="BH3" s="50" t="str" cm="1">
        <f t="array" aca="1" ref="BH3" ca="1" xml:space="preserve"> INDIRECT( ADDRESS( ROW($C$2) + BH$2, COLUMN($C$2)) )</f>
        <v>ㆬ</v>
      </c>
      <c r="BI3" s="50" t="str" cm="1">
        <f t="array" aca="1" ref="BI3" ca="1" xml:space="preserve"> INDIRECT( ADDRESS( ROW($C$2) + BI$2, COLUMN($C$2)) )</f>
        <v>ㄢ</v>
      </c>
      <c r="BJ3" s="50" t="str" cm="1">
        <f t="array" aca="1" ref="BJ3" ca="1" xml:space="preserve"> INDIRECT( ADDRESS( ROW($C$2) + BJ$2, COLUMN($C$2)) )</f>
        <v>ㄣ</v>
      </c>
      <c r="BK3" s="50" t="str" cm="1">
        <f t="array" aca="1" ref="BK3" ca="1" xml:space="preserve"> INDIRECT( ADDRESS( ROW($C$2) + BK$2, COLUMN($C$2)) )</f>
        <v>ㄤ</v>
      </c>
      <c r="BL3" s="50" t="str" cm="1">
        <f t="array" aca="1" ref="BL3" ca="1" xml:space="preserve"> INDIRECT( ADDRESS( ROW($C$2) + BL$2, COLUMN($C$2)) )</f>
        <v>ㆲ</v>
      </c>
      <c r="BM3" s="50" t="str" cm="1">
        <f t="array" aca="1" ref="BM3" ca="1" xml:space="preserve"> INDIRECT( ADDRESS( ROW($C$2) + BM$2, COLUMN($C$2)) )</f>
        <v>ㄥ</v>
      </c>
      <c r="BN3" s="50" t="str" cm="1">
        <f t="array" aca="1" ref="BN3" ca="1" xml:space="preserve"> INDIRECT( ADDRESS( ROW($C$2) + BN$2, COLUMN($C$2)) )</f>
        <v>ㆭ</v>
      </c>
      <c r="BO3" s="50" t="str" cm="1">
        <f t="array" aca="1" ref="BO3" ca="1" xml:space="preserve"> INDIRECT( ADDRESS( ROW($C$2) + BO$2, COLUMN($C$2)) )</f>
        <v xml:space="preserve"> </v>
      </c>
      <c r="BP3" s="50" t="str" cm="1">
        <f t="array" aca="1" ref="BP3" ca="1" xml:space="preserve"> INDIRECT( ADDRESS( ROW($C$2) + BP$2, COLUMN($C$2)) )</f>
        <v>ˋ</v>
      </c>
      <c r="BQ3" s="50" t="str" cm="1">
        <f t="array" aca="1" ref="BQ3" ca="1" xml:space="preserve"> INDIRECT( ADDRESS( ROW($C$2) + BQ$2, COLUMN($C$2)) )</f>
        <v>˪</v>
      </c>
      <c r="BR3" s="50" t="str" cm="1">
        <f t="array" aca="1" ref="BR3" ca="1" xml:space="preserve"> INDIRECT( ADDRESS( ROW($C$2) + BR$2, COLUMN($C$2)) )</f>
        <v>ㆴ</v>
      </c>
      <c r="BS3" s="50" t="str" cm="1">
        <f t="array" aca="1" ref="BS3" ca="1" xml:space="preserve"> INDIRECT( ADDRESS( ROW($C$2) + BS$2, COLUMN($C$2)) )</f>
        <v>ㆵ</v>
      </c>
      <c r="BT3" s="50" t="str" cm="1">
        <f t="array" aca="1" ref="BT3" ca="1" xml:space="preserve"> INDIRECT( ADDRESS( ROW($C$2) + BT$2, COLUMN($C$2)) )</f>
        <v>ㆻ</v>
      </c>
      <c r="BU3" s="50" t="str" cm="1">
        <f t="array" aca="1" ref="BU3" ca="1" xml:space="preserve"> INDIRECT( ADDRESS( ROW($C$2) + BU$2, COLUMN($C$2)) )</f>
        <v>ㆷ</v>
      </c>
      <c r="BV3" s="50" t="str" cm="1">
        <f t="array" aca="1" ref="BV3" ca="1" xml:space="preserve"> INDIRECT( ADDRESS( ROW($C$2) + BV$2, COLUMN($C$2)) )</f>
        <v>ˊ</v>
      </c>
      <c r="BW3" s="50" t="str" cm="1">
        <f t="array" aca="1" ref="BW3" ca="1" xml:space="preserve"> INDIRECT( ADDRESS( ROW($C$2) + BW$2, COLUMN($C$2)) )</f>
        <v>˫</v>
      </c>
      <c r="BX3" s="50" t="str" cm="1">
        <f t="array" aca="1" ref="BX3" ca="1" xml:space="preserve"> INDIRECT( ADDRESS( ROW($C$2) + BX$2, COLUMN($C$2)) )</f>
        <v>˙</v>
      </c>
    </row>
    <row r="4" spans="2:76">
      <c r="B4" s="14">
        <f>B3+1</f>
        <v>2</v>
      </c>
      <c r="C4" s="185" t="s">
        <v>37</v>
      </c>
      <c r="D4" s="131" t="s">
        <v>21</v>
      </c>
      <c r="E4" s="130" t="s">
        <v>345</v>
      </c>
      <c r="F4" s="140" t="s">
        <v>126</v>
      </c>
      <c r="H4" s="14">
        <f>H3+1</f>
        <v>2</v>
      </c>
      <c r="I4" s="190" t="s">
        <v>76</v>
      </c>
      <c r="J4" s="190" t="s">
        <v>525</v>
      </c>
      <c r="K4" s="130" t="s">
        <v>77</v>
      </c>
      <c r="L4" s="140" t="s">
        <v>77</v>
      </c>
      <c r="N4" s="14">
        <f>N3+1</f>
        <v>2</v>
      </c>
      <c r="O4" s="190" t="s">
        <v>526</v>
      </c>
      <c r="P4" s="208" t="s">
        <v>672</v>
      </c>
      <c r="Q4" s="206" t="s">
        <v>21</v>
      </c>
      <c r="R4" s="205" t="s">
        <v>683</v>
      </c>
      <c r="U4" s="51" t="s">
        <v>124</v>
      </c>
      <c r="V4" s="54" t="str" cm="1">
        <f t="array" aca="1" ref="V4" ca="1" xml:space="preserve"> INDIRECT( ADDRESS( ROW($F$2) + V$2, COLUMN($F$2)) )</f>
        <v>p</v>
      </c>
      <c r="W4" s="54" t="str" cm="1">
        <f t="array" aca="1" ref="W4" ca="1" xml:space="preserve"> INDIRECT( ADDRESS( ROW($F$2) + W$2, COLUMN($F$2)) )</f>
        <v>ph</v>
      </c>
      <c r="X4" s="54" t="str" cm="1">
        <f t="array" aca="1" ref="X4" ca="1" xml:space="preserve"> INDIRECT( ADDRESS( ROW($F$2) + X$2, COLUMN($F$2)) )</f>
        <v>b</v>
      </c>
      <c r="Y4" s="54" t="str" cm="1">
        <f t="array" aca="1" ref="Y4" ca="1" xml:space="preserve"> INDIRECT( ADDRESS( ROW($F$2) + Y$2, COLUMN($F$2)) )</f>
        <v>m</v>
      </c>
      <c r="Z4" s="54" t="str" cm="1">
        <f t="array" aca="1" ref="Z4" ca="1" xml:space="preserve"> INDIRECT( ADDRESS( ROW($F$2) + Z$2, COLUMN($F$2)) )</f>
        <v>t</v>
      </c>
      <c r="AA4" s="54" t="str" cm="1">
        <f t="array" aca="1" ref="AA4" ca="1" xml:space="preserve"> INDIRECT( ADDRESS( ROW($F$2) + AA$2, COLUMN($F$2)) )</f>
        <v>th</v>
      </c>
      <c r="AB4" s="54" t="str" cm="1">
        <f t="array" aca="1" ref="AB4" ca="1" xml:space="preserve"> INDIRECT( ADDRESS( ROW($F$2) + AB$2, COLUMN($F$2)) )</f>
        <v>n</v>
      </c>
      <c r="AC4" s="54" t="str" cm="1">
        <f t="array" aca="1" ref="AC4" ca="1" xml:space="preserve"> INDIRECT( ADDRESS( ROW($F$2) + AC$2, COLUMN($F$2)) )</f>
        <v>l</v>
      </c>
      <c r="AD4" s="54" t="str" cm="1">
        <f t="array" aca="1" ref="AD4" ca="1" xml:space="preserve"> INDIRECT( ADDRESS( ROW($F$2) + AD$2, COLUMN($F$2)) )</f>
        <v>k</v>
      </c>
      <c r="AE4" s="54" t="str" cm="1">
        <f t="array" aca="1" ref="AE4" ca="1" xml:space="preserve"> INDIRECT( ADDRESS( ROW($F$2) + AE$2, COLUMN($F$2)) )</f>
        <v>kh</v>
      </c>
      <c r="AF4" s="54" t="str" cm="1">
        <f t="array" aca="1" ref="AF4" ca="1" xml:space="preserve"> INDIRECT( ADDRESS( ROW($F$2) + AF$2, COLUMN($F$2)) )</f>
        <v>g</v>
      </c>
      <c r="AG4" s="54" t="str" cm="1">
        <f t="array" aca="1" ref="AG4" ca="1" xml:space="preserve"> INDIRECT( ADDRESS( ROW($F$2) + AG$2, COLUMN($F$2)) )</f>
        <v>ng</v>
      </c>
      <c r="AH4" s="54" t="str" cm="1">
        <f t="array" aca="1" ref="AH4" ca="1" xml:space="preserve"> INDIRECT( ADDRESS( ROW($F$2) + AH$2, COLUMN($F$2)) )</f>
        <v>ts</v>
      </c>
      <c r="AI4" s="54" t="str" cm="1">
        <f t="array" aca="1" ref="AI4" ca="1" xml:space="preserve"> INDIRECT( ADDRESS( ROW($F$2) + AI$2, COLUMN($F$2)) )</f>
        <v>tsh</v>
      </c>
      <c r="AJ4" s="54" t="str" cm="1">
        <f t="array" aca="1" ref="AJ4" ca="1" xml:space="preserve"> INDIRECT( ADDRESS( ROW($F$2) + AJ$2, COLUMN($F$2)) )</f>
        <v>j</v>
      </c>
      <c r="AK4" s="54" t="str" cm="1">
        <f t="array" aca="1" ref="AK4" ca="1" xml:space="preserve"> INDIRECT( ADDRESS( ROW($F$2) + AK$2, COLUMN($F$2)) )</f>
        <v>s</v>
      </c>
      <c r="AL4" s="54" t="str" cm="1">
        <f t="array" aca="1" ref="AL4" ca="1" xml:space="preserve"> INDIRECT( ADDRESS( ROW($F$2) + AL$2, COLUMN($F$2)) )</f>
        <v>tsi</v>
      </c>
      <c r="AM4" s="54" t="str" cm="1">
        <f t="array" aca="1" ref="AM4" ca="1" xml:space="preserve"> INDIRECT( ADDRESS( ROW($F$2) + AM$2, COLUMN($F$2)) )</f>
        <v>tshi</v>
      </c>
      <c r="AN4" s="54" t="str" cm="1">
        <f t="array" aca="1" ref="AN4" ca="1" xml:space="preserve"> INDIRECT( ADDRESS( ROW($F$2) + AN$2, COLUMN($F$2)) )</f>
        <v>ji</v>
      </c>
      <c r="AO4" s="54" t="str" cm="1">
        <f t="array" aca="1" ref="AO4" ca="1" xml:space="preserve"> INDIRECT( ADDRESS( ROW($F$2) + AO$2, COLUMN($F$2)) )</f>
        <v>si</v>
      </c>
      <c r="AP4" s="54" t="str" cm="1">
        <f t="array" aca="1" ref="AP4" ca="1" xml:space="preserve"> INDIRECT( ADDRESS( ROW($F$2) + AP$2, COLUMN($F$2)) )</f>
        <v>h</v>
      </c>
      <c r="AQ4" s="54" t="str" cm="1">
        <f t="array" aca="1" ref="AQ4" ca="1" xml:space="preserve"> INDIRECT( ADDRESS( ROW($F$2) + AQ$2, COLUMN($F$2)) )</f>
        <v>a</v>
      </c>
      <c r="AR4" s="54" t="str" cm="1">
        <f t="array" aca="1" ref="AR4" ca="1" xml:space="preserve"> INDIRECT( ADDRESS( ROW($F$2) + AR$2, COLUMN($F$2)) )</f>
        <v>ann</v>
      </c>
      <c r="AS4" s="54" t="str" cm="1">
        <f t="array" aca="1" ref="AS4" ca="1" xml:space="preserve"> INDIRECT( ADDRESS( ROW($F$2) + AS$2, COLUMN($F$2)) )</f>
        <v>o</v>
      </c>
      <c r="AT4" s="54" t="str" cm="1">
        <f t="array" aca="1" ref="AT4" ca="1" xml:space="preserve"> INDIRECT( ADDRESS( ROW($F$2) + AT$2, COLUMN($F$2)) )</f>
        <v>onn</v>
      </c>
      <c r="AU4" s="54" t="str" cm="1">
        <f t="array" aca="1" ref="AU4" ca="1" xml:space="preserve"> INDIRECT( ADDRESS( ROW($F$2) + AU$2, COLUMN($F$2)) )</f>
        <v>o</v>
      </c>
      <c r="AV4" s="54" t="str" cm="1">
        <f t="array" aca="1" ref="AV4" ca="1" xml:space="preserve"> INDIRECT( ADDRESS( ROW($F$2) + AV$2, COLUMN($F$2)) )</f>
        <v>e</v>
      </c>
      <c r="AW4" s="54" t="str" cm="1">
        <f t="array" aca="1" ref="AW4" ca="1" xml:space="preserve"> INDIRECT( ADDRESS( ROW($F$2) + AW$2, COLUMN($F$2)) )</f>
        <v>enn</v>
      </c>
      <c r="AX4" s="54" t="str" cm="1">
        <f t="array" aca="1" ref="AX4" ca="1" xml:space="preserve"> INDIRECT( ADDRESS( ROW($F$2) + AX$2, COLUMN($F$2)) )</f>
        <v>i</v>
      </c>
      <c r="AY4" s="54" t="str" cm="1">
        <f t="array" aca="1" ref="AY4" ca="1" xml:space="preserve"> INDIRECT( ADDRESS( ROW($F$2) + AY$2, COLUMN($F$2)) )</f>
        <v>inn</v>
      </c>
      <c r="AZ4" s="54" t="str" cm="1">
        <f t="array" aca="1" ref="AZ4" ca="1" xml:space="preserve"> INDIRECT( ADDRESS( ROW($F$2) + AZ$2, COLUMN($F$2)) )</f>
        <v>u</v>
      </c>
      <c r="BA4" s="54" t="str" cm="1">
        <f t="array" aca="1" ref="BA4" ca="1" xml:space="preserve"> INDIRECT( ADDRESS( ROW($F$2) + BA$2, COLUMN($F$2)) )</f>
        <v>unn</v>
      </c>
      <c r="BB4" s="54" t="str" cm="1">
        <f t="array" aca="1" ref="BB4" ca="1" xml:space="preserve"> INDIRECT( ADDRESS( ROW($F$2) + BB$2, COLUMN($F$2)) )</f>
        <v>ai</v>
      </c>
      <c r="BC4" s="54" t="str" cm="1">
        <f t="array" aca="1" ref="BC4" ca="1" xml:space="preserve"> INDIRECT( ADDRESS( ROW($F$2) + BC$2, COLUMN($F$2)) )</f>
        <v>ainn</v>
      </c>
      <c r="BD4" s="54" t="str" cm="1">
        <f t="array" aca="1" ref="BD4" ca="1" xml:space="preserve"> INDIRECT( ADDRESS( ROW($F$2) + BD$2, COLUMN($F$2)) )</f>
        <v>au</v>
      </c>
      <c r="BE4" s="54" t="str" cm="1">
        <f t="array" aca="1" ref="BE4" ca="1" xml:space="preserve"> INDIRECT( ADDRESS( ROW($F$2) + BE$2, COLUMN($F$2)) )</f>
        <v>aunn</v>
      </c>
      <c r="BF4" s="54" t="str" cm="1">
        <f t="array" aca="1" ref="BF4" ca="1" xml:space="preserve"> INDIRECT( ADDRESS( ROW($F$2) + BF$2, COLUMN($F$2)) )</f>
        <v>am</v>
      </c>
      <c r="BG4" s="54" t="str" cm="1">
        <f t="array" aca="1" ref="BG4" ca="1" xml:space="preserve"> INDIRECT( ADDRESS( ROW($F$2) + BG$2, COLUMN($F$2)) )</f>
        <v>om</v>
      </c>
      <c r="BH4" s="54" t="str" cm="1">
        <f t="array" aca="1" ref="BH4" ca="1" xml:space="preserve"> INDIRECT( ADDRESS( ROW($F$2) + BH$2, COLUMN($F$2)) )</f>
        <v>m</v>
      </c>
      <c r="BI4" s="54" t="str" cm="1">
        <f t="array" aca="1" ref="BI4" ca="1" xml:space="preserve"> INDIRECT( ADDRESS( ROW($F$2) + BI$2, COLUMN($F$2)) )</f>
        <v>an</v>
      </c>
      <c r="BJ4" s="54" t="str" cm="1">
        <f t="array" aca="1" ref="BJ4" ca="1" xml:space="preserve"> INDIRECT( ADDRESS( ROW($F$2) + BJ$2, COLUMN($F$2)) )</f>
        <v>in</v>
      </c>
      <c r="BK4" s="54" t="str" cm="1">
        <f t="array" aca="1" ref="BK4" ca="1" xml:space="preserve"> INDIRECT( ADDRESS( ROW($F$2) + BK$2, COLUMN($F$2)) )</f>
        <v>ang</v>
      </c>
      <c r="BL4" s="54" t="str" cm="1">
        <f t="array" aca="1" ref="BL4" ca="1" xml:space="preserve"> INDIRECT( ADDRESS( ROW($F$2) + BL$2, COLUMN($F$2)) )</f>
        <v>ong</v>
      </c>
      <c r="BM4" s="54" t="str" cm="1">
        <f t="array" aca="1" ref="BM4" ca="1" xml:space="preserve"> INDIRECT( ADDRESS( ROW($F$2) + BM$2, COLUMN($F$2)) )</f>
        <v>-ng</v>
      </c>
      <c r="BN4" s="54" cm="1">
        <f t="array" aca="1" ref="BN4" ca="1" xml:space="preserve"> INDIRECT( ADDRESS( ROW($F$2) + BN$2, COLUMN($F$2)) )</f>
        <v>0</v>
      </c>
      <c r="BO4" s="54" cm="1">
        <f t="array" aca="1" ref="BO4" ca="1" xml:space="preserve"> INDIRECT( ADDRESS( ROW($F$2) + BO$2, COLUMN($F$2)) )</f>
        <v>1</v>
      </c>
      <c r="BP4" s="54" cm="1">
        <f t="array" aca="1" ref="BP4" ca="1" xml:space="preserve"> INDIRECT( ADDRESS( ROW($F$2) + BP$2, COLUMN($F$2)) )</f>
        <v>2</v>
      </c>
      <c r="BQ4" s="54" cm="1">
        <f t="array" aca="1" ref="BQ4" ca="1" xml:space="preserve"> INDIRECT( ADDRESS( ROW($F$2) + BQ$2, COLUMN($F$2)) )</f>
        <v>3</v>
      </c>
      <c r="BR4" s="54" t="str" cm="1">
        <f t="array" aca="1" ref="BR4" ca="1" xml:space="preserve"> INDIRECT( ADDRESS( ROW($F$2) + BR$2, COLUMN($F$2)) )</f>
        <v>p4</v>
      </c>
      <c r="BS4" s="54" t="str" cm="1">
        <f t="array" aca="1" ref="BS4" ca="1" xml:space="preserve"> INDIRECT( ADDRESS( ROW($F$2) + BS$2, COLUMN($F$2)) )</f>
        <v>t4</v>
      </c>
      <c r="BT4" s="54" t="str" cm="1">
        <f t="array" aca="1" ref="BT4" ca="1" xml:space="preserve"> INDIRECT( ADDRESS( ROW($F$2) + BT$2, COLUMN($F$2)) )</f>
        <v>k4</v>
      </c>
      <c r="BU4" s="54" t="str" cm="1">
        <f t="array" aca="1" ref="BU4" ca="1" xml:space="preserve"> INDIRECT( ADDRESS( ROW($F$2) + BU$2, COLUMN($F$2)) )</f>
        <v>h4</v>
      </c>
      <c r="BV4" s="54" cm="1">
        <f t="array" aca="1" ref="BV4" ca="1" xml:space="preserve"> INDIRECT( ADDRESS( ROW($F$2) + BV$2, COLUMN($F$2)) )</f>
        <v>5</v>
      </c>
      <c r="BW4" s="54" cm="1">
        <f t="array" aca="1" ref="BW4" ca="1" xml:space="preserve"> INDIRECT( ADDRESS( ROW($F$2) + BW$2, COLUMN($F$2)) )</f>
        <v>7</v>
      </c>
      <c r="BX4" s="54" cm="1">
        <f t="array" aca="1" ref="BX4" ca="1" xml:space="preserve"> INDIRECT( ADDRESS( ROW($F$2) + BX$2, COLUMN($F$2)) )</f>
        <v>8</v>
      </c>
    </row>
    <row r="5" spans="2:76">
      <c r="B5" s="14">
        <f t="shared" ref="B5:B57" si="1">B4+1</f>
        <v>3</v>
      </c>
      <c r="C5" s="185" t="s">
        <v>90</v>
      </c>
      <c r="D5" s="131" t="s">
        <v>165</v>
      </c>
      <c r="E5" s="132" t="s">
        <v>163</v>
      </c>
      <c r="F5" s="140" t="s">
        <v>163</v>
      </c>
      <c r="H5" s="14">
        <f t="shared" ref="H5:H37" si="2">H4+1</f>
        <v>3</v>
      </c>
      <c r="I5" s="190" t="s">
        <v>20</v>
      </c>
      <c r="J5" s="190" t="s">
        <v>526</v>
      </c>
      <c r="K5" s="132" t="s">
        <v>21</v>
      </c>
      <c r="L5" s="140" t="s">
        <v>21</v>
      </c>
      <c r="N5" s="14">
        <f t="shared" ref="N5:N12" si="3">N4+1</f>
        <v>3</v>
      </c>
      <c r="O5" s="190" t="s">
        <v>686</v>
      </c>
      <c r="P5" s="208" t="s">
        <v>691</v>
      </c>
      <c r="Q5" s="207" t="s">
        <v>393</v>
      </c>
      <c r="R5" s="205" t="s">
        <v>317</v>
      </c>
      <c r="U5" s="52" t="s">
        <v>299</v>
      </c>
      <c r="V5" s="55" t="str" cm="1">
        <f t="array" aca="1" ref="V5" ca="1" xml:space="preserve"> INDIRECT( ADDRESS( ROW($E$2) + V$2, COLUMN($E$2)) )</f>
        <v>p</v>
      </c>
      <c r="W5" s="55" t="str" cm="1">
        <f t="array" aca="1" ref="W5" ca="1" xml:space="preserve"> INDIRECT( ADDRESS( ROW($E$2) + W$2, COLUMN($E$2)) )</f>
        <v>P</v>
      </c>
      <c r="X5" s="55" t="str" cm="1">
        <f t="array" aca="1" ref="X5" ca="1" xml:space="preserve"> INDIRECT( ADDRESS( ROW($E$2) + X$2, COLUMN($E$2)) )</f>
        <v>b</v>
      </c>
      <c r="Y5" s="55" t="str" cm="1">
        <f t="array" aca="1" ref="Y5" ca="1" xml:space="preserve"> INDIRECT( ADDRESS( ROW($E$2) + Y$2, COLUMN($E$2)) )</f>
        <v>b</v>
      </c>
      <c r="Z5" s="55" t="str" cm="1">
        <f t="array" aca="1" ref="Z5" ca="1" xml:space="preserve"> INDIRECT( ADDRESS( ROW($E$2) + Z$2, COLUMN($E$2)) )</f>
        <v>t</v>
      </c>
      <c r="AA5" s="55" t="str" cm="1">
        <f t="array" aca="1" ref="AA5" ca="1" xml:space="preserve"> INDIRECT( ADDRESS( ROW($E$2) + AA$2, COLUMN($E$2)) )</f>
        <v>T</v>
      </c>
      <c r="AB5" s="55" t="str" cm="1">
        <f t="array" aca="1" ref="AB5" ca="1" xml:space="preserve"> INDIRECT( ADDRESS( ROW($E$2) + AB$2, COLUMN($E$2)) )</f>
        <v>d</v>
      </c>
      <c r="AC5" s="55" t="str" cm="1">
        <f t="array" aca="1" ref="AC5" ca="1" xml:space="preserve"> INDIRECT( ADDRESS( ROW($E$2) + AC$2, COLUMN($E$2)) )</f>
        <v>d</v>
      </c>
      <c r="AD5" s="55" t="str" cm="1">
        <f t="array" aca="1" ref="AD5" ca="1" xml:space="preserve"> INDIRECT( ADDRESS( ROW($E$2) + AD$2, COLUMN($E$2)) )</f>
        <v>k</v>
      </c>
      <c r="AE5" s="55" t="str" cm="1">
        <f t="array" aca="1" ref="AE5" ca="1" xml:space="preserve"> INDIRECT( ADDRESS( ROW($E$2) + AE$2, COLUMN($E$2)) )</f>
        <v>K</v>
      </c>
      <c r="AF5" s="55" t="str" cm="1">
        <f t="array" aca="1" ref="AF5" ca="1" xml:space="preserve"> INDIRECT( ADDRESS( ROW($E$2) + AF$2, COLUMN($E$2)) )</f>
        <v>g</v>
      </c>
      <c r="AG5" s="55" t="str" cm="1">
        <f t="array" aca="1" ref="AG5" ca="1" xml:space="preserve"> INDIRECT( ADDRESS( ROW($E$2) + AG$2, COLUMN($E$2)) )</f>
        <v>g</v>
      </c>
      <c r="AH5" s="55" t="str" cm="1">
        <f t="array" aca="1" ref="AH5" ca="1" xml:space="preserve"> INDIRECT( ADDRESS( ROW($E$2) + AH$2, COLUMN($E$2)) )</f>
        <v>c</v>
      </c>
      <c r="AI5" s="55" t="str" cm="1">
        <f t="array" aca="1" ref="AI5" ca="1" xml:space="preserve"> INDIRECT( ADDRESS( ROW($E$2) + AI$2, COLUMN($E$2)) )</f>
        <v>C</v>
      </c>
      <c r="AJ5" s="55" t="str" cm="1">
        <f t="array" aca="1" ref="AJ5" ca="1" xml:space="preserve"> INDIRECT( ADDRESS( ROW($E$2) + AJ$2, COLUMN($E$2)) )</f>
        <v>j</v>
      </c>
      <c r="AK5" s="55" t="str" cm="1">
        <f t="array" aca="1" ref="AK5" ca="1" xml:space="preserve"> INDIRECT( ADDRESS( ROW($E$2) + AK$2, COLUMN($E$2)) )</f>
        <v>s</v>
      </c>
      <c r="AL5" s="55" t="str" cm="1">
        <f t="array" aca="1" ref="AL5" ca="1" xml:space="preserve"> INDIRECT( ADDRESS( ROW($E$2) + AL$2, COLUMN($E$2)) )</f>
        <v>c</v>
      </c>
      <c r="AM5" s="55" t="str" cm="1">
        <f t="array" aca="1" ref="AM5" ca="1" xml:space="preserve"> INDIRECT( ADDRESS( ROW($E$2) + AM$2, COLUMN($E$2)) )</f>
        <v>C</v>
      </c>
      <c r="AN5" s="55" t="str" cm="1">
        <f t="array" aca="1" ref="AN5" ca="1" xml:space="preserve"> INDIRECT( ADDRESS( ROW($E$2) + AN$2, COLUMN($E$2)) )</f>
        <v>j</v>
      </c>
      <c r="AO5" s="55" t="str" cm="1">
        <f t="array" aca="1" ref="AO5" ca="1" xml:space="preserve"> INDIRECT( ADDRESS( ROW($E$2) + AO$2, COLUMN($E$2)) )</f>
        <v>s</v>
      </c>
      <c r="AP5" s="55" t="str" cm="1">
        <f t="array" aca="1" ref="AP5" ca="1" xml:space="preserve"> INDIRECT( ADDRESS( ROW($E$2) + AP$2, COLUMN($E$2)) )</f>
        <v>h</v>
      </c>
      <c r="AQ5" s="55" t="str" cm="1">
        <f t="array" aca="1" ref="AQ5" ca="1" xml:space="preserve"> INDIRECT( ADDRESS( ROW($E$2) + AQ$2, COLUMN($E$2)) )</f>
        <v>a</v>
      </c>
      <c r="AR5" s="55" t="str" cm="1">
        <f t="array" aca="1" ref="AR5" ca="1" xml:space="preserve"> INDIRECT( ADDRESS( ROW($E$2) + AR$2, COLUMN($E$2)) )</f>
        <v>Na</v>
      </c>
      <c r="AS5" s="55" t="str" cm="1">
        <f t="array" aca="1" ref="AS5" ca="1" xml:space="preserve"> INDIRECT( ADDRESS( ROW($E$2) + AS$2, COLUMN($E$2)) )</f>
        <v>O</v>
      </c>
      <c r="AT5" s="55" t="str" cm="1">
        <f t="array" aca="1" ref="AT5" ca="1" xml:space="preserve"> INDIRECT( ADDRESS( ROW($E$2) + AT$2, COLUMN($E$2)) )</f>
        <v>NO</v>
      </c>
      <c r="AU5" s="55" t="str" cm="1">
        <f t="array" aca="1" ref="AU5" ca="1" xml:space="preserve"> INDIRECT( ADDRESS( ROW($E$2) + AU$2, COLUMN($E$2)) )</f>
        <v>o</v>
      </c>
      <c r="AV5" s="55" t="str" cm="1">
        <f t="array" aca="1" ref="AV5" ca="1" xml:space="preserve"> INDIRECT( ADDRESS( ROW($E$2) + AV$2, COLUMN($E$2)) )</f>
        <v>e</v>
      </c>
      <c r="AW5" s="55" t="str" cm="1">
        <f t="array" aca="1" ref="AW5" ca="1" xml:space="preserve"> INDIRECT( ADDRESS( ROW($E$2) + AW$2, COLUMN($E$2)) )</f>
        <v>Ne</v>
      </c>
      <c r="AX5" s="55" t="str" cm="1">
        <f t="array" aca="1" ref="AX5" ca="1" xml:space="preserve"> INDIRECT( ADDRESS( ROW($E$2) + AX$2, COLUMN($E$2)) )</f>
        <v>i</v>
      </c>
      <c r="AY5" s="55" t="str" cm="1">
        <f t="array" aca="1" ref="AY5" ca="1" xml:space="preserve"> INDIRECT( ADDRESS( ROW($E$2) + AY$2, COLUMN($E$2)) )</f>
        <v>Ni</v>
      </c>
      <c r="AZ5" s="55" t="str" cm="1">
        <f t="array" aca="1" ref="AZ5" ca="1" xml:space="preserve"> INDIRECT( ADDRESS( ROW($E$2) + AZ$2, COLUMN($E$2)) )</f>
        <v>u</v>
      </c>
      <c r="BA5" s="55" t="str" cm="1">
        <f t="array" aca="1" ref="BA5" ca="1" xml:space="preserve"> INDIRECT( ADDRESS( ROW($E$2) + BA$2, COLUMN($E$2)) )</f>
        <v>Nu</v>
      </c>
      <c r="BB5" s="55" t="str" cm="1">
        <f t="array" aca="1" ref="BB5" ca="1" xml:space="preserve"> INDIRECT( ADDRESS( ROW($E$2) + BB$2, COLUMN($E$2)) )</f>
        <v>I</v>
      </c>
      <c r="BC5" s="55" t="str" cm="1">
        <f t="array" aca="1" ref="BC5" ca="1" xml:space="preserve"> INDIRECT( ADDRESS( ROW($E$2) + BC$2, COLUMN($E$2)) )</f>
        <v>NI</v>
      </c>
      <c r="BD5" s="55" t="str" cm="1">
        <f t="array" aca="1" ref="BD5" ca="1" xml:space="preserve"> INDIRECT( ADDRESS( ROW($E$2) + BD$2, COLUMN($E$2)) )</f>
        <v>U</v>
      </c>
      <c r="BE5" s="55" t="str" cm="1">
        <f t="array" aca="1" ref="BE5" ca="1" xml:space="preserve"> INDIRECT( ADDRESS( ROW($E$2) + BE$2, COLUMN($E$2)) )</f>
        <v>NU</v>
      </c>
      <c r="BF5" s="55" t="str" cm="1">
        <f t="array" aca="1" ref="BF5" ca="1" xml:space="preserve"> INDIRECT( ADDRESS( ROW($E$2) + BF$2, COLUMN($E$2)) )</f>
        <v>aB</v>
      </c>
      <c r="BG5" s="55" t="str" cm="1">
        <f t="array" aca="1" ref="BG5" ca="1" xml:space="preserve"> INDIRECT( ADDRESS( ROW($E$2) + BG$2, COLUMN($E$2)) )</f>
        <v>oB</v>
      </c>
      <c r="BH5" s="55" t="str" cm="1">
        <f t="array" aca="1" ref="BH5" ca="1" xml:space="preserve"> INDIRECT( ADDRESS( ROW($E$2) + BH$2, COLUMN($E$2)) )</f>
        <v>B</v>
      </c>
      <c r="BI5" s="55" t="str" cm="1">
        <f t="array" aca="1" ref="BI5" ca="1" xml:space="preserve"> INDIRECT( ADDRESS( ROW($E$2) + BI$2, COLUMN($E$2)) )</f>
        <v>aD</v>
      </c>
      <c r="BJ5" s="55" t="str" cm="1">
        <f t="array" aca="1" ref="BJ5" ca="1" xml:space="preserve"> INDIRECT( ADDRESS( ROW($E$2) + BJ$2, COLUMN($E$2)) )</f>
        <v>iD</v>
      </c>
      <c r="BK5" s="55" t="str" cm="1">
        <f t="array" aca="1" ref="BK5" ca="1" xml:space="preserve"> INDIRECT( ADDRESS( ROW($E$2) + BK$2, COLUMN($E$2)) )</f>
        <v>aG</v>
      </c>
      <c r="BL5" s="55" t="str" cm="1">
        <f t="array" aca="1" ref="BL5" ca="1" xml:space="preserve"> INDIRECT( ADDRESS( ROW($E$2) + BL$2, COLUMN($E$2)) )</f>
        <v>OG</v>
      </c>
      <c r="BM5" s="55" t="str" cm="1">
        <f t="array" aca="1" ref="BM5" ca="1" xml:space="preserve"> INDIRECT( ADDRESS( ROW($E$2) + BM$2, COLUMN($E$2)) )</f>
        <v>oG</v>
      </c>
      <c r="BN5" s="55" t="str" cm="1">
        <f t="array" aca="1" ref="BN5" ca="1" xml:space="preserve"> INDIRECT( ADDRESS( ROW($E$2) + BN$2, COLUMN($E$2)) )</f>
        <v>G</v>
      </c>
      <c r="BO5" s="55" cm="1">
        <f t="array" aca="1" ref="BO5" ca="1" xml:space="preserve"> INDIRECT( ADDRESS( ROW($E$2) + BO$2, COLUMN($E$2)) )</f>
        <v>0</v>
      </c>
      <c r="BP5" s="55" cm="1">
        <f t="array" aca="1" ref="BP5" ca="1" xml:space="preserve"> INDIRECT( ADDRESS( ROW($E$2) + BP$2, COLUMN($E$2)) )</f>
        <v>0</v>
      </c>
      <c r="BQ5" s="55" cm="1">
        <f t="array" aca="1" ref="BQ5" ca="1" xml:space="preserve"> INDIRECT( ADDRESS( ROW($E$2) + BQ$2, COLUMN($E$2)) )</f>
        <v>0</v>
      </c>
      <c r="BR5" s="55" cm="1">
        <f t="array" aca="1" ref="BR5" ca="1" xml:space="preserve"> INDIRECT( ADDRESS( ROW($E$2) + BR$2, COLUMN($E$2)) )</f>
        <v>0</v>
      </c>
      <c r="BS5" s="55" cm="1">
        <f t="array" aca="1" ref="BS5" ca="1" xml:space="preserve"> INDIRECT( ADDRESS( ROW($E$2) + BS$2, COLUMN($E$2)) )</f>
        <v>0</v>
      </c>
      <c r="BT5" s="55" cm="1">
        <f t="array" aca="1" ref="BT5" ca="1" xml:space="preserve"> INDIRECT( ADDRESS( ROW($E$2) + BT$2, COLUMN($E$2)) )</f>
        <v>0</v>
      </c>
      <c r="BU5" s="55" cm="1">
        <f t="array" aca="1" ref="BU5" ca="1" xml:space="preserve"> INDIRECT( ADDRESS( ROW($E$2) + BU$2, COLUMN($E$2)) )</f>
        <v>0</v>
      </c>
      <c r="BV5" s="55" cm="1">
        <f t="array" aca="1" ref="BV5" ca="1" xml:space="preserve"> INDIRECT( ADDRESS( ROW($E$2) + BV$2, COLUMN($E$2)) )</f>
        <v>0</v>
      </c>
      <c r="BW5" s="55" cm="1">
        <f t="array" aca="1" ref="BW5" ca="1" xml:space="preserve"> INDIRECT( ADDRESS( ROW($E$2) + BW$2, COLUMN($E$2)) )</f>
        <v>0</v>
      </c>
      <c r="BX5" s="55" cm="1">
        <f t="array" aca="1" ref="BX5" ca="1" xml:space="preserve"> INDIRECT( ADDRESS( ROW($E$2) + BX$2, COLUMN($E$2)) )</f>
        <v>0</v>
      </c>
    </row>
    <row r="6" spans="2:76">
      <c r="B6" s="14">
        <f t="shared" si="1"/>
        <v>4</v>
      </c>
      <c r="C6" s="185" t="s">
        <v>55</v>
      </c>
      <c r="D6" s="131" t="s">
        <v>170</v>
      </c>
      <c r="E6" s="130" t="s">
        <v>163</v>
      </c>
      <c r="F6" s="140" t="s">
        <v>125</v>
      </c>
      <c r="H6" s="14">
        <f t="shared" si="2"/>
        <v>4</v>
      </c>
      <c r="I6" s="190" t="s">
        <v>536</v>
      </c>
      <c r="J6" s="190" t="s">
        <v>537</v>
      </c>
      <c r="K6" s="130" t="s">
        <v>79</v>
      </c>
      <c r="L6" s="140" t="s">
        <v>51</v>
      </c>
      <c r="N6" s="14">
        <f t="shared" si="3"/>
        <v>4</v>
      </c>
      <c r="O6" s="190" t="s">
        <v>694</v>
      </c>
      <c r="P6" s="208" t="s">
        <v>692</v>
      </c>
      <c r="Q6" s="207" t="s">
        <v>393</v>
      </c>
      <c r="R6" s="205" t="s">
        <v>695</v>
      </c>
      <c r="U6" s="53" t="s">
        <v>168</v>
      </c>
      <c r="V6" s="56" t="str" cm="1">
        <f t="array" aca="1" ref="V6" ca="1" xml:space="preserve"> INDIRECT( ADDRESS( ROW($D$2) + V$2, COLUMN($D$2)) )</f>
        <v>1</v>
      </c>
      <c r="W6" s="56" t="str" cm="1">
        <f t="array" aca="1" ref="W6" ca="1" xml:space="preserve"> INDIRECT( ADDRESS( ROW($D$2) + W$2, COLUMN($D$2)) )</f>
        <v>a</v>
      </c>
      <c r="X6" s="56" t="str" cm="1">
        <f t="array" aca="1" ref="X6" ca="1" xml:space="preserve"> INDIRECT( ADDRESS( ROW($D$2) + X$2, COLUMN($D$2)) )</f>
        <v>q</v>
      </c>
      <c r="Y6" s="56" t="str" cm="1">
        <f t="array" aca="1" ref="Y6" ca="1" xml:space="preserve"> INDIRECT( ADDRESS( ROW($D$2) + Y$2, COLUMN($D$2)) )</f>
        <v>2</v>
      </c>
      <c r="Z6" s="56" t="str" cm="1">
        <f t="array" aca="1" ref="Z6" ca="1" xml:space="preserve"> INDIRECT( ADDRESS( ROW($D$2) + Z$2, COLUMN($D$2)) )</f>
        <v>w</v>
      </c>
      <c r="AA6" s="56" t="str" cm="1">
        <f t="array" aca="1" ref="AA6" ca="1" xml:space="preserve"> INDIRECT( ADDRESS( ROW($D$2) + AA$2, COLUMN($D$2)) )</f>
        <v>s</v>
      </c>
      <c r="AB6" s="56" t="str" cm="1">
        <f t="array" aca="1" ref="AB6" ca="1" xml:space="preserve"> INDIRECT( ADDRESS( ROW($D$2) + AB$2, COLUMN($D$2)) )</f>
        <v>x</v>
      </c>
      <c r="AC6" s="56" t="str" cm="1">
        <f t="array" aca="1" ref="AC6" ca="1" xml:space="preserve"> INDIRECT( ADDRESS( ROW($D$2) + AC$2, COLUMN($D$2)) )</f>
        <v>e</v>
      </c>
      <c r="AD6" s="56" t="str" cm="1">
        <f t="array" aca="1" ref="AD6" ca="1" xml:space="preserve"> INDIRECT( ADDRESS( ROW($D$2) + AD$2, COLUMN($D$2)) )</f>
        <v>E</v>
      </c>
      <c r="AE6" s="56" t="str" cm="1">
        <f t="array" aca="1" ref="AE6" ca="1" xml:space="preserve"> INDIRECT( ADDRESS( ROW($D$2) + AE$2, COLUMN($D$2)) )</f>
        <v>D</v>
      </c>
      <c r="AF6" s="56" t="str" cm="1">
        <f t="array" aca="1" ref="AF6" ca="1" xml:space="preserve"> INDIRECT( ADDRESS( ROW($D$2) + AF$2, COLUMN($D$2)) )</f>
        <v>d</v>
      </c>
      <c r="AG6" s="56" t="str" cm="1">
        <f t="array" aca="1" ref="AG6" ca="1" xml:space="preserve"> INDIRECT( ADDRESS( ROW($D$2) + AG$2, COLUMN($D$2)) )</f>
        <v>c</v>
      </c>
      <c r="AH6" s="56" t="str" cm="1">
        <f t="array" aca="1" ref="AH6" ca="1" xml:space="preserve"> INDIRECT( ADDRESS( ROW($D$2) + AH$2, COLUMN($D$2)) )</f>
        <v>Y</v>
      </c>
      <c r="AI6" s="56" t="str" cm="1">
        <f t="array" aca="1" ref="AI6" ca="1" xml:space="preserve"> INDIRECT( ADDRESS( ROW($D$2) + AI$2, COLUMN($D$2)) )</f>
        <v>n</v>
      </c>
      <c r="AJ6" s="56" t="str" cm="1">
        <f t="array" aca="1" ref="AJ6" ca="1" xml:space="preserve"> INDIRECT( ADDRESS( ROW($D$2) + AJ$2, COLUMN($D$2)) )</f>
        <v>h</v>
      </c>
      <c r="AK6" s="56" t="str" cm="1">
        <f t="array" aca="1" ref="AK6" ca="1" xml:space="preserve"> INDIRECT( ADDRESS( ROW($D$2) + AK$2, COLUMN($D$2)) )</f>
        <v>8</v>
      </c>
      <c r="AL6" s="56" t="str" cm="1">
        <f t="array" aca="1" ref="AL6" ca="1" xml:space="preserve"> INDIRECT( ADDRESS( ROW($D$2) + AL$2, COLUMN($D$2)) )</f>
        <v>R</v>
      </c>
      <c r="AM6" s="56" t="str" cm="1">
        <f t="array" aca="1" ref="AM6" ca="1" xml:space="preserve"> INDIRECT( ADDRESS( ROW($D$2) + AM$2, COLUMN($D$2)) )</f>
        <v>v</v>
      </c>
      <c r="AN6" s="56" t="str" cm="1">
        <f t="array" aca="1" ref="AN6" ca="1" xml:space="preserve"> INDIRECT( ADDRESS( ROW($D$2) + AN$2, COLUMN($D$2)) )</f>
        <v>f</v>
      </c>
      <c r="AO6" s="56" t="str" cm="1">
        <f t="array" aca="1" ref="AO6" ca="1" xml:space="preserve"> INDIRECT( ADDRESS( ROW($D$2) + AO$2, COLUMN($D$2)) )</f>
        <v>y</v>
      </c>
      <c r="AP6" s="56" t="str" cm="1">
        <f t="array" aca="1" ref="AP6" ca="1" xml:space="preserve"> INDIRECT( ADDRESS( ROW($D$2) + AP$2, COLUMN($D$2)) )</f>
        <v>r</v>
      </c>
      <c r="AQ6" s="56" t="str" cm="1">
        <f t="array" aca="1" ref="AQ6" ca="1" xml:space="preserve"> INDIRECT( ADDRESS( ROW($D$2) + AQ$2, COLUMN($D$2)) )</f>
        <v>*</v>
      </c>
      <c r="AR6" s="56" t="str" cm="1">
        <f t="array" aca="1" ref="AR6" ca="1" xml:space="preserve"> INDIRECT( ADDRESS( ROW($D$2) + AR$2, COLUMN($D$2)) )</f>
        <v>i</v>
      </c>
      <c r="AS6" s="56" t="str" cm="1">
        <f t="array" aca="1" ref="AS6" ca="1" xml:space="preserve"> INDIRECT( ADDRESS( ROW($D$2) + AS$2, COLUMN($D$2)) )</f>
        <v>I</v>
      </c>
      <c r="AT6" s="56" t="str" cm="1">
        <f t="array" aca="1" ref="AT6" ca="1" xml:space="preserve"> INDIRECT( ADDRESS( ROW($D$2) + AT$2, COLUMN($D$2)) )</f>
        <v>k</v>
      </c>
      <c r="AU6" s="56" t="str" cm="1">
        <f t="array" aca="1" ref="AU6" ca="1" xml:space="preserve"> INDIRECT( ADDRESS( ROW($D$2) + AU$2, COLUMN($D$2)) )</f>
        <v>o</v>
      </c>
      <c r="AV6" s="56" t="str" cm="1">
        <f t="array" aca="1" ref="AV6" ca="1" xml:space="preserve"> INDIRECT( ADDRESS( ROW($D$2) + AV$2, COLUMN($D$2)) )</f>
        <v>O</v>
      </c>
      <c r="AW6" s="56" t="str" cm="1">
        <f t="array" aca="1" ref="AW6" ca="1" xml:space="preserve"> INDIRECT( ADDRESS( ROW($D$2) + AW$2, COLUMN($D$2)) )</f>
        <v>9</v>
      </c>
      <c r="AX6" s="56" t="str" cm="1">
        <f t="array" aca="1" ref="AX6" ca="1" xml:space="preserve"> INDIRECT( ADDRESS( ROW($D$2) + AX$2, COLUMN($D$2)) )</f>
        <v>U</v>
      </c>
      <c r="AY6" s="56" t="str" cm="1">
        <f t="array" aca="1" ref="AY6" ca="1" xml:space="preserve"> INDIRECT( ADDRESS( ROW($D$2) + AY$2, COLUMN($D$2)) )</f>
        <v>j</v>
      </c>
      <c r="AZ6" s="56" t="str" cm="1">
        <f t="array" aca="1" ref="AZ6" ca="1" xml:space="preserve"> INDIRECT( ADDRESS( ROW($D$2) + AZ$2, COLUMN($D$2)) )</f>
        <v>J</v>
      </c>
      <c r="BA6" s="56" t="str" cm="1">
        <f t="array" aca="1" ref="BA6" ca="1" xml:space="preserve"> INDIRECT( ADDRESS( ROW($D$2) + BA$2, COLUMN($D$2)) )</f>
        <v xml:space="preserve"> </v>
      </c>
      <c r="BB6" s="56" t="str" cm="1">
        <f t="array" aca="1" ref="BB6" ca="1" xml:space="preserve"> INDIRECT( ADDRESS( ROW($D$2) + BB$2, COLUMN($D$2)) )</f>
        <v>(</v>
      </c>
      <c r="BC6" s="56" t="str" cm="1">
        <f t="array" aca="1" ref="BC6" ca="1" xml:space="preserve"> INDIRECT( ADDRESS( ROW($D$2) + BC$2, COLUMN($D$2)) )</f>
        <v>l</v>
      </c>
      <c r="BD6" s="56" t="str" cm="1">
        <f t="array" aca="1" ref="BD6" ca="1" xml:space="preserve"> INDIRECT( ADDRESS( ROW($D$2) + BD$2, COLUMN($D$2)) )</f>
        <v>L</v>
      </c>
      <c r="BE6" s="56" t="str" cm="1">
        <f t="array" aca="1" ref="BE6" ca="1" xml:space="preserve"> INDIRECT( ADDRESS( ROW($D$2) + BE$2, COLUMN($D$2)) )</f>
        <v>,</v>
      </c>
      <c r="BF6" s="56" t="str" cm="1">
        <f t="array" aca="1" ref="BF6" ca="1" xml:space="preserve"> INDIRECT( ADDRESS( ROW($D$2) + BF$2, COLUMN($D$2)) )</f>
        <v>&lt;</v>
      </c>
      <c r="BG6" s="56" t="str" cm="1">
        <f t="array" aca="1" ref="BG6" ca="1" xml:space="preserve"> INDIRECT( ADDRESS( ROW($D$2) + BG$2, COLUMN($D$2)) )</f>
        <v>m</v>
      </c>
      <c r="BH6" s="56" t="str" cm="1">
        <f t="array" aca="1" ref="BH6" ca="1" xml:space="preserve"> INDIRECT( ADDRESS( ROW($D$2) + BH$2, COLUMN($D$2)) )</f>
        <v>0</v>
      </c>
      <c r="BI6" s="56" t="str" cm="1">
        <f t="array" aca="1" ref="BI6" ca="1" xml:space="preserve"> INDIRECT( ADDRESS( ROW($D$2) + BI$2, COLUMN($D$2)) )</f>
        <v>p</v>
      </c>
      <c r="BJ6" s="56" t="str" cm="1">
        <f t="array" aca="1" ref="BJ6" ca="1" xml:space="preserve"> INDIRECT( ADDRESS( ROW($D$2) + BJ$2, COLUMN($D$2)) )</f>
        <v>;</v>
      </c>
      <c r="BK6" s="56" t="str" cm="1">
        <f t="array" aca="1" ref="BK6" ca="1" xml:space="preserve"> INDIRECT( ADDRESS( ROW($D$2) + BK$2, COLUMN($D$2)) )</f>
        <v>:</v>
      </c>
      <c r="BL6" s="56" t="str" cm="1">
        <f t="array" aca="1" ref="BL6" ca="1" xml:space="preserve"> INDIRECT( ADDRESS( ROW($D$2) + BL$2, COLUMN($D$2)) )</f>
        <v>/</v>
      </c>
      <c r="BM6" s="56" t="str" cm="1">
        <f t="array" aca="1" ref="BM6" ca="1" xml:space="preserve"> INDIRECT( ADDRESS( ROW($D$2) + BM$2, COLUMN($D$2)) )</f>
        <v>-</v>
      </c>
      <c r="BN6" s="56" t="str" cm="1">
        <f t="array" aca="1" ref="BN6" ca="1" xml:space="preserve"> INDIRECT( ADDRESS( ROW($D$2) + BN$2, COLUMN($D$2)) )</f>
        <v>u</v>
      </c>
      <c r="BO6" s="56" t="str" cm="1">
        <f t="array" aca="1" ref="BO6" ca="1" xml:space="preserve"> INDIRECT( ADDRESS( ROW($D$2) + BO$2, COLUMN($D$2)) )</f>
        <v>4</v>
      </c>
      <c r="BP6" s="56" t="str" cm="1">
        <f t="array" aca="1" ref="BP6" ca="1" xml:space="preserve"> INDIRECT( ADDRESS( ROW($D$2) + BP$2, COLUMN($D$2)) )</f>
        <v>3</v>
      </c>
      <c r="BQ6" s="56" t="str" cm="1">
        <f t="array" aca="1" ref="BQ6" ca="1" xml:space="preserve"> INDIRECT( ADDRESS( ROW($D$2) + BQ$2, COLUMN($D$2)) )</f>
        <v>b</v>
      </c>
      <c r="BR6" s="56" t="str" cm="1">
        <f t="array" aca="1" ref="BR6" ca="1" xml:space="preserve"> INDIRECT( ADDRESS( ROW($D$2) + BR$2, COLUMN($D$2)) )</f>
        <v>t</v>
      </c>
      <c r="BS6" s="56" t="str" cm="1">
        <f t="array" aca="1" ref="BS6" ca="1" xml:space="preserve"> INDIRECT( ADDRESS( ROW($D$2) + BS$2, COLUMN($D$2)) )</f>
        <v>g</v>
      </c>
      <c r="BT6" s="56" t="str" cm="1">
        <f t="array" aca="1" ref="BT6" ca="1" xml:space="preserve"> INDIRECT( ADDRESS( ROW($D$2) + BT$2, COLUMN($D$2)) )</f>
        <v>z</v>
      </c>
      <c r="BU6" s="56" t="str" cm="1">
        <f t="array" aca="1" ref="BU6" ca="1" xml:space="preserve"> INDIRECT( ADDRESS( ROW($D$2) + BU$2, COLUMN($D$2)) )</f>
        <v>6</v>
      </c>
      <c r="BV6" s="56" t="str" cm="1">
        <f t="array" aca="1" ref="BV6" ca="1" xml:space="preserve"> INDIRECT( ADDRESS( ROW($D$2) + BV$2, COLUMN($D$2)) )</f>
        <v>5</v>
      </c>
      <c r="BW6" s="56" t="str" cm="1">
        <f t="array" aca="1" ref="BW6" ca="1" xml:space="preserve"> INDIRECT( ADDRESS( ROW($D$2) + BW$2, COLUMN($D$2)) )</f>
        <v>7</v>
      </c>
      <c r="BX6" s="56" cm="1">
        <f t="array" aca="1" ref="BX6" ca="1" xml:space="preserve"> INDIRECT( ADDRESS( ROW($D$2) + BX$2, COLUMN($D$2)) )</f>
        <v>0</v>
      </c>
    </row>
    <row r="7" spans="2:76">
      <c r="B7" s="41">
        <f t="shared" si="1"/>
        <v>5</v>
      </c>
      <c r="C7" s="186" t="s">
        <v>10</v>
      </c>
      <c r="D7" s="134" t="s">
        <v>171</v>
      </c>
      <c r="E7" s="133" t="s">
        <v>199</v>
      </c>
      <c r="F7" s="141" t="s">
        <v>11</v>
      </c>
      <c r="H7" s="14">
        <f t="shared" si="2"/>
        <v>5</v>
      </c>
      <c r="I7" s="190" t="s">
        <v>52</v>
      </c>
      <c r="J7" s="190" t="s">
        <v>538</v>
      </c>
      <c r="K7" s="130" t="s">
        <v>79</v>
      </c>
      <c r="L7" s="140" t="s">
        <v>79</v>
      </c>
      <c r="N7" s="14">
        <f t="shared" si="3"/>
        <v>5</v>
      </c>
      <c r="O7" s="190" t="s">
        <v>113</v>
      </c>
      <c r="P7" s="208" t="s">
        <v>148</v>
      </c>
      <c r="Q7" s="207" t="s">
        <v>696</v>
      </c>
      <c r="R7" s="205" t="s">
        <v>148</v>
      </c>
    </row>
    <row r="8" spans="2:76">
      <c r="B8" s="42">
        <f t="shared" si="1"/>
        <v>6</v>
      </c>
      <c r="C8" s="185" t="s">
        <v>39</v>
      </c>
      <c r="D8" s="131" t="s">
        <v>99</v>
      </c>
      <c r="E8" s="130" t="s">
        <v>346</v>
      </c>
      <c r="F8" s="140" t="s">
        <v>40</v>
      </c>
      <c r="H8" s="14">
        <f t="shared" si="2"/>
        <v>6</v>
      </c>
      <c r="I8" s="190" t="s">
        <v>536</v>
      </c>
      <c r="J8" s="190" t="s">
        <v>537</v>
      </c>
      <c r="K8" s="130" t="s">
        <v>53</v>
      </c>
      <c r="L8" s="140" t="s">
        <v>53</v>
      </c>
      <c r="N8" s="14">
        <f t="shared" si="3"/>
        <v>6</v>
      </c>
      <c r="O8" s="190" t="s">
        <v>688</v>
      </c>
      <c r="P8" s="208" t="s">
        <v>693</v>
      </c>
      <c r="Q8" s="207" t="s">
        <v>637</v>
      </c>
      <c r="R8" s="205" t="s">
        <v>684</v>
      </c>
    </row>
    <row r="9" spans="2:76">
      <c r="B9" s="42">
        <f t="shared" si="1"/>
        <v>7</v>
      </c>
      <c r="C9" s="185" t="s">
        <v>67</v>
      </c>
      <c r="D9" s="131" t="s">
        <v>172</v>
      </c>
      <c r="E9" s="130" t="s">
        <v>301</v>
      </c>
      <c r="F9" s="140" t="s">
        <v>68</v>
      </c>
      <c r="H9" s="42">
        <f t="shared" si="2"/>
        <v>7</v>
      </c>
      <c r="I9" s="190" t="s">
        <v>22</v>
      </c>
      <c r="J9" s="190" t="s">
        <v>527</v>
      </c>
      <c r="K9" s="130" t="s">
        <v>31</v>
      </c>
      <c r="L9" s="140" t="s">
        <v>481</v>
      </c>
      <c r="N9" s="14">
        <f t="shared" si="3"/>
        <v>7</v>
      </c>
      <c r="O9" s="190" t="s">
        <v>23</v>
      </c>
      <c r="P9" s="208" t="s">
        <v>648</v>
      </c>
      <c r="Q9" s="207" t="s">
        <v>649</v>
      </c>
      <c r="R9" s="205" t="s">
        <v>648</v>
      </c>
    </row>
    <row r="10" spans="2:76">
      <c r="B10" s="43">
        <f t="shared" si="1"/>
        <v>8</v>
      </c>
      <c r="C10" s="187" t="s">
        <v>92</v>
      </c>
      <c r="D10" s="136" t="s">
        <v>53</v>
      </c>
      <c r="E10" s="135" t="s">
        <v>301</v>
      </c>
      <c r="F10" s="142" t="s">
        <v>93</v>
      </c>
      <c r="H10" s="42">
        <f t="shared" si="2"/>
        <v>8</v>
      </c>
      <c r="I10" s="190" t="s">
        <v>80</v>
      </c>
      <c r="J10" s="190" t="s">
        <v>528</v>
      </c>
      <c r="K10" s="130" t="s">
        <v>30</v>
      </c>
      <c r="L10" s="140" t="s">
        <v>484</v>
      </c>
      <c r="N10" s="14">
        <f t="shared" si="3"/>
        <v>8</v>
      </c>
      <c r="O10" s="190" t="s">
        <v>688</v>
      </c>
      <c r="P10" s="208" t="s">
        <v>697</v>
      </c>
      <c r="Q10" s="207" t="s">
        <v>649</v>
      </c>
      <c r="R10" s="205" t="s">
        <v>685</v>
      </c>
    </row>
    <row r="11" spans="2:76">
      <c r="B11" s="14">
        <f t="shared" si="1"/>
        <v>9</v>
      </c>
      <c r="C11" s="185" t="s">
        <v>41</v>
      </c>
      <c r="D11" s="131" t="s">
        <v>26</v>
      </c>
      <c r="E11" s="130" t="s">
        <v>203</v>
      </c>
      <c r="F11" s="140" t="s">
        <v>42</v>
      </c>
      <c r="H11" s="14">
        <f t="shared" si="2"/>
        <v>9</v>
      </c>
      <c r="I11" s="190" t="s">
        <v>486</v>
      </c>
      <c r="J11" s="190" t="s">
        <v>529</v>
      </c>
      <c r="K11" s="130" t="s">
        <v>488</v>
      </c>
      <c r="L11" s="140" t="s">
        <v>488</v>
      </c>
      <c r="N11" s="14">
        <f t="shared" si="3"/>
        <v>9</v>
      </c>
      <c r="O11" s="190" t="s">
        <v>81</v>
      </c>
      <c r="P11" s="208" t="s">
        <v>698</v>
      </c>
      <c r="Q11" s="207" t="s">
        <v>656</v>
      </c>
      <c r="R11" s="205" t="s">
        <v>657</v>
      </c>
    </row>
    <row r="12" spans="2:76">
      <c r="B12" s="14">
        <f t="shared" si="1"/>
        <v>10</v>
      </c>
      <c r="C12" s="185" t="s">
        <v>69</v>
      </c>
      <c r="D12" s="131" t="s">
        <v>57</v>
      </c>
      <c r="E12" s="130" t="s">
        <v>347</v>
      </c>
      <c r="F12" s="140" t="s">
        <v>128</v>
      </c>
      <c r="H12" s="14">
        <f t="shared" si="2"/>
        <v>10</v>
      </c>
      <c r="I12" s="190" t="s">
        <v>489</v>
      </c>
      <c r="J12" s="190" t="s">
        <v>530</v>
      </c>
      <c r="K12" s="130" t="s">
        <v>491</v>
      </c>
      <c r="L12" s="140" t="s">
        <v>491</v>
      </c>
      <c r="N12" s="14">
        <f t="shared" si="3"/>
        <v>10</v>
      </c>
      <c r="O12" s="190" t="s">
        <v>690</v>
      </c>
      <c r="P12" s="208" t="s">
        <v>699</v>
      </c>
      <c r="Q12" s="207" t="s">
        <v>656</v>
      </c>
      <c r="R12" s="205" t="s">
        <v>700</v>
      </c>
    </row>
    <row r="13" spans="2:76">
      <c r="B13" s="14">
        <f t="shared" si="1"/>
        <v>11</v>
      </c>
      <c r="C13" s="185" t="s">
        <v>44</v>
      </c>
      <c r="D13" s="131" t="s">
        <v>164</v>
      </c>
      <c r="E13" s="130" t="s">
        <v>127</v>
      </c>
      <c r="F13" s="140" t="s">
        <v>127</v>
      </c>
      <c r="H13" s="14">
        <f t="shared" si="2"/>
        <v>11</v>
      </c>
      <c r="I13" s="190" t="s">
        <v>493</v>
      </c>
      <c r="J13" s="190" t="s">
        <v>531</v>
      </c>
      <c r="K13" s="130" t="s">
        <v>496</v>
      </c>
      <c r="L13" s="140" t="s">
        <v>496</v>
      </c>
      <c r="O13" s="13"/>
      <c r="P13" s="13"/>
      <c r="Q13" s="13"/>
      <c r="R13" s="13"/>
    </row>
    <row r="14" spans="2:76">
      <c r="B14" s="14">
        <f t="shared" si="1"/>
        <v>12</v>
      </c>
      <c r="C14" s="185" t="s">
        <v>72</v>
      </c>
      <c r="D14" s="131" t="s">
        <v>167</v>
      </c>
      <c r="E14" s="132" t="s">
        <v>127</v>
      </c>
      <c r="F14" s="140" t="s">
        <v>129</v>
      </c>
      <c r="H14" s="14">
        <f t="shared" si="2"/>
        <v>12</v>
      </c>
      <c r="I14" s="190" t="s">
        <v>498</v>
      </c>
      <c r="J14" s="190" t="s">
        <v>532</v>
      </c>
      <c r="K14" s="132" t="s">
        <v>501</v>
      </c>
      <c r="L14" s="140" t="s">
        <v>500</v>
      </c>
      <c r="O14" s="13"/>
      <c r="P14" s="13"/>
      <c r="Q14" s="13"/>
      <c r="R14" s="13"/>
    </row>
    <row r="15" spans="2:76">
      <c r="B15" s="41">
        <f t="shared" si="1"/>
        <v>13</v>
      </c>
      <c r="C15" s="186" t="s">
        <v>46</v>
      </c>
      <c r="D15" s="134" t="s">
        <v>29</v>
      </c>
      <c r="E15" s="133" t="s">
        <v>305</v>
      </c>
      <c r="F15" s="141" t="s">
        <v>47</v>
      </c>
      <c r="H15" s="42">
        <f t="shared" si="2"/>
        <v>13</v>
      </c>
      <c r="I15" s="190" t="s">
        <v>503</v>
      </c>
      <c r="J15" s="190" t="s">
        <v>533</v>
      </c>
      <c r="K15" s="130" t="s">
        <v>505</v>
      </c>
      <c r="L15" s="140" t="s">
        <v>505</v>
      </c>
      <c r="O15" s="13"/>
      <c r="P15" s="13"/>
      <c r="Q15" s="13"/>
      <c r="R15" s="13"/>
    </row>
    <row r="16" spans="2:76">
      <c r="B16" s="42">
        <f t="shared" si="1"/>
        <v>14</v>
      </c>
      <c r="C16" s="185" t="s">
        <v>74</v>
      </c>
      <c r="D16" s="131" t="s">
        <v>68</v>
      </c>
      <c r="E16" s="130" t="s">
        <v>333</v>
      </c>
      <c r="F16" s="140" t="s">
        <v>136</v>
      </c>
      <c r="H16" s="42">
        <f t="shared" si="2"/>
        <v>14</v>
      </c>
      <c r="I16" s="190" t="s">
        <v>507</v>
      </c>
      <c r="J16" s="190" t="s">
        <v>534</v>
      </c>
      <c r="K16" s="130" t="s">
        <v>509</v>
      </c>
      <c r="L16" s="140" t="s">
        <v>509</v>
      </c>
      <c r="O16" s="13"/>
      <c r="P16" s="13"/>
      <c r="Q16" s="13"/>
      <c r="R16" s="13"/>
    </row>
    <row r="17" spans="2:18">
      <c r="B17" s="42">
        <f t="shared" si="1"/>
        <v>15</v>
      </c>
      <c r="C17" s="185" t="s">
        <v>106</v>
      </c>
      <c r="D17" s="131" t="s">
        <v>95</v>
      </c>
      <c r="E17" s="130" t="s">
        <v>135</v>
      </c>
      <c r="F17" s="140" t="s">
        <v>135</v>
      </c>
      <c r="H17" s="42">
        <f t="shared" si="2"/>
        <v>15</v>
      </c>
      <c r="I17" s="190" t="s">
        <v>540</v>
      </c>
      <c r="J17" s="190" t="s">
        <v>539</v>
      </c>
      <c r="K17" s="130" t="s">
        <v>513</v>
      </c>
      <c r="L17" s="140" t="s">
        <v>513</v>
      </c>
      <c r="O17" s="13"/>
      <c r="P17" s="13"/>
      <c r="Q17" s="13"/>
      <c r="R17" s="13"/>
    </row>
    <row r="18" spans="2:18">
      <c r="B18" s="43">
        <f t="shared" si="1"/>
        <v>16</v>
      </c>
      <c r="C18" s="187" t="s">
        <v>98</v>
      </c>
      <c r="D18" s="136" t="s">
        <v>177</v>
      </c>
      <c r="E18" s="135" t="s">
        <v>137</v>
      </c>
      <c r="F18" s="142" t="s">
        <v>137</v>
      </c>
      <c r="H18" s="42">
        <f t="shared" si="2"/>
        <v>16</v>
      </c>
      <c r="I18" s="190" t="s">
        <v>516</v>
      </c>
      <c r="J18" s="190" t="s">
        <v>535</v>
      </c>
      <c r="K18" s="130" t="s">
        <v>519</v>
      </c>
      <c r="L18" s="140" t="s">
        <v>518</v>
      </c>
      <c r="O18" s="13"/>
      <c r="P18" s="13"/>
      <c r="Q18" s="13"/>
      <c r="R18" s="13"/>
    </row>
    <row r="19" spans="2:18">
      <c r="B19" s="14">
        <f t="shared" si="1"/>
        <v>17</v>
      </c>
      <c r="C19" s="185" t="s">
        <v>43</v>
      </c>
      <c r="D19" s="131" t="s">
        <v>27</v>
      </c>
      <c r="E19" s="130" t="s">
        <v>305</v>
      </c>
      <c r="F19" s="140" t="s">
        <v>131</v>
      </c>
      <c r="I19" s="13"/>
      <c r="J19" s="13"/>
      <c r="K19" s="13"/>
      <c r="L19" s="13"/>
      <c r="O19" s="13"/>
      <c r="P19" s="13"/>
      <c r="Q19" s="13"/>
      <c r="R19" s="13"/>
    </row>
    <row r="20" spans="2:18">
      <c r="B20" s="14">
        <f t="shared" si="1"/>
        <v>18</v>
      </c>
      <c r="C20" s="185" t="s">
        <v>71</v>
      </c>
      <c r="D20" s="131" t="s">
        <v>175</v>
      </c>
      <c r="E20" s="130" t="s">
        <v>333</v>
      </c>
      <c r="F20" s="140" t="s">
        <v>133</v>
      </c>
      <c r="I20" s="13"/>
      <c r="J20" s="13"/>
      <c r="K20" s="13"/>
      <c r="L20" s="13"/>
      <c r="O20" s="13"/>
      <c r="P20" s="13"/>
      <c r="Q20" s="13"/>
      <c r="R20" s="13"/>
    </row>
    <row r="21" spans="2:18">
      <c r="B21" s="14">
        <f t="shared" si="1"/>
        <v>19</v>
      </c>
      <c r="C21" s="185" t="s">
        <v>105</v>
      </c>
      <c r="D21" s="131" t="s">
        <v>174</v>
      </c>
      <c r="E21" s="130" t="s">
        <v>135</v>
      </c>
      <c r="F21" s="140" t="s">
        <v>132</v>
      </c>
      <c r="H21" s="201" t="s">
        <v>466</v>
      </c>
      <c r="O21" s="13"/>
      <c r="P21" s="13"/>
      <c r="Q21" s="13"/>
      <c r="R21" s="13"/>
    </row>
    <row r="22" spans="2:18" ht="33" thickBot="1">
      <c r="B22" s="14">
        <f t="shared" si="1"/>
        <v>20</v>
      </c>
      <c r="C22" s="185" t="s">
        <v>96</v>
      </c>
      <c r="D22" s="131" t="s">
        <v>176</v>
      </c>
      <c r="E22" s="130" t="s">
        <v>137</v>
      </c>
      <c r="F22" s="140" t="s">
        <v>134</v>
      </c>
      <c r="H22" s="197" t="s">
        <v>103</v>
      </c>
      <c r="I22" s="198" t="s">
        <v>522</v>
      </c>
      <c r="J22" s="198" t="s">
        <v>523</v>
      </c>
      <c r="K22" s="199" t="s">
        <v>334</v>
      </c>
      <c r="L22" s="200" t="s">
        <v>364</v>
      </c>
      <c r="O22" s="13"/>
      <c r="P22" s="13"/>
      <c r="Q22" s="13"/>
      <c r="R22" s="13"/>
    </row>
    <row r="23" spans="2:18" ht="33" thickTop="1">
      <c r="B23" s="40">
        <f t="shared" si="1"/>
        <v>21</v>
      </c>
      <c r="C23" s="188" t="s">
        <v>94</v>
      </c>
      <c r="D23" s="138" t="s">
        <v>173</v>
      </c>
      <c r="E23" s="137" t="s">
        <v>130</v>
      </c>
      <c r="F23" s="143" t="s">
        <v>130</v>
      </c>
      <c r="H23" s="14">
        <v>1</v>
      </c>
      <c r="I23" s="190" t="s">
        <v>116</v>
      </c>
      <c r="J23" s="190"/>
      <c r="K23" s="206" t="s">
        <v>392</v>
      </c>
      <c r="L23" s="205" t="s">
        <v>156</v>
      </c>
      <c r="O23" s="13"/>
      <c r="P23" s="13"/>
      <c r="Q23" s="13"/>
      <c r="R23" s="13"/>
    </row>
    <row r="24" spans="2:18">
      <c r="B24" s="44">
        <f t="shared" si="1"/>
        <v>22</v>
      </c>
      <c r="C24" s="186" t="s">
        <v>20</v>
      </c>
      <c r="D24" s="134" t="s">
        <v>178</v>
      </c>
      <c r="E24" s="133" t="s">
        <v>138</v>
      </c>
      <c r="F24" s="141" t="s">
        <v>138</v>
      </c>
      <c r="H24" s="14">
        <f>H23+1</f>
        <v>2</v>
      </c>
      <c r="I24" s="190" t="s">
        <v>117</v>
      </c>
      <c r="J24" s="190"/>
      <c r="K24" s="206" t="s">
        <v>391</v>
      </c>
      <c r="L24" s="205"/>
      <c r="O24" s="13"/>
      <c r="P24" s="13"/>
      <c r="Q24" s="13"/>
      <c r="R24" s="13"/>
    </row>
    <row r="25" spans="2:18">
      <c r="B25" s="14">
        <f t="shared" si="1"/>
        <v>23</v>
      </c>
      <c r="C25" s="185" t="s">
        <v>107</v>
      </c>
      <c r="D25" s="131" t="s">
        <v>49</v>
      </c>
      <c r="E25" s="130" t="s">
        <v>463</v>
      </c>
      <c r="F25" s="140" t="s">
        <v>139</v>
      </c>
      <c r="H25" s="14">
        <f t="shared" si="2"/>
        <v>3</v>
      </c>
      <c r="I25" s="190" t="s">
        <v>107</v>
      </c>
      <c r="J25" s="190" t="str">
        <f xml:space="preserve"> LEFT(I25, IF(LEN(I25)=1, 1, LEN(I25)-1)) &amp; "ㆷ"</f>
        <v>ㆩㆷ</v>
      </c>
      <c r="K25" s="207" t="s">
        <v>393</v>
      </c>
      <c r="L25" s="205" t="s">
        <v>317</v>
      </c>
      <c r="O25" s="13"/>
      <c r="P25" s="13"/>
      <c r="Q25" s="13"/>
      <c r="R25" s="13"/>
    </row>
    <row r="26" spans="2:18">
      <c r="B26" s="14">
        <f t="shared" si="1"/>
        <v>24</v>
      </c>
      <c r="C26" s="185" t="s">
        <v>50</v>
      </c>
      <c r="D26" s="131" t="s">
        <v>31</v>
      </c>
      <c r="E26" s="130" t="s">
        <v>309</v>
      </c>
      <c r="F26" s="140" t="s">
        <v>140</v>
      </c>
      <c r="H26" s="14">
        <f t="shared" si="2"/>
        <v>4</v>
      </c>
      <c r="I26" s="190" t="s">
        <v>108</v>
      </c>
      <c r="J26" s="190" t="str">
        <f t="shared" ref="J26:J29" si="4" xml:space="preserve"> LEFT(I26, IF(LEN(I26)=1, 1, LEN(I26)-1)) &amp; "ㆷ"</f>
        <v>ㆧㆷ</v>
      </c>
      <c r="K26" s="206" t="s">
        <v>389</v>
      </c>
      <c r="L26" s="205" t="s">
        <v>318</v>
      </c>
      <c r="O26" s="13"/>
      <c r="P26" s="13"/>
      <c r="Q26" s="13"/>
      <c r="R26" s="13"/>
    </row>
    <row r="27" spans="2:18">
      <c r="B27" s="14">
        <f t="shared" si="1"/>
        <v>25</v>
      </c>
      <c r="C27" s="185" t="s">
        <v>108</v>
      </c>
      <c r="D27" s="131" t="s">
        <v>42</v>
      </c>
      <c r="E27" s="130" t="s">
        <v>464</v>
      </c>
      <c r="F27" s="140" t="s">
        <v>141</v>
      </c>
      <c r="H27" s="14">
        <f t="shared" si="2"/>
        <v>5</v>
      </c>
      <c r="I27" s="190" t="s">
        <v>110</v>
      </c>
      <c r="J27" s="190" t="str">
        <f t="shared" si="4"/>
        <v>ㆥㆷ</v>
      </c>
      <c r="K27" s="206" t="s">
        <v>390</v>
      </c>
      <c r="L27" s="205" t="s">
        <v>319</v>
      </c>
      <c r="O27" s="13"/>
      <c r="P27" s="13"/>
      <c r="Q27" s="13"/>
      <c r="R27" s="13"/>
    </row>
    <row r="28" spans="2:18">
      <c r="B28" s="14">
        <f t="shared" si="1"/>
        <v>26</v>
      </c>
      <c r="C28" s="185" t="s">
        <v>109</v>
      </c>
      <c r="D28" s="131" t="s">
        <v>79</v>
      </c>
      <c r="E28" s="130" t="s">
        <v>140</v>
      </c>
      <c r="F28" s="140" t="s">
        <v>79</v>
      </c>
      <c r="H28" s="14">
        <f t="shared" si="2"/>
        <v>6</v>
      </c>
      <c r="I28" s="190" t="s">
        <v>111</v>
      </c>
      <c r="J28" s="190"/>
      <c r="K28" s="206" t="s">
        <v>563</v>
      </c>
      <c r="L28" s="205" t="s">
        <v>564</v>
      </c>
      <c r="O28" s="13"/>
      <c r="P28" s="13"/>
      <c r="Q28" s="13"/>
      <c r="R28" s="13"/>
    </row>
    <row r="29" spans="2:18">
      <c r="B29" s="14">
        <f t="shared" si="1"/>
        <v>27</v>
      </c>
      <c r="C29" s="185" t="s">
        <v>52</v>
      </c>
      <c r="D29" s="131" t="s">
        <v>32</v>
      </c>
      <c r="E29" s="130" t="s">
        <v>142</v>
      </c>
      <c r="F29" s="140" t="s">
        <v>142</v>
      </c>
      <c r="H29" s="42">
        <f t="shared" si="2"/>
        <v>7</v>
      </c>
      <c r="I29" s="190" t="s">
        <v>112</v>
      </c>
      <c r="J29" s="190" t="str">
        <f t="shared" si="4"/>
        <v>ㆯㆷ</v>
      </c>
      <c r="K29" s="206" t="s">
        <v>570</v>
      </c>
      <c r="L29" s="205" t="s">
        <v>571</v>
      </c>
      <c r="O29" s="13"/>
      <c r="P29" s="13"/>
      <c r="Q29" s="13"/>
      <c r="R29" s="13"/>
    </row>
    <row r="30" spans="2:18">
      <c r="B30" s="45">
        <f t="shared" si="1"/>
        <v>28</v>
      </c>
      <c r="C30" s="187" t="s">
        <v>110</v>
      </c>
      <c r="D30" s="136" t="s">
        <v>179</v>
      </c>
      <c r="E30" s="135" t="s">
        <v>465</v>
      </c>
      <c r="F30" s="142" t="s">
        <v>143</v>
      </c>
      <c r="H30" s="42">
        <f t="shared" si="2"/>
        <v>8</v>
      </c>
      <c r="I30" s="190" t="s">
        <v>575</v>
      </c>
      <c r="J30" s="190"/>
      <c r="K30" s="206" t="s">
        <v>577</v>
      </c>
      <c r="L30" s="205" t="s">
        <v>578</v>
      </c>
      <c r="O30" s="13"/>
      <c r="P30" s="13"/>
      <c r="Q30" s="13"/>
      <c r="R30" s="13"/>
    </row>
    <row r="31" spans="2:18">
      <c r="B31" s="44">
        <f t="shared" si="1"/>
        <v>29</v>
      </c>
      <c r="C31" s="186" t="s">
        <v>48</v>
      </c>
      <c r="D31" s="134" t="s">
        <v>30</v>
      </c>
      <c r="E31" s="133" t="s">
        <v>155</v>
      </c>
      <c r="F31" s="141" t="s">
        <v>155</v>
      </c>
      <c r="H31" s="14">
        <f t="shared" si="2"/>
        <v>9</v>
      </c>
      <c r="I31" s="190" t="s">
        <v>582</v>
      </c>
      <c r="J31" s="190" t="s">
        <v>583</v>
      </c>
      <c r="K31" s="206" t="s">
        <v>585</v>
      </c>
      <c r="L31" s="205" t="s">
        <v>586</v>
      </c>
      <c r="O31" s="13"/>
      <c r="P31" s="13"/>
      <c r="Q31" s="13"/>
      <c r="R31" s="13"/>
    </row>
    <row r="32" spans="2:18">
      <c r="B32" s="14">
        <f t="shared" si="1"/>
        <v>30</v>
      </c>
      <c r="C32" s="185" t="s">
        <v>116</v>
      </c>
      <c r="D32" s="131" t="s">
        <v>97</v>
      </c>
      <c r="E32" s="130" t="s">
        <v>709</v>
      </c>
      <c r="F32" s="140" t="s">
        <v>156</v>
      </c>
      <c r="H32" s="14">
        <f t="shared" si="2"/>
        <v>10</v>
      </c>
      <c r="I32" s="190" t="s">
        <v>590</v>
      </c>
      <c r="J32" s="190"/>
      <c r="K32" s="206" t="s">
        <v>592</v>
      </c>
      <c r="L32" s="205" t="s">
        <v>593</v>
      </c>
      <c r="O32" s="13"/>
      <c r="P32" s="13"/>
      <c r="Q32" s="13"/>
      <c r="R32" s="13"/>
    </row>
    <row r="33" spans="2:18">
      <c r="B33" s="14">
        <f t="shared" si="1"/>
        <v>31</v>
      </c>
      <c r="C33" s="185" t="s">
        <v>76</v>
      </c>
      <c r="D33" s="131" t="s">
        <v>61</v>
      </c>
      <c r="E33" s="130" t="s">
        <v>157</v>
      </c>
      <c r="F33" s="140" t="s">
        <v>157</v>
      </c>
      <c r="H33" s="14">
        <f t="shared" si="2"/>
        <v>11</v>
      </c>
      <c r="I33" s="190" t="s">
        <v>596</v>
      </c>
      <c r="J33" s="190"/>
      <c r="K33" s="206" t="s">
        <v>598</v>
      </c>
      <c r="L33" s="205" t="s">
        <v>631</v>
      </c>
      <c r="O33" s="13"/>
      <c r="P33" s="13"/>
      <c r="Q33" s="13"/>
      <c r="R33" s="13"/>
    </row>
    <row r="34" spans="2:18">
      <c r="B34" s="45">
        <f t="shared" si="1"/>
        <v>32</v>
      </c>
      <c r="C34" s="187" t="s">
        <v>117</v>
      </c>
      <c r="D34" s="136" t="s">
        <v>118</v>
      </c>
      <c r="E34" s="135" t="s">
        <v>710</v>
      </c>
      <c r="F34" s="142" t="s">
        <v>158</v>
      </c>
      <c r="H34" s="14">
        <f t="shared" si="2"/>
        <v>12</v>
      </c>
      <c r="I34" s="190" t="s">
        <v>603</v>
      </c>
      <c r="J34" s="190"/>
      <c r="K34" s="207" t="s">
        <v>605</v>
      </c>
      <c r="L34" s="205" t="s">
        <v>606</v>
      </c>
      <c r="O34" s="13"/>
      <c r="P34" s="13"/>
      <c r="Q34" s="13"/>
      <c r="R34" s="13"/>
    </row>
    <row r="35" spans="2:18">
      <c r="B35" s="14">
        <f t="shared" si="1"/>
        <v>33</v>
      </c>
      <c r="C35" s="185" t="s">
        <v>22</v>
      </c>
      <c r="D35" s="131" t="s">
        <v>180</v>
      </c>
      <c r="E35" s="130" t="s">
        <v>702</v>
      </c>
      <c r="F35" s="140" t="s">
        <v>144</v>
      </c>
      <c r="H35" s="14">
        <f t="shared" si="2"/>
        <v>13</v>
      </c>
      <c r="I35" s="191" t="s">
        <v>610</v>
      </c>
      <c r="J35" s="191"/>
      <c r="K35" s="206" t="s">
        <v>612</v>
      </c>
      <c r="L35" s="205" t="s">
        <v>613</v>
      </c>
      <c r="O35" s="13"/>
      <c r="P35" s="13"/>
      <c r="Q35" s="13"/>
      <c r="R35" s="13"/>
    </row>
    <row r="36" spans="2:18">
      <c r="B36" s="14">
        <f t="shared" si="1"/>
        <v>34</v>
      </c>
      <c r="C36" s="185" t="s">
        <v>111</v>
      </c>
      <c r="D36" s="131" t="s">
        <v>93</v>
      </c>
      <c r="E36" s="130" t="s">
        <v>711</v>
      </c>
      <c r="F36" s="140" t="s">
        <v>145</v>
      </c>
      <c r="H36" s="14">
        <f t="shared" si="2"/>
        <v>14</v>
      </c>
      <c r="I36" s="191" t="s">
        <v>617</v>
      </c>
      <c r="J36" s="191"/>
      <c r="K36" s="206" t="s">
        <v>619</v>
      </c>
      <c r="L36" s="205" t="s">
        <v>620</v>
      </c>
      <c r="O36" s="13"/>
      <c r="P36" s="13"/>
      <c r="Q36" s="13"/>
      <c r="R36" s="13"/>
    </row>
    <row r="37" spans="2:18">
      <c r="B37" s="14">
        <f t="shared" si="1"/>
        <v>35</v>
      </c>
      <c r="C37" s="185" t="s">
        <v>80</v>
      </c>
      <c r="D37" s="131" t="s">
        <v>63</v>
      </c>
      <c r="E37" s="130" t="s">
        <v>703</v>
      </c>
      <c r="F37" s="140" t="s">
        <v>146</v>
      </c>
      <c r="H37" s="14">
        <f t="shared" si="2"/>
        <v>15</v>
      </c>
      <c r="I37" s="191" t="s">
        <v>623</v>
      </c>
      <c r="J37" s="191" t="s">
        <v>624</v>
      </c>
      <c r="K37" s="206" t="s">
        <v>626</v>
      </c>
      <c r="L37" s="205" t="s">
        <v>632</v>
      </c>
      <c r="O37" s="13"/>
      <c r="P37" s="13"/>
      <c r="Q37" s="13"/>
      <c r="R37" s="13"/>
    </row>
    <row r="38" spans="2:18">
      <c r="B38" s="14">
        <f t="shared" si="1"/>
        <v>36</v>
      </c>
      <c r="C38" s="185" t="s">
        <v>112</v>
      </c>
      <c r="D38" s="131" t="s">
        <v>181</v>
      </c>
      <c r="E38" s="130" t="s">
        <v>712</v>
      </c>
      <c r="F38" s="140" t="s">
        <v>147</v>
      </c>
      <c r="I38" s="13"/>
      <c r="J38" s="13"/>
      <c r="K38" s="13"/>
      <c r="L38" s="13"/>
      <c r="O38" s="13"/>
      <c r="P38" s="13"/>
      <c r="Q38" s="13"/>
      <c r="R38" s="13"/>
    </row>
    <row r="39" spans="2:18">
      <c r="B39" s="14">
        <f t="shared" si="1"/>
        <v>37</v>
      </c>
      <c r="C39" s="185" t="s">
        <v>113</v>
      </c>
      <c r="D39" s="131" t="s">
        <v>182</v>
      </c>
      <c r="E39" s="130" t="s">
        <v>696</v>
      </c>
      <c r="F39" s="140" t="s">
        <v>148</v>
      </c>
      <c r="I39" s="13"/>
      <c r="J39" s="13"/>
      <c r="K39" s="13"/>
      <c r="L39" s="13"/>
      <c r="O39" s="13"/>
      <c r="P39" s="13"/>
      <c r="Q39" s="13"/>
      <c r="R39" s="13"/>
    </row>
    <row r="40" spans="2:18">
      <c r="B40" s="14">
        <f t="shared" si="1"/>
        <v>38</v>
      </c>
      <c r="C40" s="185" t="s">
        <v>114</v>
      </c>
      <c r="D40" s="131" t="s">
        <v>66</v>
      </c>
      <c r="E40" s="130" t="s">
        <v>704</v>
      </c>
      <c r="F40" s="140" t="s">
        <v>149</v>
      </c>
      <c r="H40" s="201" t="s">
        <v>633</v>
      </c>
      <c r="O40" s="13"/>
      <c r="P40" s="13"/>
      <c r="Q40" s="13"/>
      <c r="R40" s="13"/>
    </row>
    <row r="41" spans="2:18" ht="33" thickBot="1">
      <c r="B41" s="14">
        <f t="shared" si="1"/>
        <v>39</v>
      </c>
      <c r="C41" s="185" t="s">
        <v>673</v>
      </c>
      <c r="D41" s="131" t="s">
        <v>183</v>
      </c>
      <c r="E41" s="130" t="s">
        <v>300</v>
      </c>
      <c r="F41" s="140" t="s">
        <v>125</v>
      </c>
      <c r="H41" s="197" t="s">
        <v>103</v>
      </c>
      <c r="I41" s="198" t="s">
        <v>522</v>
      </c>
      <c r="J41" s="198" t="s">
        <v>523</v>
      </c>
      <c r="K41" s="199" t="s">
        <v>334</v>
      </c>
      <c r="L41" s="200" t="s">
        <v>364</v>
      </c>
      <c r="O41" s="13"/>
      <c r="P41" s="13"/>
      <c r="Q41" s="13"/>
      <c r="R41" s="13"/>
    </row>
    <row r="42" spans="2:18" ht="33" thickTop="1">
      <c r="B42" s="14">
        <f t="shared" si="1"/>
        <v>40</v>
      </c>
      <c r="C42" s="185" t="s">
        <v>23</v>
      </c>
      <c r="D42" s="131" t="s">
        <v>9</v>
      </c>
      <c r="E42" s="130" t="s">
        <v>705</v>
      </c>
      <c r="F42" s="140" t="s">
        <v>150</v>
      </c>
      <c r="H42" s="14">
        <v>1</v>
      </c>
      <c r="I42" s="190" t="s">
        <v>674</v>
      </c>
      <c r="J42" s="190" t="str">
        <f xml:space="preserve"> LEFT(I42, IF(LEN(I42)=1, 1, LEN(I42)-1)) &amp; "ㆴ"</f>
        <v>ㄧㆴ</v>
      </c>
      <c r="K42" s="206" t="s">
        <v>635</v>
      </c>
      <c r="L42" s="205" t="s">
        <v>634</v>
      </c>
      <c r="O42" s="13"/>
      <c r="P42" s="13"/>
      <c r="Q42" s="13"/>
      <c r="R42" s="13"/>
    </row>
    <row r="43" spans="2:18">
      <c r="B43" s="14">
        <f t="shared" si="1"/>
        <v>41</v>
      </c>
      <c r="C43" s="185" t="s">
        <v>54</v>
      </c>
      <c r="D43" s="131" t="s">
        <v>184</v>
      </c>
      <c r="E43" s="130" t="s">
        <v>706</v>
      </c>
      <c r="F43" s="140" t="s">
        <v>151</v>
      </c>
      <c r="H43" s="14">
        <f>H42+1</f>
        <v>2</v>
      </c>
      <c r="I43" s="190" t="s">
        <v>675</v>
      </c>
      <c r="J43" s="190" t="str">
        <f xml:space="preserve"> LEFT(I43, IF(LEN(I43)=1, 1, LEN(I43)-1)) &amp; "ㆴ"</f>
        <v>ㆰㆴ</v>
      </c>
      <c r="K43" s="206" t="s">
        <v>637</v>
      </c>
      <c r="L43" s="205" t="s">
        <v>636</v>
      </c>
      <c r="O43" s="13"/>
      <c r="P43" s="13"/>
      <c r="Q43" s="13"/>
      <c r="R43" s="13"/>
    </row>
    <row r="44" spans="2:18">
      <c r="B44" s="14">
        <f t="shared" si="1"/>
        <v>42</v>
      </c>
      <c r="C44" s="185" t="s">
        <v>81</v>
      </c>
      <c r="D44" s="131" t="s">
        <v>185</v>
      </c>
      <c r="E44" s="130" t="s">
        <v>707</v>
      </c>
      <c r="F44" s="140" t="s">
        <v>152</v>
      </c>
      <c r="H44" s="14">
        <f t="shared" ref="H44:H45" si="5">H43+1</f>
        <v>3</v>
      </c>
      <c r="I44" s="190" t="s">
        <v>114</v>
      </c>
      <c r="J44" s="190" t="str">
        <f t="shared" ref="J44:J45" si="6" xml:space="preserve"> LEFT(I44, IF(LEN(I44)=1, 1, LEN(I44)-1)) &amp; "ㆴ"</f>
        <v>ㆱㆴ</v>
      </c>
      <c r="K44" s="207" t="s">
        <v>638</v>
      </c>
      <c r="L44" s="205" t="s">
        <v>639</v>
      </c>
      <c r="O44" s="13"/>
      <c r="P44" s="13"/>
      <c r="Q44" s="13"/>
      <c r="R44" s="13"/>
    </row>
    <row r="45" spans="2:18">
      <c r="B45" s="14">
        <f t="shared" si="1"/>
        <v>43</v>
      </c>
      <c r="C45" s="185" t="s">
        <v>101</v>
      </c>
      <c r="D45" s="131" t="s">
        <v>186</v>
      </c>
      <c r="E45" s="130" t="s">
        <v>708</v>
      </c>
      <c r="F45" s="140" t="s">
        <v>153</v>
      </c>
      <c r="H45" s="14">
        <f t="shared" si="5"/>
        <v>4</v>
      </c>
      <c r="I45" s="190" t="s">
        <v>676</v>
      </c>
      <c r="J45" s="190" t="str">
        <f t="shared" si="6"/>
        <v>ㄧㆴ</v>
      </c>
      <c r="K45" s="206" t="s">
        <v>641</v>
      </c>
      <c r="L45" s="205" t="s">
        <v>640</v>
      </c>
      <c r="O45" s="13"/>
      <c r="P45" s="13"/>
      <c r="Q45" s="13"/>
      <c r="R45" s="13"/>
    </row>
    <row r="46" spans="2:18">
      <c r="B46" s="14">
        <f t="shared" si="1"/>
        <v>44</v>
      </c>
      <c r="C46" s="185" t="s">
        <v>115</v>
      </c>
      <c r="D46" s="131" t="s">
        <v>187</v>
      </c>
      <c r="E46" s="130" t="s">
        <v>681</v>
      </c>
      <c r="F46" s="144" t="s">
        <v>154</v>
      </c>
      <c r="I46" s="13"/>
      <c r="J46" s="13"/>
      <c r="K46" s="13"/>
      <c r="L46" s="13"/>
      <c r="O46" s="13"/>
      <c r="P46" s="13"/>
      <c r="Q46" s="13"/>
      <c r="R46" s="13"/>
    </row>
    <row r="47" spans="2:18">
      <c r="B47" s="14">
        <f t="shared" si="1"/>
        <v>45</v>
      </c>
      <c r="C47" s="185" t="s">
        <v>102</v>
      </c>
      <c r="D47" s="131" t="s">
        <v>77</v>
      </c>
      <c r="E47" s="130" t="s">
        <v>302</v>
      </c>
      <c r="F47" s="140"/>
      <c r="I47" s="13"/>
      <c r="J47" s="13"/>
      <c r="K47" s="13"/>
      <c r="L47" s="13"/>
      <c r="O47" s="13"/>
      <c r="P47" s="13"/>
      <c r="Q47" s="13"/>
      <c r="R47" s="13"/>
    </row>
    <row r="48" spans="2:18">
      <c r="B48" s="44">
        <f t="shared" si="1"/>
        <v>46</v>
      </c>
      <c r="C48" s="186" t="s">
        <v>118</v>
      </c>
      <c r="D48" s="134" t="s">
        <v>188</v>
      </c>
      <c r="E48" s="133"/>
      <c r="F48" s="141">
        <v>1</v>
      </c>
      <c r="H48" s="201" t="s">
        <v>677</v>
      </c>
      <c r="O48" s="13"/>
      <c r="P48" s="13"/>
      <c r="Q48" s="13"/>
      <c r="R48" s="13"/>
    </row>
    <row r="49" spans="2:18" ht="33" thickBot="1">
      <c r="B49" s="14">
        <f t="shared" si="1"/>
        <v>47</v>
      </c>
      <c r="C49" s="185" t="s">
        <v>14</v>
      </c>
      <c r="D49" s="131" t="s">
        <v>189</v>
      </c>
      <c r="E49" s="130"/>
      <c r="F49" s="140">
        <v>2</v>
      </c>
      <c r="H49" s="197" t="s">
        <v>103</v>
      </c>
      <c r="I49" s="198" t="s">
        <v>522</v>
      </c>
      <c r="J49" s="198" t="s">
        <v>523</v>
      </c>
      <c r="K49" s="199" t="s">
        <v>334</v>
      </c>
      <c r="L49" s="200" t="s">
        <v>364</v>
      </c>
      <c r="O49" s="13"/>
      <c r="P49" s="13"/>
      <c r="Q49" s="13"/>
      <c r="R49" s="13"/>
    </row>
    <row r="50" spans="2:18" ht="33" thickTop="1">
      <c r="B50" s="14">
        <f t="shared" si="1"/>
        <v>48</v>
      </c>
      <c r="C50" s="185" t="s">
        <v>12</v>
      </c>
      <c r="D50" s="131" t="s">
        <v>91</v>
      </c>
      <c r="E50" s="130"/>
      <c r="F50" s="140">
        <v>3</v>
      </c>
      <c r="H50" s="14">
        <v>1</v>
      </c>
      <c r="I50" s="190" t="s">
        <v>54</v>
      </c>
      <c r="J50" s="190" t="str">
        <f xml:space="preserve"> LEFT(I50, IF(LEN(I50)=1, 1, LEN(I50)-1)) &amp; "ㆵ"</f>
        <v>ㄣㆵ</v>
      </c>
      <c r="K50" s="206" t="s">
        <v>68</v>
      </c>
      <c r="L50" s="205" t="s">
        <v>57</v>
      </c>
      <c r="O50" s="13"/>
      <c r="P50" s="13"/>
      <c r="Q50" s="13"/>
      <c r="R50" s="13"/>
    </row>
    <row r="51" spans="2:18">
      <c r="B51" s="14">
        <f t="shared" si="1"/>
        <v>49</v>
      </c>
      <c r="C51" s="185" t="s">
        <v>119</v>
      </c>
      <c r="D51" s="131" t="s">
        <v>11</v>
      </c>
      <c r="E51" s="130"/>
      <c r="F51" s="140" t="s">
        <v>159</v>
      </c>
      <c r="H51" s="14">
        <f>H50+1</f>
        <v>2</v>
      </c>
      <c r="I51" s="190" t="s">
        <v>642</v>
      </c>
      <c r="J51" s="190" t="str">
        <f t="shared" ref="J51:J55" si="7" xml:space="preserve"> LEFT(I51, IF(LEN(I51)=1, 1, LEN(I51)-1)) &amp; "ㆵ"</f>
        <v>ㄧㆵ</v>
      </c>
      <c r="K51" s="206" t="s">
        <v>643</v>
      </c>
      <c r="L51" s="205" t="s">
        <v>644</v>
      </c>
      <c r="O51" s="13"/>
      <c r="P51" s="13"/>
      <c r="Q51" s="13"/>
      <c r="R51" s="13"/>
    </row>
    <row r="52" spans="2:18">
      <c r="B52" s="14">
        <f t="shared" si="1"/>
        <v>50</v>
      </c>
      <c r="C52" s="185" t="s">
        <v>120</v>
      </c>
      <c r="D52" s="131" t="s">
        <v>45</v>
      </c>
      <c r="E52" s="130"/>
      <c r="F52" s="140" t="s">
        <v>160</v>
      </c>
      <c r="H52" s="14">
        <f t="shared" ref="H52:H55" si="8">H51+1</f>
        <v>3</v>
      </c>
      <c r="I52" s="190" t="s">
        <v>645</v>
      </c>
      <c r="J52" s="190" t="str">
        <f t="shared" si="7"/>
        <v>ㄨㆵ</v>
      </c>
      <c r="K52" s="207" t="s">
        <v>646</v>
      </c>
      <c r="L52" s="205" t="s">
        <v>647</v>
      </c>
      <c r="O52" s="13"/>
      <c r="P52" s="13"/>
      <c r="Q52" s="13"/>
      <c r="R52" s="13"/>
    </row>
    <row r="53" spans="2:18">
      <c r="B53" s="14">
        <f t="shared" si="1"/>
        <v>51</v>
      </c>
      <c r="C53" s="185" t="s">
        <v>121</v>
      </c>
      <c r="D53" s="131" t="s">
        <v>166</v>
      </c>
      <c r="E53" s="130"/>
      <c r="F53" s="140" t="s">
        <v>161</v>
      </c>
      <c r="H53" s="14">
        <f t="shared" si="8"/>
        <v>4</v>
      </c>
      <c r="I53" s="190" t="s">
        <v>23</v>
      </c>
      <c r="J53" s="190" t="str">
        <f t="shared" si="7"/>
        <v>ㄢㆵ</v>
      </c>
      <c r="K53" s="206" t="s">
        <v>648</v>
      </c>
      <c r="L53" s="205" t="s">
        <v>649</v>
      </c>
      <c r="O53" s="13"/>
      <c r="P53" s="13"/>
      <c r="Q53" s="13"/>
      <c r="R53" s="13"/>
    </row>
    <row r="54" spans="2:18">
      <c r="B54" s="14">
        <f t="shared" si="1"/>
        <v>52</v>
      </c>
      <c r="C54" s="185" t="s">
        <v>122</v>
      </c>
      <c r="D54" s="131" t="s">
        <v>190</v>
      </c>
      <c r="E54" s="130"/>
      <c r="F54" s="140" t="s">
        <v>162</v>
      </c>
      <c r="H54" s="14">
        <f t="shared" si="8"/>
        <v>5</v>
      </c>
      <c r="I54" s="190" t="s">
        <v>650</v>
      </c>
      <c r="J54" s="190" t="str">
        <f t="shared" si="7"/>
        <v>ㄧㆵ</v>
      </c>
      <c r="K54" s="206" t="s">
        <v>651</v>
      </c>
      <c r="L54" s="205" t="s">
        <v>652</v>
      </c>
      <c r="O54" s="13"/>
      <c r="P54" s="13"/>
      <c r="Q54" s="13"/>
      <c r="R54" s="13"/>
    </row>
    <row r="55" spans="2:18">
      <c r="B55" s="14">
        <f t="shared" si="1"/>
        <v>53</v>
      </c>
      <c r="C55" s="185" t="s">
        <v>18</v>
      </c>
      <c r="D55" s="131" t="s">
        <v>191</v>
      </c>
      <c r="E55" s="130"/>
      <c r="F55" s="140">
        <v>5</v>
      </c>
      <c r="H55" s="14">
        <f t="shared" si="8"/>
        <v>6</v>
      </c>
      <c r="I55" s="190" t="s">
        <v>653</v>
      </c>
      <c r="J55" s="190" t="str">
        <f t="shared" si="7"/>
        <v>ㄨㆵ</v>
      </c>
      <c r="K55" s="206" t="s">
        <v>654</v>
      </c>
      <c r="L55" s="205" t="s">
        <v>655</v>
      </c>
      <c r="O55" s="13"/>
      <c r="P55" s="13"/>
      <c r="Q55" s="13"/>
      <c r="R55" s="13"/>
    </row>
    <row r="56" spans="2:18">
      <c r="B56" s="14">
        <f t="shared" si="1"/>
        <v>54</v>
      </c>
      <c r="C56" s="185" t="s">
        <v>16</v>
      </c>
      <c r="D56" s="131" t="s">
        <v>192</v>
      </c>
      <c r="E56" s="130"/>
      <c r="F56" s="140">
        <v>7</v>
      </c>
      <c r="I56" s="13"/>
      <c r="J56" s="13"/>
      <c r="K56" s="13"/>
      <c r="L56" s="13"/>
      <c r="O56" s="13"/>
      <c r="P56" s="13"/>
      <c r="Q56" s="13"/>
      <c r="R56" s="13"/>
    </row>
    <row r="57" spans="2:18">
      <c r="B57" s="45">
        <f t="shared" si="1"/>
        <v>55</v>
      </c>
      <c r="C57" s="187" t="s">
        <v>123</v>
      </c>
      <c r="D57" s="136"/>
      <c r="E57" s="135"/>
      <c r="F57" s="142">
        <v>8</v>
      </c>
      <c r="I57" s="13"/>
      <c r="J57" s="13"/>
      <c r="K57" s="13"/>
      <c r="L57" s="13"/>
      <c r="O57" s="13"/>
      <c r="P57" s="13"/>
      <c r="Q57" s="13"/>
      <c r="R57" s="13"/>
    </row>
    <row r="58" spans="2:18">
      <c r="H58" s="201" t="s">
        <v>678</v>
      </c>
      <c r="O58" s="13"/>
      <c r="P58" s="13"/>
      <c r="Q58" s="13"/>
      <c r="R58" s="13"/>
    </row>
    <row r="59" spans="2:18" ht="33" thickBot="1">
      <c r="H59" s="197" t="s">
        <v>103</v>
      </c>
      <c r="I59" s="198" t="s">
        <v>522</v>
      </c>
      <c r="J59" s="198" t="s">
        <v>523</v>
      </c>
      <c r="K59" s="199" t="s">
        <v>334</v>
      </c>
      <c r="L59" s="200" t="s">
        <v>364</v>
      </c>
      <c r="O59" s="13"/>
      <c r="P59" s="13"/>
      <c r="Q59" s="13"/>
      <c r="R59" s="13"/>
    </row>
    <row r="60" spans="2:18" ht="33" thickTop="1">
      <c r="H60" s="14">
        <v>1</v>
      </c>
      <c r="I60" s="190" t="s">
        <v>81</v>
      </c>
      <c r="J60" s="190" t="str">
        <f xml:space="preserve"> LEFT(I60, IF(LEN(I60)=1, 1, LEN(I60)-1)) &amp; "ㆻ"</f>
        <v>ㄤㆻ</v>
      </c>
      <c r="K60" s="206" t="s">
        <v>656</v>
      </c>
      <c r="L60" s="205" t="s">
        <v>657</v>
      </c>
      <c r="O60" s="13"/>
      <c r="P60" s="13"/>
      <c r="Q60" s="13"/>
      <c r="R60" s="13"/>
    </row>
    <row r="61" spans="2:18">
      <c r="H61" s="14">
        <f>H60+1</f>
        <v>2</v>
      </c>
      <c r="I61" s="190" t="s">
        <v>115</v>
      </c>
      <c r="J61" s="190" t="str">
        <f t="shared" ref="J61:J66" si="9" xml:space="preserve"> LEFT(I61, IF(LEN(I61)=1, 1, LEN(I61)-1)) &amp; "ㆻ"</f>
        <v>ㄥㆻ</v>
      </c>
      <c r="K61" s="206" t="s">
        <v>659</v>
      </c>
      <c r="L61" s="205"/>
      <c r="O61" s="13"/>
      <c r="P61" s="13"/>
      <c r="Q61" s="13"/>
      <c r="R61" s="13"/>
    </row>
    <row r="62" spans="2:18">
      <c r="H62" s="14">
        <f t="shared" ref="H62:H65" si="10">H61+1</f>
        <v>3</v>
      </c>
      <c r="I62" s="190" t="s">
        <v>101</v>
      </c>
      <c r="J62" s="190" t="str">
        <f t="shared" si="9"/>
        <v>ㆲㆻ</v>
      </c>
      <c r="K62" s="207" t="s">
        <v>708</v>
      </c>
      <c r="L62" s="205" t="s">
        <v>660</v>
      </c>
      <c r="O62" s="13"/>
      <c r="P62" s="13"/>
      <c r="Q62" s="13"/>
      <c r="R62" s="13"/>
    </row>
    <row r="63" spans="2:18">
      <c r="H63" s="14">
        <f t="shared" si="10"/>
        <v>4</v>
      </c>
      <c r="I63" s="190" t="s">
        <v>661</v>
      </c>
      <c r="J63" s="190" t="str">
        <f t="shared" si="9"/>
        <v>ㄧㆻ</v>
      </c>
      <c r="K63" s="206" t="s">
        <v>662</v>
      </c>
      <c r="L63" s="205" t="s">
        <v>663</v>
      </c>
      <c r="O63" s="13"/>
      <c r="P63" s="13"/>
      <c r="Q63" s="13"/>
      <c r="R63" s="13"/>
    </row>
    <row r="64" spans="2:18">
      <c r="H64" s="14">
        <f t="shared" si="10"/>
        <v>5</v>
      </c>
      <c r="I64" s="190" t="s">
        <v>664</v>
      </c>
      <c r="J64" s="190" t="str">
        <f t="shared" si="9"/>
        <v>ㄧㆻ</v>
      </c>
      <c r="K64" s="206" t="s">
        <v>667</v>
      </c>
      <c r="L64" s="205" t="s">
        <v>665</v>
      </c>
      <c r="O64" s="13"/>
      <c r="P64" s="13"/>
      <c r="Q64" s="13"/>
      <c r="R64" s="13"/>
    </row>
    <row r="65" spans="8:18">
      <c r="H65" s="14">
        <f t="shared" si="10"/>
        <v>6</v>
      </c>
      <c r="I65" s="190" t="s">
        <v>666</v>
      </c>
      <c r="J65" s="190" t="str">
        <f t="shared" si="9"/>
        <v>ㄧㆻ</v>
      </c>
      <c r="K65" s="206" t="s">
        <v>667</v>
      </c>
      <c r="L65" s="205" t="s">
        <v>668</v>
      </c>
      <c r="O65" s="13"/>
      <c r="P65" s="13"/>
      <c r="Q65" s="13"/>
      <c r="R65" s="13"/>
    </row>
    <row r="66" spans="8:18">
      <c r="H66" s="14">
        <v>7</v>
      </c>
      <c r="I66" s="190" t="s">
        <v>669</v>
      </c>
      <c r="J66" s="190" t="str">
        <f t="shared" si="9"/>
        <v>ㄨㆻ</v>
      </c>
      <c r="K66" s="206" t="s">
        <v>670</v>
      </c>
      <c r="L66" s="205" t="s">
        <v>671</v>
      </c>
      <c r="O66" s="13"/>
      <c r="P66" s="13"/>
      <c r="Q66" s="13"/>
      <c r="R66" s="13"/>
    </row>
    <row r="67" spans="8:18">
      <c r="O67" s="13"/>
      <c r="P67" s="13"/>
      <c r="Q67" s="13"/>
      <c r="R67" s="13"/>
    </row>
    <row r="68" spans="8:18">
      <c r="O68" s="13"/>
      <c r="P68" s="13"/>
      <c r="Q68" s="13"/>
      <c r="R68" s="13"/>
    </row>
    <row r="69" spans="8:18">
      <c r="H69" s="201" t="s">
        <v>679</v>
      </c>
      <c r="O69" s="13"/>
      <c r="P69" s="13"/>
      <c r="Q69" s="13"/>
      <c r="R69" s="13"/>
    </row>
    <row r="70" spans="8:18" ht="33" thickBot="1">
      <c r="H70" s="197" t="s">
        <v>103</v>
      </c>
      <c r="I70" s="198" t="s">
        <v>522</v>
      </c>
      <c r="J70" s="198" t="s">
        <v>523</v>
      </c>
      <c r="K70" s="199" t="s">
        <v>334</v>
      </c>
      <c r="L70" s="200" t="s">
        <v>364</v>
      </c>
      <c r="O70" s="13"/>
      <c r="P70" s="13"/>
      <c r="Q70" s="13"/>
      <c r="R70" s="13"/>
    </row>
    <row r="71" spans="8:18" ht="33" thickTop="1">
      <c r="H71" s="14">
        <v>1</v>
      </c>
      <c r="I71" s="190" t="s">
        <v>100</v>
      </c>
      <c r="J71" s="190" t="str">
        <f t="shared" ref="J71:J72" si="11" xml:space="preserve"> LEFT(I71, IF(LEN(I71)=1, 1, LEN(I71)-1)) &amp; "ㆷ"</f>
        <v>ㆬㆷ</v>
      </c>
      <c r="K71" s="206" t="s">
        <v>85</v>
      </c>
      <c r="L71" s="205" t="s">
        <v>66</v>
      </c>
      <c r="O71" s="13"/>
      <c r="P71" s="13"/>
      <c r="Q71" s="13"/>
      <c r="R71" s="13"/>
    </row>
    <row r="72" spans="8:18">
      <c r="H72" s="14">
        <f>H71+1</f>
        <v>2</v>
      </c>
      <c r="I72" s="190" t="s">
        <v>680</v>
      </c>
      <c r="J72" s="190" t="str">
        <f t="shared" si="11"/>
        <v>ㆭㆷ</v>
      </c>
      <c r="K72" s="206" t="s">
        <v>59</v>
      </c>
      <c r="L72" s="205" t="s">
        <v>73</v>
      </c>
      <c r="O72" s="13"/>
      <c r="P72" s="13"/>
      <c r="Q72" s="13"/>
      <c r="R72" s="13"/>
    </row>
  </sheetData>
  <phoneticPr fontId="3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0580-1911-43C1-BAEF-682A6D6EBCFF}">
  <sheetPr>
    <tabColor rgb="FFFF0000"/>
  </sheetPr>
  <dimension ref="A1:AA47"/>
  <sheetViews>
    <sheetView workbookViewId="0"/>
    <sheetView workbookViewId="1"/>
  </sheetViews>
  <sheetFormatPr defaultRowHeight="30" outlineLevelCol="2"/>
  <cols>
    <col min="1" max="1" width="79" style="216" customWidth="1"/>
    <col min="2" max="2" width="3.796875" style="216" bestFit="1" customWidth="1"/>
    <col min="3" max="4" width="3.796875" style="216" customWidth="1"/>
    <col min="5" max="5" width="10" style="216" customWidth="1" outlineLevel="1"/>
    <col min="6" max="6" width="10.09765625" style="217" customWidth="1" outlineLevel="2"/>
    <col min="7" max="8" width="10.09765625" style="218" customWidth="1" outlineLevel="1"/>
    <col min="9" max="9" width="10.09765625" style="217" customWidth="1" outlineLevel="2"/>
    <col min="10" max="10" width="3.796875" style="216" customWidth="1" outlineLevel="1"/>
    <col min="11" max="11" width="3.796875" style="216" customWidth="1"/>
    <col min="12" max="12" width="10" style="216" bestFit="1" customWidth="1"/>
    <col min="13" max="13" width="10.09765625" style="216" customWidth="1"/>
    <col min="14" max="14" width="10.09765625" style="219" customWidth="1"/>
    <col min="15" max="16" width="3.796875" style="216" customWidth="1"/>
    <col min="17" max="17" width="10" style="216" bestFit="1" customWidth="1"/>
    <col min="18" max="18" width="10.09765625" style="217" customWidth="1"/>
    <col min="19" max="19" width="10.09765625" style="218" customWidth="1"/>
    <col min="20" max="22" width="8.796875" style="216"/>
    <col min="23" max="27" width="11.796875" style="216" customWidth="1"/>
    <col min="28" max="16384" width="8.796875" style="216"/>
  </cols>
  <sheetData>
    <row r="1" spans="1:27">
      <c r="E1" s="216" t="s">
        <v>714</v>
      </c>
      <c r="L1" s="216" t="s">
        <v>715</v>
      </c>
      <c r="Q1" s="216" t="s">
        <v>716</v>
      </c>
    </row>
    <row r="2" spans="1:27" ht="25.5">
      <c r="A2" s="216" t="s">
        <v>717</v>
      </c>
      <c r="F2" s="220" t="s">
        <v>718</v>
      </c>
      <c r="G2" s="220" t="s">
        <v>719</v>
      </c>
      <c r="H2" s="221" t="s">
        <v>720</v>
      </c>
      <c r="I2" s="220" t="s">
        <v>721</v>
      </c>
      <c r="M2" s="222" t="s">
        <v>719</v>
      </c>
      <c r="N2" s="223" t="s">
        <v>722</v>
      </c>
      <c r="R2" s="220" t="s">
        <v>720</v>
      </c>
      <c r="S2" s="221" t="s">
        <v>721</v>
      </c>
      <c r="W2" s="224" t="s">
        <v>458</v>
      </c>
      <c r="X2" s="224" t="s">
        <v>397</v>
      </c>
      <c r="Y2" s="224" t="s">
        <v>395</v>
      </c>
      <c r="Z2" s="224" t="s">
        <v>394</v>
      </c>
      <c r="AA2" s="224" t="s">
        <v>384</v>
      </c>
    </row>
    <row r="3" spans="1:27">
      <c r="A3" s="225" t="s">
        <v>723</v>
      </c>
      <c r="B3" s="216">
        <f xml:space="preserve"> LEN(A3)</f>
        <v>42</v>
      </c>
      <c r="E3" s="216">
        <v>1</v>
      </c>
      <c r="F3" s="226" t="str">
        <f t="shared" ref="F3:F44" si="0" xml:space="preserve"> IFERROR(  INDEX(拼音字母, MATCH(H3, 鍵盤位置, 0)), "")</f>
        <v>p</v>
      </c>
      <c r="G3" s="227" t="s">
        <v>9</v>
      </c>
      <c r="H3" s="228">
        <v>1</v>
      </c>
      <c r="I3" s="229" t="str">
        <f t="shared" ref="I3:I44" si="1" xml:space="preserve"> IFERROR(  INDEX(方音符號, MATCH($H3, 鍵盤位置, 0)), "")</f>
        <v>ㄅ</v>
      </c>
      <c r="L3" s="216">
        <v>1</v>
      </c>
      <c r="M3" s="230" t="str">
        <f t="shared" ref="M3:M28" si="2" xml:space="preserve"> MID($A$7, $E3, 1)</f>
        <v>p</v>
      </c>
      <c r="N3" s="230" t="str">
        <f t="shared" ref="N3:N28" si="3" xml:space="preserve"> MID($A$8, $E3, 1)</f>
        <v>ㄅ</v>
      </c>
      <c r="Q3" s="216">
        <v>1</v>
      </c>
      <c r="R3" s="231" t="str">
        <f t="shared" ref="R3:R43" si="4" xml:space="preserve"> MID($A$12, $E3, 1)</f>
        <v>1</v>
      </c>
      <c r="S3" s="231" t="str">
        <f t="shared" ref="S3:S43" si="5" xml:space="preserve"> MID($A$13, $E3, 1)</f>
        <v>ㄅ</v>
      </c>
      <c r="W3" s="219">
        <v>1</v>
      </c>
      <c r="X3" s="219" t="s">
        <v>8</v>
      </c>
      <c r="Y3" s="232" t="s">
        <v>9</v>
      </c>
      <c r="Z3" s="233" t="s">
        <v>9</v>
      </c>
      <c r="AA3" s="234" t="s">
        <v>415</v>
      </c>
    </row>
    <row r="4" spans="1:27">
      <c r="A4" s="225" t="s">
        <v>724</v>
      </c>
      <c r="B4" s="216">
        <f xml:space="preserve"> LEN(A4)</f>
        <v>42</v>
      </c>
      <c r="E4" s="216">
        <v>2</v>
      </c>
      <c r="F4" s="235" t="str">
        <f t="shared" si="0"/>
        <v>ph</v>
      </c>
      <c r="G4" s="236" t="s">
        <v>33</v>
      </c>
      <c r="H4" s="237" t="s">
        <v>165</v>
      </c>
      <c r="I4" s="238" t="str">
        <f t="shared" si="1"/>
        <v>ㄆ</v>
      </c>
      <c r="L4" s="216">
        <v>2</v>
      </c>
      <c r="M4" s="230" t="str">
        <f t="shared" si="2"/>
        <v>P</v>
      </c>
      <c r="N4" s="230" t="str">
        <f t="shared" si="3"/>
        <v>ㄆ</v>
      </c>
      <c r="Q4" s="216">
        <v>2</v>
      </c>
      <c r="R4" s="231" t="str">
        <f t="shared" si="4"/>
        <v>q</v>
      </c>
      <c r="S4" s="231" t="str">
        <f t="shared" si="5"/>
        <v>ㄆ</v>
      </c>
      <c r="W4" s="239" t="s">
        <v>725</v>
      </c>
      <c r="X4" s="219" t="s">
        <v>37</v>
      </c>
      <c r="Y4" s="232" t="s">
        <v>38</v>
      </c>
      <c r="Z4" s="233" t="s">
        <v>33</v>
      </c>
      <c r="AA4" s="234" t="s">
        <v>414</v>
      </c>
    </row>
    <row r="5" spans="1:27">
      <c r="E5" s="216">
        <v>3</v>
      </c>
      <c r="F5" s="235" t="str">
        <f t="shared" si="0"/>
        <v>m</v>
      </c>
      <c r="G5" s="236" t="s">
        <v>66</v>
      </c>
      <c r="H5" s="237" t="s">
        <v>21</v>
      </c>
      <c r="I5" s="238" t="str">
        <f t="shared" si="1"/>
        <v>ㄇ</v>
      </c>
      <c r="L5" s="216">
        <v>3</v>
      </c>
      <c r="M5" s="230" t="str">
        <f t="shared" si="2"/>
        <v>b</v>
      </c>
      <c r="N5" s="230" t="str">
        <f t="shared" si="3"/>
        <v>ㆠ</v>
      </c>
      <c r="Q5" s="216">
        <v>3</v>
      </c>
      <c r="R5" s="231" t="str">
        <f t="shared" si="4"/>
        <v>a</v>
      </c>
      <c r="S5" s="231" t="str">
        <f t="shared" si="5"/>
        <v>ㄇ</v>
      </c>
      <c r="W5" s="239" t="s">
        <v>726</v>
      </c>
      <c r="X5" s="219" t="s">
        <v>55</v>
      </c>
      <c r="Y5" s="232" t="s">
        <v>66</v>
      </c>
      <c r="Z5" s="233" t="s">
        <v>727</v>
      </c>
      <c r="AA5" s="234" t="s">
        <v>412</v>
      </c>
    </row>
    <row r="6" spans="1:27">
      <c r="A6" s="216" t="s">
        <v>728</v>
      </c>
      <c r="E6" s="216">
        <v>4</v>
      </c>
      <c r="F6" s="240" t="str">
        <f t="shared" si="0"/>
        <v>b</v>
      </c>
      <c r="G6" s="241" t="s">
        <v>91</v>
      </c>
      <c r="H6" s="242" t="s">
        <v>166</v>
      </c>
      <c r="I6" s="243" t="str">
        <f t="shared" si="1"/>
        <v>ㆠ</v>
      </c>
      <c r="L6" s="216">
        <v>4</v>
      </c>
      <c r="M6" s="230" t="str">
        <f t="shared" si="2"/>
        <v>t</v>
      </c>
      <c r="N6" s="230" t="str">
        <f t="shared" si="3"/>
        <v>ㄉ</v>
      </c>
      <c r="Q6" s="216">
        <v>4</v>
      </c>
      <c r="R6" s="231" t="str">
        <f t="shared" si="4"/>
        <v>z</v>
      </c>
      <c r="S6" s="231" t="str">
        <f t="shared" si="5"/>
        <v>ㆠ</v>
      </c>
      <c r="W6" s="244" t="s">
        <v>729</v>
      </c>
      <c r="X6" s="219" t="s">
        <v>90</v>
      </c>
      <c r="Y6" s="232" t="s">
        <v>91</v>
      </c>
      <c r="Z6" s="233" t="s">
        <v>91</v>
      </c>
      <c r="AA6" s="234" t="s">
        <v>413</v>
      </c>
    </row>
    <row r="7" spans="1:27">
      <c r="A7" s="225" t="s">
        <v>730</v>
      </c>
      <c r="B7" s="216">
        <f xml:space="preserve"> LEN(A7)</f>
        <v>26</v>
      </c>
      <c r="E7" s="216">
        <v>5</v>
      </c>
      <c r="F7" s="235" t="str">
        <f t="shared" si="0"/>
        <v>t</v>
      </c>
      <c r="G7" s="236" t="s">
        <v>11</v>
      </c>
      <c r="H7" s="237">
        <v>2</v>
      </c>
      <c r="I7" s="238" t="str">
        <f t="shared" si="1"/>
        <v>ㄉ</v>
      </c>
      <c r="L7" s="216">
        <v>5</v>
      </c>
      <c r="M7" s="230" t="str">
        <f t="shared" si="2"/>
        <v>T</v>
      </c>
      <c r="N7" s="230" t="str">
        <f t="shared" si="3"/>
        <v>ㄊ</v>
      </c>
      <c r="Q7" s="216">
        <v>5</v>
      </c>
      <c r="R7" s="231" t="str">
        <f t="shared" si="4"/>
        <v>2</v>
      </c>
      <c r="S7" s="231" t="str">
        <f t="shared" si="5"/>
        <v>ㄉ</v>
      </c>
      <c r="W7" s="219">
        <v>2</v>
      </c>
      <c r="X7" s="219" t="s">
        <v>10</v>
      </c>
      <c r="Y7" s="232" t="s">
        <v>11</v>
      </c>
      <c r="Z7" s="233" t="s">
        <v>11</v>
      </c>
      <c r="AA7" s="234" t="s">
        <v>411</v>
      </c>
    </row>
    <row r="8" spans="1:27">
      <c r="A8" s="225" t="s">
        <v>731</v>
      </c>
      <c r="B8" s="216">
        <f xml:space="preserve"> LEN(A8)</f>
        <v>26</v>
      </c>
      <c r="E8" s="216">
        <v>6</v>
      </c>
      <c r="F8" s="235" t="str">
        <f t="shared" si="0"/>
        <v>th</v>
      </c>
      <c r="G8" s="236" t="s">
        <v>28</v>
      </c>
      <c r="H8" s="237" t="s">
        <v>171</v>
      </c>
      <c r="I8" s="238" t="str">
        <f t="shared" si="1"/>
        <v>ㄊ</v>
      </c>
      <c r="L8" s="216">
        <v>6</v>
      </c>
      <c r="M8" s="230" t="str">
        <f t="shared" si="2"/>
        <v>d</v>
      </c>
      <c r="N8" s="230" t="str">
        <f t="shared" si="3"/>
        <v>ㄌ</v>
      </c>
      <c r="Q8" s="216">
        <v>6</v>
      </c>
      <c r="R8" s="231" t="str">
        <f t="shared" si="4"/>
        <v>w</v>
      </c>
      <c r="S8" s="231" t="str">
        <f t="shared" si="5"/>
        <v>ㄊ</v>
      </c>
      <c r="W8" s="239" t="s">
        <v>732</v>
      </c>
      <c r="X8" s="219" t="s">
        <v>39</v>
      </c>
      <c r="Y8" s="232" t="s">
        <v>40</v>
      </c>
      <c r="Z8" s="233" t="s">
        <v>28</v>
      </c>
      <c r="AA8" s="234" t="s">
        <v>410</v>
      </c>
    </row>
    <row r="9" spans="1:27">
      <c r="E9" s="216">
        <v>7</v>
      </c>
      <c r="F9" s="235" t="str">
        <f t="shared" si="0"/>
        <v>n</v>
      </c>
      <c r="G9" s="236" t="s">
        <v>68</v>
      </c>
      <c r="H9" s="237" t="s">
        <v>99</v>
      </c>
      <c r="I9" s="238" t="str">
        <f t="shared" si="1"/>
        <v>ㄋ</v>
      </c>
      <c r="L9" s="216">
        <v>7</v>
      </c>
      <c r="M9" s="230" t="str">
        <f t="shared" si="2"/>
        <v>k</v>
      </c>
      <c r="N9" s="230" t="str">
        <f t="shared" si="3"/>
        <v>ㄍ</v>
      </c>
      <c r="Q9" s="216">
        <v>7</v>
      </c>
      <c r="R9" s="231" t="str">
        <f t="shared" si="4"/>
        <v>s</v>
      </c>
      <c r="S9" s="231" t="str">
        <f t="shared" si="5"/>
        <v>ㄋ</v>
      </c>
      <c r="W9" s="239" t="s">
        <v>733</v>
      </c>
      <c r="X9" s="219" t="s">
        <v>67</v>
      </c>
      <c r="Y9" s="232" t="s">
        <v>68</v>
      </c>
      <c r="Z9" s="233" t="s">
        <v>734</v>
      </c>
      <c r="AA9" s="234" t="s">
        <v>409</v>
      </c>
    </row>
    <row r="10" spans="1:27">
      <c r="E10" s="216">
        <v>8</v>
      </c>
      <c r="F10" s="245" t="str">
        <f t="shared" si="0"/>
        <v>l</v>
      </c>
      <c r="G10" s="246" t="s">
        <v>164</v>
      </c>
      <c r="H10" s="247" t="s">
        <v>172</v>
      </c>
      <c r="I10" s="248" t="str">
        <f t="shared" si="1"/>
        <v>ㄌ</v>
      </c>
      <c r="L10" s="216">
        <v>8</v>
      </c>
      <c r="M10" s="230" t="str">
        <f t="shared" si="2"/>
        <v>K</v>
      </c>
      <c r="N10" s="230" t="str">
        <f t="shared" si="3"/>
        <v>ㄎ</v>
      </c>
      <c r="Q10" s="216">
        <v>8</v>
      </c>
      <c r="R10" s="231" t="str">
        <f t="shared" si="4"/>
        <v>x</v>
      </c>
      <c r="S10" s="231" t="str">
        <f t="shared" si="5"/>
        <v>ㄌ</v>
      </c>
      <c r="W10" s="239" t="s">
        <v>735</v>
      </c>
      <c r="X10" s="219" t="s">
        <v>92</v>
      </c>
      <c r="Y10" s="232" t="s">
        <v>93</v>
      </c>
      <c r="Z10" s="233" t="s">
        <v>164</v>
      </c>
      <c r="AA10" s="234" t="s">
        <v>408</v>
      </c>
    </row>
    <row r="11" spans="1:27">
      <c r="A11" s="216" t="s">
        <v>716</v>
      </c>
      <c r="E11" s="216">
        <v>9</v>
      </c>
      <c r="F11" s="226" t="str">
        <f t="shared" si="0"/>
        <v>k</v>
      </c>
      <c r="G11" s="227" t="s">
        <v>42</v>
      </c>
      <c r="H11" s="228" t="s">
        <v>53</v>
      </c>
      <c r="I11" s="249" t="str">
        <f t="shared" si="1"/>
        <v>ㄍ</v>
      </c>
      <c r="L11" s="216">
        <v>9</v>
      </c>
      <c r="M11" s="230" t="str">
        <f t="shared" si="2"/>
        <v>g</v>
      </c>
      <c r="N11" s="230" t="str">
        <f t="shared" si="3"/>
        <v>ㆣ</v>
      </c>
      <c r="Q11" s="216">
        <v>9</v>
      </c>
      <c r="R11" s="231" t="str">
        <f t="shared" si="4"/>
        <v>e</v>
      </c>
      <c r="S11" s="231" t="str">
        <f t="shared" si="5"/>
        <v>ㄍ</v>
      </c>
      <c r="W11" s="239" t="s">
        <v>736</v>
      </c>
      <c r="X11" s="219" t="s">
        <v>41</v>
      </c>
      <c r="Y11" s="232" t="s">
        <v>42</v>
      </c>
      <c r="Z11" s="233" t="s">
        <v>42</v>
      </c>
      <c r="AA11" s="234" t="s">
        <v>407</v>
      </c>
    </row>
    <row r="12" spans="1:27">
      <c r="A12" s="225" t="s">
        <v>737</v>
      </c>
      <c r="B12" s="216">
        <f xml:space="preserve"> LEN(A12)</f>
        <v>41</v>
      </c>
      <c r="E12" s="216">
        <v>10</v>
      </c>
      <c r="F12" s="235" t="str">
        <f t="shared" si="0"/>
        <v>kh</v>
      </c>
      <c r="G12" s="236" t="s">
        <v>62</v>
      </c>
      <c r="H12" s="237" t="s">
        <v>164</v>
      </c>
      <c r="I12" s="238" t="str">
        <f t="shared" si="1"/>
        <v>ㄎ</v>
      </c>
      <c r="L12" s="216">
        <v>10</v>
      </c>
      <c r="M12" s="250" t="str">
        <f t="shared" si="2"/>
        <v>c</v>
      </c>
      <c r="N12" s="250" t="str">
        <f t="shared" si="3"/>
        <v>ㄗ</v>
      </c>
      <c r="Q12" s="216">
        <v>10</v>
      </c>
      <c r="R12" s="231" t="str">
        <f t="shared" si="4"/>
        <v>d</v>
      </c>
      <c r="S12" s="231" t="str">
        <f t="shared" si="5"/>
        <v>ㄎ</v>
      </c>
      <c r="W12" s="239" t="s">
        <v>738</v>
      </c>
      <c r="X12" s="219" t="s">
        <v>69</v>
      </c>
      <c r="Y12" s="232" t="s">
        <v>70</v>
      </c>
      <c r="Z12" s="233" t="s">
        <v>62</v>
      </c>
      <c r="AA12" s="234" t="s">
        <v>406</v>
      </c>
    </row>
    <row r="13" spans="1:27">
      <c r="A13" s="268" t="s">
        <v>787</v>
      </c>
      <c r="B13" s="216">
        <f xml:space="preserve"> LEN(A13)</f>
        <v>41</v>
      </c>
      <c r="E13" s="216">
        <v>11</v>
      </c>
      <c r="F13" s="245" t="str">
        <f t="shared" si="0"/>
        <v>h</v>
      </c>
      <c r="G13" s="246" t="s">
        <v>95</v>
      </c>
      <c r="H13" s="247" t="s">
        <v>167</v>
      </c>
      <c r="I13" s="248" t="str">
        <f t="shared" si="1"/>
        <v>ㄏ</v>
      </c>
      <c r="L13" s="216">
        <v>11</v>
      </c>
      <c r="M13" s="250" t="str">
        <f t="shared" si="2"/>
        <v>C</v>
      </c>
      <c r="N13" s="250" t="str">
        <f t="shared" si="3"/>
        <v>ㄘ</v>
      </c>
      <c r="Q13" s="216">
        <v>11</v>
      </c>
      <c r="R13" s="231" t="str">
        <f t="shared" si="4"/>
        <v>c</v>
      </c>
      <c r="S13" s="231" t="str">
        <f t="shared" si="5"/>
        <v>ㄏ</v>
      </c>
      <c r="W13" s="239" t="s">
        <v>739</v>
      </c>
      <c r="X13" s="219" t="s">
        <v>94</v>
      </c>
      <c r="Y13" s="232" t="s">
        <v>95</v>
      </c>
      <c r="Z13" s="233" t="s">
        <v>95</v>
      </c>
      <c r="AA13" s="234" t="s">
        <v>403</v>
      </c>
    </row>
    <row r="14" spans="1:27">
      <c r="E14" s="216">
        <v>12</v>
      </c>
      <c r="F14" s="235" t="str">
        <f t="shared" si="0"/>
        <v>ci</v>
      </c>
      <c r="G14" s="227" t="s">
        <v>97</v>
      </c>
      <c r="H14" s="228" t="s">
        <v>173</v>
      </c>
      <c r="I14" s="249" t="str">
        <f t="shared" si="1"/>
        <v>ㄐ</v>
      </c>
      <c r="L14" s="216">
        <v>12</v>
      </c>
      <c r="M14" s="230" t="str">
        <f t="shared" si="2"/>
        <v>z</v>
      </c>
      <c r="N14" s="230" t="str">
        <f t="shared" si="3"/>
        <v>ㆡ</v>
      </c>
      <c r="Q14" s="216">
        <v>12</v>
      </c>
      <c r="R14" s="231" t="str">
        <f t="shared" si="4"/>
        <v>r</v>
      </c>
      <c r="S14" s="231" t="str">
        <f t="shared" si="5"/>
        <v>ㄐ</v>
      </c>
      <c r="W14" s="239" t="s">
        <v>740</v>
      </c>
      <c r="X14" s="219" t="s">
        <v>43</v>
      </c>
      <c r="Y14" s="232" t="s">
        <v>741</v>
      </c>
      <c r="Z14" s="233" t="s">
        <v>742</v>
      </c>
      <c r="AA14" s="234" t="s">
        <v>743</v>
      </c>
    </row>
    <row r="15" spans="1:27">
      <c r="E15" s="216">
        <v>13</v>
      </c>
      <c r="F15" s="235" t="str">
        <f t="shared" si="0"/>
        <v>chi</v>
      </c>
      <c r="G15" s="236" t="s">
        <v>61</v>
      </c>
      <c r="H15" s="237" t="s">
        <v>174</v>
      </c>
      <c r="I15" s="238" t="str">
        <f t="shared" si="1"/>
        <v>ㄑ</v>
      </c>
      <c r="L15" s="216">
        <v>13</v>
      </c>
      <c r="M15" s="230" t="str">
        <f t="shared" si="2"/>
        <v>s</v>
      </c>
      <c r="N15" s="230" t="str">
        <f t="shared" si="3"/>
        <v>ㄙ</v>
      </c>
      <c r="Q15" s="216">
        <v>13</v>
      </c>
      <c r="R15" s="231" t="str">
        <f t="shared" si="4"/>
        <v>f</v>
      </c>
      <c r="S15" s="231" t="str">
        <f t="shared" si="5"/>
        <v>ㄑ</v>
      </c>
      <c r="W15" s="239" t="s">
        <v>744</v>
      </c>
      <c r="X15" s="219" t="s">
        <v>71</v>
      </c>
      <c r="Y15" s="232" t="s">
        <v>745</v>
      </c>
      <c r="Z15" s="233" t="s">
        <v>746</v>
      </c>
      <c r="AA15" s="234" t="s">
        <v>747</v>
      </c>
    </row>
    <row r="16" spans="1:27">
      <c r="E16" s="216">
        <v>14</v>
      </c>
      <c r="F16" s="240" t="str">
        <f t="shared" si="0"/>
        <v>si</v>
      </c>
      <c r="G16" s="241" t="s">
        <v>56</v>
      </c>
      <c r="H16" s="242" t="s">
        <v>175</v>
      </c>
      <c r="I16" s="243" t="str">
        <f t="shared" si="1"/>
        <v>ㄒ</v>
      </c>
      <c r="L16" s="216">
        <v>14</v>
      </c>
      <c r="M16" s="230" t="str">
        <f t="shared" si="2"/>
        <v>h</v>
      </c>
      <c r="N16" s="230" t="str">
        <f t="shared" si="3"/>
        <v>ㄏ</v>
      </c>
      <c r="Q16" s="216">
        <v>14</v>
      </c>
      <c r="R16" s="231" t="str">
        <f t="shared" si="4"/>
        <v>v</v>
      </c>
      <c r="S16" s="231" t="str">
        <f t="shared" si="5"/>
        <v>ㄒ</v>
      </c>
      <c r="W16" s="239" t="s">
        <v>748</v>
      </c>
      <c r="X16" s="219" t="s">
        <v>96</v>
      </c>
      <c r="Y16" s="232" t="s">
        <v>749</v>
      </c>
      <c r="Z16" s="233" t="s">
        <v>749</v>
      </c>
      <c r="AA16" s="234" t="s">
        <v>750</v>
      </c>
    </row>
    <row r="17" spans="5:27">
      <c r="E17" s="216">
        <v>15</v>
      </c>
      <c r="F17" s="226" t="str">
        <f t="shared" si="0"/>
        <v>g</v>
      </c>
      <c r="G17" s="227" t="s">
        <v>45</v>
      </c>
      <c r="H17" s="228" t="s">
        <v>11</v>
      </c>
      <c r="I17" s="249" t="str">
        <f t="shared" si="1"/>
        <v>ㆣ</v>
      </c>
      <c r="L17" s="216">
        <v>15</v>
      </c>
      <c r="M17" s="230" t="str">
        <f t="shared" si="2"/>
        <v>i</v>
      </c>
      <c r="N17" s="230" t="str">
        <f t="shared" si="3"/>
        <v>ㄧ</v>
      </c>
      <c r="Q17" s="216">
        <v>15</v>
      </c>
      <c r="R17" s="231" t="str">
        <f t="shared" si="4"/>
        <v>t</v>
      </c>
      <c r="S17" s="231" t="str">
        <f t="shared" si="5"/>
        <v>ㆣ</v>
      </c>
      <c r="W17" s="244" t="s">
        <v>751</v>
      </c>
      <c r="X17" s="219" t="s">
        <v>44</v>
      </c>
      <c r="Y17" s="232" t="s">
        <v>45</v>
      </c>
      <c r="Z17" s="233" t="s">
        <v>45</v>
      </c>
      <c r="AA17" s="234" t="s">
        <v>405</v>
      </c>
    </row>
    <row r="18" spans="5:27">
      <c r="E18" s="216">
        <v>16</v>
      </c>
      <c r="F18" s="235" t="str">
        <f t="shared" si="0"/>
        <v>ng</v>
      </c>
      <c r="G18" s="236" t="s">
        <v>165</v>
      </c>
      <c r="H18" s="237" t="s">
        <v>45</v>
      </c>
      <c r="I18" s="238" t="str">
        <f t="shared" si="1"/>
        <v>ㄫ</v>
      </c>
      <c r="L18" s="216">
        <v>16</v>
      </c>
      <c r="M18" s="230" t="str">
        <f t="shared" si="2"/>
        <v>u</v>
      </c>
      <c r="N18" s="230" t="str">
        <f t="shared" si="3"/>
        <v>ㄨ</v>
      </c>
      <c r="Q18" s="216">
        <v>16</v>
      </c>
      <c r="R18" s="231" t="str">
        <f t="shared" si="4"/>
        <v>g</v>
      </c>
      <c r="S18" s="231" t="str">
        <f t="shared" si="5"/>
        <v>ㄫ</v>
      </c>
      <c r="W18" s="244" t="s">
        <v>752</v>
      </c>
      <c r="X18" s="219" t="s">
        <v>72</v>
      </c>
      <c r="Y18" s="232" t="s">
        <v>73</v>
      </c>
      <c r="Z18" s="233" t="s">
        <v>753</v>
      </c>
      <c r="AA18" s="234" t="s">
        <v>404</v>
      </c>
    </row>
    <row r="19" spans="5:27">
      <c r="E19" s="216">
        <v>17</v>
      </c>
      <c r="F19" s="240" t="str">
        <f t="shared" si="0"/>
        <v>ji</v>
      </c>
      <c r="G19" s="241" t="s">
        <v>166</v>
      </c>
      <c r="H19" s="242" t="s">
        <v>91</v>
      </c>
      <c r="I19" s="243" t="str">
        <f t="shared" si="1"/>
        <v>ㆢ</v>
      </c>
      <c r="L19" s="216">
        <v>17</v>
      </c>
      <c r="M19" s="230" t="str">
        <f t="shared" si="2"/>
        <v>a</v>
      </c>
      <c r="N19" s="230" t="str">
        <f t="shared" si="3"/>
        <v>ㄚ</v>
      </c>
      <c r="Q19" s="216">
        <v>17</v>
      </c>
      <c r="R19" s="231" t="str">
        <f t="shared" si="4"/>
        <v>b</v>
      </c>
      <c r="S19" s="231" t="str">
        <f t="shared" si="5"/>
        <v>ㆡ</v>
      </c>
      <c r="W19" s="244" t="s">
        <v>754</v>
      </c>
      <c r="X19" s="219" t="s">
        <v>105</v>
      </c>
      <c r="Y19" s="232" t="s">
        <v>316</v>
      </c>
      <c r="Z19" s="233" t="s">
        <v>755</v>
      </c>
      <c r="AA19" s="234" t="s">
        <v>756</v>
      </c>
    </row>
    <row r="20" spans="5:27">
      <c r="E20" s="216">
        <v>18</v>
      </c>
      <c r="F20" s="251" t="str">
        <f t="shared" si="0"/>
        <v>c</v>
      </c>
      <c r="G20" s="252" t="s">
        <v>167</v>
      </c>
      <c r="H20" s="253" t="s">
        <v>176</v>
      </c>
      <c r="I20" s="254" t="str">
        <f t="shared" si="1"/>
        <v>ㄗ</v>
      </c>
      <c r="L20" s="216">
        <v>18</v>
      </c>
      <c r="M20" s="230" t="str">
        <f t="shared" si="2"/>
        <v>o</v>
      </c>
      <c r="N20" s="230" t="str">
        <f t="shared" si="3"/>
        <v>ㆦ</v>
      </c>
      <c r="Q20" s="216">
        <v>18</v>
      </c>
      <c r="R20" s="255" t="str">
        <f t="shared" si="4"/>
        <v>y</v>
      </c>
      <c r="S20" s="255" t="str">
        <f t="shared" si="5"/>
        <v>ㄗ</v>
      </c>
      <c r="W20" s="244" t="s">
        <v>754</v>
      </c>
      <c r="X20" s="219" t="s">
        <v>106</v>
      </c>
      <c r="Y20" s="232" t="s">
        <v>316</v>
      </c>
      <c r="Z20" s="233" t="s">
        <v>166</v>
      </c>
      <c r="AA20" s="234" t="s">
        <v>400</v>
      </c>
    </row>
    <row r="21" spans="5:27">
      <c r="E21" s="216">
        <v>19</v>
      </c>
      <c r="F21" s="256" t="str">
        <f t="shared" si="0"/>
        <v>ch</v>
      </c>
      <c r="G21" s="257" t="s">
        <v>83</v>
      </c>
      <c r="H21" s="258" t="s">
        <v>95</v>
      </c>
      <c r="I21" s="259" t="str">
        <f t="shared" si="1"/>
        <v>ㄘ</v>
      </c>
      <c r="L21" s="216">
        <v>19</v>
      </c>
      <c r="M21" s="230" t="str">
        <f t="shared" si="2"/>
        <v>ø</v>
      </c>
      <c r="N21" s="230" t="str">
        <f t="shared" si="3"/>
        <v>ㄜ</v>
      </c>
      <c r="Q21" s="216">
        <v>19</v>
      </c>
      <c r="R21" s="255" t="str">
        <f t="shared" si="4"/>
        <v>h</v>
      </c>
      <c r="S21" s="255" t="str">
        <f t="shared" si="5"/>
        <v>ㄘ</v>
      </c>
      <c r="W21" s="239" t="s">
        <v>757</v>
      </c>
      <c r="X21" s="219" t="s">
        <v>46</v>
      </c>
      <c r="Y21" s="232" t="s">
        <v>739</v>
      </c>
      <c r="Z21" s="233" t="s">
        <v>167</v>
      </c>
      <c r="AA21" s="234" t="s">
        <v>402</v>
      </c>
    </row>
    <row r="22" spans="5:27">
      <c r="E22" s="216">
        <v>20</v>
      </c>
      <c r="F22" s="240" t="str">
        <f t="shared" si="0"/>
        <v>s</v>
      </c>
      <c r="G22" s="241" t="s">
        <v>99</v>
      </c>
      <c r="H22" s="242" t="s">
        <v>68</v>
      </c>
      <c r="I22" s="243" t="str">
        <f t="shared" si="1"/>
        <v>ㄙ</v>
      </c>
      <c r="L22" s="216">
        <v>20</v>
      </c>
      <c r="M22" s="230" t="str">
        <f t="shared" si="2"/>
        <v>e</v>
      </c>
      <c r="N22" s="230" t="str">
        <f t="shared" si="3"/>
        <v>ㆤ</v>
      </c>
      <c r="Q22" s="216">
        <v>20</v>
      </c>
      <c r="R22" s="231" t="str">
        <f t="shared" si="4"/>
        <v>n</v>
      </c>
      <c r="S22" s="231" t="str">
        <f t="shared" si="5"/>
        <v>ㄙ</v>
      </c>
      <c r="W22" s="239" t="s">
        <v>758</v>
      </c>
      <c r="X22" s="219" t="s">
        <v>74</v>
      </c>
      <c r="Y22" s="232" t="s">
        <v>759</v>
      </c>
      <c r="Z22" s="233" t="s">
        <v>83</v>
      </c>
      <c r="AA22" s="234" t="s">
        <v>401</v>
      </c>
    </row>
    <row r="23" spans="5:27">
      <c r="E23" s="216">
        <v>21</v>
      </c>
      <c r="F23" s="260" t="str">
        <f t="shared" si="0"/>
        <v>i</v>
      </c>
      <c r="G23" s="261" t="s">
        <v>49</v>
      </c>
      <c r="H23" s="261" t="s">
        <v>77</v>
      </c>
      <c r="I23" s="262" t="str">
        <f t="shared" si="1"/>
        <v>ㄧ</v>
      </c>
      <c r="L23" s="216">
        <v>21</v>
      </c>
      <c r="M23" s="230" t="str">
        <f t="shared" si="2"/>
        <v>I</v>
      </c>
      <c r="N23" s="230" t="str">
        <f t="shared" si="3"/>
        <v>ㄞ</v>
      </c>
      <c r="Q23" s="216">
        <v>21</v>
      </c>
      <c r="R23" s="231" t="str">
        <f t="shared" si="4"/>
        <v>u</v>
      </c>
      <c r="S23" s="231" t="str">
        <f t="shared" si="5"/>
        <v>ㄧ</v>
      </c>
      <c r="W23" s="239" t="s">
        <v>760</v>
      </c>
      <c r="X23" s="219" t="s">
        <v>98</v>
      </c>
      <c r="Y23" s="232" t="s">
        <v>99</v>
      </c>
      <c r="Z23" s="233" t="s">
        <v>99</v>
      </c>
      <c r="AA23" s="234" t="s">
        <v>399</v>
      </c>
    </row>
    <row r="24" spans="5:27">
      <c r="E24" s="216">
        <v>22</v>
      </c>
      <c r="F24" s="260" t="str">
        <f t="shared" si="0"/>
        <v>u</v>
      </c>
      <c r="G24" s="261" t="s">
        <v>77</v>
      </c>
      <c r="H24" s="261" t="s">
        <v>97</v>
      </c>
      <c r="I24" s="262" t="str">
        <f t="shared" si="1"/>
        <v>ㄨ</v>
      </c>
      <c r="L24" s="216">
        <v>22</v>
      </c>
      <c r="M24" s="230" t="str">
        <f t="shared" si="2"/>
        <v>U</v>
      </c>
      <c r="N24" s="230" t="str">
        <f t="shared" si="3"/>
        <v>ㄠ</v>
      </c>
      <c r="Q24" s="216">
        <v>22</v>
      </c>
      <c r="R24" s="231" t="str">
        <f t="shared" si="4"/>
        <v>j</v>
      </c>
      <c r="S24" s="231" t="str">
        <f t="shared" si="5"/>
        <v>ㄨ</v>
      </c>
      <c r="W24" s="239" t="s">
        <v>761</v>
      </c>
      <c r="X24" s="219" t="s">
        <v>48</v>
      </c>
      <c r="Y24" s="263" t="s">
        <v>49</v>
      </c>
      <c r="Z24" s="264" t="s">
        <v>49</v>
      </c>
      <c r="AA24" s="265" t="s">
        <v>381</v>
      </c>
    </row>
    <row r="25" spans="5:27">
      <c r="E25" s="216">
        <v>23</v>
      </c>
      <c r="F25" s="260" t="str">
        <f t="shared" si="0"/>
        <v>m</v>
      </c>
      <c r="G25" s="261" t="s">
        <v>85</v>
      </c>
      <c r="H25" s="261" t="s">
        <v>66</v>
      </c>
      <c r="I25" s="262" t="str">
        <f t="shared" si="1"/>
        <v>ㆬ</v>
      </c>
      <c r="L25" s="216">
        <v>23</v>
      </c>
      <c r="M25" s="230" t="str">
        <f t="shared" si="2"/>
        <v>B</v>
      </c>
      <c r="N25" s="230" t="str">
        <f t="shared" si="3"/>
        <v>ㆬ</v>
      </c>
      <c r="Q25" s="216">
        <v>23</v>
      </c>
      <c r="R25" s="231" t="str">
        <f t="shared" si="4"/>
        <v>m</v>
      </c>
      <c r="S25" s="231" t="str">
        <f t="shared" si="5"/>
        <v>ㆬ</v>
      </c>
      <c r="W25" s="239" t="s">
        <v>762</v>
      </c>
      <c r="X25" s="219" t="s">
        <v>76</v>
      </c>
      <c r="Y25" s="263" t="s">
        <v>77</v>
      </c>
      <c r="Z25" s="264" t="s">
        <v>77</v>
      </c>
      <c r="AA25" s="265" t="s">
        <v>379</v>
      </c>
    </row>
    <row r="26" spans="5:27">
      <c r="E26" s="216">
        <v>24</v>
      </c>
      <c r="F26" s="260" t="str">
        <f t="shared" si="0"/>
        <v/>
      </c>
      <c r="G26" s="261" t="s">
        <v>21</v>
      </c>
      <c r="H26" s="261" t="s">
        <v>177</v>
      </c>
      <c r="I26" s="262" t="str">
        <f t="shared" si="1"/>
        <v/>
      </c>
      <c r="L26" s="216">
        <v>24</v>
      </c>
      <c r="M26" s="230" t="str">
        <f t="shared" si="2"/>
        <v>D</v>
      </c>
      <c r="N26" s="230" t="str">
        <f t="shared" si="3"/>
        <v>ㄣ</v>
      </c>
      <c r="Q26" s="216">
        <v>24</v>
      </c>
      <c r="R26" s="231" t="str">
        <f t="shared" si="4"/>
        <v>8</v>
      </c>
      <c r="S26" s="231" t="str">
        <f t="shared" si="5"/>
        <v>ㄚ</v>
      </c>
      <c r="W26" s="239" t="s">
        <v>763</v>
      </c>
      <c r="X26" s="219" t="s">
        <v>100</v>
      </c>
      <c r="Y26" s="263" t="s">
        <v>66</v>
      </c>
      <c r="Z26" s="264" t="s">
        <v>85</v>
      </c>
      <c r="AA26" s="265" t="s">
        <v>373</v>
      </c>
    </row>
    <row r="27" spans="5:27">
      <c r="E27" s="216">
        <v>25</v>
      </c>
      <c r="F27" s="260" t="str">
        <f t="shared" si="0"/>
        <v>oo</v>
      </c>
      <c r="G27" s="261" t="s">
        <v>79</v>
      </c>
      <c r="H27" s="261" t="s">
        <v>49</v>
      </c>
      <c r="I27" s="262" t="str">
        <f t="shared" si="1"/>
        <v>ㆦ</v>
      </c>
      <c r="L27" s="216">
        <v>25</v>
      </c>
      <c r="M27" s="230" t="str">
        <f t="shared" si="2"/>
        <v>G</v>
      </c>
      <c r="N27" s="230" t="str">
        <f t="shared" si="3"/>
        <v>ㆭ</v>
      </c>
      <c r="Q27" s="216">
        <v>25</v>
      </c>
      <c r="R27" s="231" t="str">
        <f t="shared" si="4"/>
        <v>i</v>
      </c>
      <c r="S27" s="231" t="str">
        <f t="shared" si="5"/>
        <v>ㆦ</v>
      </c>
      <c r="W27" s="219">
        <v>8</v>
      </c>
      <c r="X27" s="219" t="s">
        <v>20</v>
      </c>
      <c r="Y27" s="263" t="s">
        <v>21</v>
      </c>
      <c r="Z27" s="264" t="s">
        <v>21</v>
      </c>
      <c r="AA27" s="265" t="s">
        <v>383</v>
      </c>
    </row>
    <row r="28" spans="5:27">
      <c r="E28" s="216">
        <v>26</v>
      </c>
      <c r="F28" s="260" t="str">
        <f t="shared" si="0"/>
        <v>o</v>
      </c>
      <c r="G28" s="261" t="s">
        <v>764</v>
      </c>
      <c r="H28" s="261" t="s">
        <v>42</v>
      </c>
      <c r="I28" s="262" t="str">
        <f t="shared" si="1"/>
        <v>ㄜ</v>
      </c>
      <c r="L28" s="216">
        <v>26</v>
      </c>
      <c r="M28" s="230" t="str">
        <f t="shared" si="2"/>
        <v>N</v>
      </c>
      <c r="N28" s="230" t="str">
        <f t="shared" si="3"/>
        <v>ｎ</v>
      </c>
      <c r="Q28" s="216">
        <v>26</v>
      </c>
      <c r="R28" s="231" t="str">
        <f t="shared" si="4"/>
        <v>k</v>
      </c>
      <c r="S28" s="231" t="str">
        <f t="shared" si="5"/>
        <v>ㄜ</v>
      </c>
      <c r="W28" s="239" t="s">
        <v>765</v>
      </c>
      <c r="X28" s="219" t="s">
        <v>50</v>
      </c>
      <c r="Y28" s="263" t="s">
        <v>51</v>
      </c>
      <c r="Z28" s="264" t="s">
        <v>79</v>
      </c>
      <c r="AA28" s="265" t="s">
        <v>376</v>
      </c>
    </row>
    <row r="29" spans="5:27">
      <c r="E29" s="216">
        <v>27</v>
      </c>
      <c r="F29" s="260" t="str">
        <f t="shared" si="0"/>
        <v>am</v>
      </c>
      <c r="G29" s="261" t="s">
        <v>87</v>
      </c>
      <c r="H29" s="261" t="s">
        <v>181</v>
      </c>
      <c r="I29" s="262" t="str">
        <f t="shared" si="1"/>
        <v>ㆰ</v>
      </c>
      <c r="N29" s="216"/>
      <c r="Q29" s="216">
        <v>27</v>
      </c>
      <c r="R29" s="231" t="str">
        <f t="shared" si="4"/>
        <v>,</v>
      </c>
      <c r="S29" s="231" t="str">
        <f t="shared" si="5"/>
        <v>ㆰ</v>
      </c>
      <c r="W29" s="239" t="s">
        <v>766</v>
      </c>
      <c r="X29" s="219" t="s">
        <v>78</v>
      </c>
      <c r="Y29" s="263" t="s">
        <v>79</v>
      </c>
      <c r="Z29" s="264" t="s">
        <v>764</v>
      </c>
      <c r="AA29" s="265" t="s">
        <v>374</v>
      </c>
    </row>
    <row r="30" spans="5:27">
      <c r="E30" s="216">
        <v>28</v>
      </c>
      <c r="F30" s="260" t="str">
        <f t="shared" si="0"/>
        <v/>
      </c>
      <c r="G30" s="261" t="s">
        <v>31</v>
      </c>
      <c r="H30" s="261" t="s">
        <v>179</v>
      </c>
      <c r="I30" s="262" t="str">
        <f t="shared" si="1"/>
        <v/>
      </c>
      <c r="N30" s="216"/>
      <c r="Q30" s="216">
        <v>28</v>
      </c>
      <c r="R30" s="231" t="str">
        <f t="shared" si="4"/>
        <v>9</v>
      </c>
      <c r="S30" s="231" t="str">
        <f t="shared" si="5"/>
        <v>ㄞ</v>
      </c>
      <c r="W30" s="239">
        <v>9</v>
      </c>
      <c r="X30" s="219" t="s">
        <v>22</v>
      </c>
      <c r="Y30" s="263" t="s">
        <v>481</v>
      </c>
      <c r="Z30" s="264" t="s">
        <v>31</v>
      </c>
      <c r="AA30" s="265" t="s">
        <v>767</v>
      </c>
    </row>
    <row r="31" spans="5:27">
      <c r="E31" s="216">
        <v>29</v>
      </c>
      <c r="F31" s="260" t="str">
        <f t="shared" si="0"/>
        <v>e</v>
      </c>
      <c r="G31" s="261" t="s">
        <v>53</v>
      </c>
      <c r="H31" s="261" t="s">
        <v>79</v>
      </c>
      <c r="I31" s="262" t="str">
        <f t="shared" si="1"/>
        <v>ㆤ</v>
      </c>
      <c r="N31" s="216"/>
      <c r="Q31" s="216">
        <v>29</v>
      </c>
      <c r="R31" s="231" t="str">
        <f t="shared" si="4"/>
        <v>o</v>
      </c>
      <c r="S31" s="231" t="str">
        <f t="shared" si="5"/>
        <v>ㆤ</v>
      </c>
      <c r="W31" s="239" t="s">
        <v>768</v>
      </c>
      <c r="X31" s="219" t="s">
        <v>52</v>
      </c>
      <c r="Y31" s="263" t="s">
        <v>53</v>
      </c>
      <c r="Z31" s="264" t="s">
        <v>53</v>
      </c>
      <c r="AA31" s="265" t="s">
        <v>370</v>
      </c>
    </row>
    <row r="32" spans="5:27">
      <c r="E32" s="216">
        <v>30</v>
      </c>
      <c r="F32" s="260" t="str">
        <f t="shared" si="0"/>
        <v>au</v>
      </c>
      <c r="G32" s="261" t="s">
        <v>30</v>
      </c>
      <c r="H32" s="261" t="s">
        <v>93</v>
      </c>
      <c r="I32" s="262" t="str">
        <f t="shared" si="1"/>
        <v>ㄠ</v>
      </c>
      <c r="N32" s="216"/>
      <c r="Q32" s="216">
        <v>30</v>
      </c>
      <c r="R32" s="231" t="str">
        <f t="shared" si="4"/>
        <v>l</v>
      </c>
      <c r="S32" s="231" t="str">
        <f t="shared" si="5"/>
        <v>ㄠ</v>
      </c>
      <c r="W32" s="244" t="s">
        <v>769</v>
      </c>
      <c r="X32" s="219" t="s">
        <v>80</v>
      </c>
      <c r="Y32" s="263" t="s">
        <v>484</v>
      </c>
      <c r="Z32" s="264" t="s">
        <v>30</v>
      </c>
      <c r="AA32" s="265" t="s">
        <v>770</v>
      </c>
    </row>
    <row r="33" spans="5:27">
      <c r="E33" s="216">
        <v>31</v>
      </c>
      <c r="F33" s="260" t="str">
        <f t="shared" si="0"/>
        <v>ong</v>
      </c>
      <c r="G33" s="261" t="s">
        <v>29</v>
      </c>
      <c r="H33" s="261" t="s">
        <v>771</v>
      </c>
      <c r="I33" s="262" t="str">
        <f t="shared" si="1"/>
        <v>ㆲ</v>
      </c>
      <c r="N33" s="216"/>
      <c r="Q33" s="216">
        <v>31</v>
      </c>
      <c r="R33" s="231" t="str">
        <f t="shared" si="4"/>
        <v>.</v>
      </c>
      <c r="S33" s="231" t="str">
        <f t="shared" si="5"/>
        <v>ㆲ</v>
      </c>
      <c r="W33" s="266" t="s">
        <v>772</v>
      </c>
      <c r="X33" s="219" t="s">
        <v>101</v>
      </c>
      <c r="Y33" s="263" t="s">
        <v>660</v>
      </c>
      <c r="Z33" s="264" t="s">
        <v>659</v>
      </c>
      <c r="AA33" s="265" t="s">
        <v>773</v>
      </c>
    </row>
    <row r="34" spans="5:27">
      <c r="E34" s="216">
        <v>32</v>
      </c>
      <c r="F34" s="260" t="str">
        <f t="shared" si="0"/>
        <v/>
      </c>
      <c r="G34" s="261" t="s">
        <v>63</v>
      </c>
      <c r="H34" s="261" t="s">
        <v>183</v>
      </c>
      <c r="I34" s="262" t="str">
        <f t="shared" si="1"/>
        <v/>
      </c>
      <c r="N34" s="216"/>
      <c r="Q34" s="216">
        <v>32</v>
      </c>
      <c r="R34" s="231" t="str">
        <f t="shared" si="4"/>
        <v>0</v>
      </c>
      <c r="S34" s="231" t="str">
        <f t="shared" si="5"/>
        <v>ㄢ</v>
      </c>
      <c r="W34" s="244">
        <v>0</v>
      </c>
      <c r="X34" s="219" t="s">
        <v>23</v>
      </c>
      <c r="Y34" s="263" t="s">
        <v>648</v>
      </c>
      <c r="Z34" s="264" t="s">
        <v>649</v>
      </c>
      <c r="AA34" s="265" t="s">
        <v>774</v>
      </c>
    </row>
    <row r="35" spans="5:27">
      <c r="E35" s="216">
        <v>33</v>
      </c>
      <c r="F35" s="260" t="str">
        <f t="shared" si="0"/>
        <v>-n</v>
      </c>
      <c r="G35" s="261" t="s">
        <v>57</v>
      </c>
      <c r="H35" s="261" t="s">
        <v>9</v>
      </c>
      <c r="I35" s="262" t="str">
        <f t="shared" si="1"/>
        <v>ㄣ</v>
      </c>
      <c r="N35" s="216"/>
      <c r="Q35" s="216">
        <v>33</v>
      </c>
      <c r="R35" s="231" t="str">
        <f t="shared" si="4"/>
        <v>p</v>
      </c>
      <c r="S35" s="231" t="str">
        <f t="shared" si="5"/>
        <v>ㄣ</v>
      </c>
      <c r="W35" s="239" t="s">
        <v>775</v>
      </c>
      <c r="X35" s="219" t="s">
        <v>54</v>
      </c>
      <c r="Y35" s="263" t="s">
        <v>337</v>
      </c>
      <c r="Z35" s="264" t="s">
        <v>57</v>
      </c>
      <c r="AA35" s="265" t="s">
        <v>372</v>
      </c>
    </row>
    <row r="36" spans="5:27">
      <c r="E36" s="216">
        <v>34</v>
      </c>
      <c r="F36" s="260" t="str">
        <f t="shared" si="0"/>
        <v>ang</v>
      </c>
      <c r="G36" s="261" t="s">
        <v>24</v>
      </c>
      <c r="H36" s="261" t="s">
        <v>184</v>
      </c>
      <c r="I36" s="262" t="str">
        <f t="shared" si="1"/>
        <v>ㄤ</v>
      </c>
      <c r="N36" s="216"/>
      <c r="Q36" s="216">
        <v>34</v>
      </c>
      <c r="R36" s="231" t="str">
        <f t="shared" si="4"/>
        <v>;</v>
      </c>
      <c r="S36" s="231" t="str">
        <f t="shared" si="5"/>
        <v>ㄤ</v>
      </c>
      <c r="W36" s="239" t="s">
        <v>776</v>
      </c>
      <c r="X36" s="219" t="s">
        <v>81</v>
      </c>
      <c r="Y36" s="263" t="s">
        <v>657</v>
      </c>
      <c r="Z36" s="264" t="s">
        <v>656</v>
      </c>
      <c r="AA36" s="265" t="s">
        <v>777</v>
      </c>
    </row>
    <row r="37" spans="5:27">
      <c r="E37" s="216">
        <v>35</v>
      </c>
      <c r="F37" s="260" t="str">
        <f t="shared" si="0"/>
        <v>-ng</v>
      </c>
      <c r="G37" s="261" t="s">
        <v>59</v>
      </c>
      <c r="H37" s="261" t="s">
        <v>186</v>
      </c>
      <c r="I37" s="262" t="str">
        <f t="shared" si="1"/>
        <v>ㄥ</v>
      </c>
      <c r="N37" s="216"/>
      <c r="Q37" s="216">
        <v>35</v>
      </c>
      <c r="R37" s="231" t="str">
        <f t="shared" si="4"/>
        <v>/</v>
      </c>
      <c r="S37" s="231" t="str">
        <f t="shared" si="5"/>
        <v>ㆭ</v>
      </c>
      <c r="W37" s="266" t="s">
        <v>778</v>
      </c>
      <c r="X37" s="219" t="s">
        <v>115</v>
      </c>
      <c r="Y37" s="263" t="s">
        <v>322</v>
      </c>
      <c r="Z37" s="264" t="s">
        <v>658</v>
      </c>
      <c r="AA37" s="265" t="s">
        <v>779</v>
      </c>
    </row>
    <row r="38" spans="5:27">
      <c r="E38" s="216">
        <v>36</v>
      </c>
      <c r="F38" s="260" t="str">
        <f t="shared" si="0"/>
        <v/>
      </c>
      <c r="G38" s="261" t="s">
        <v>86</v>
      </c>
      <c r="H38" s="261" t="s">
        <v>187</v>
      </c>
      <c r="I38" s="262" t="str">
        <f t="shared" si="1"/>
        <v/>
      </c>
      <c r="N38" s="216"/>
      <c r="Q38" s="216">
        <v>36</v>
      </c>
      <c r="R38" s="231" t="str">
        <f t="shared" si="4"/>
        <v>-</v>
      </c>
      <c r="S38" s="231" t="str">
        <f t="shared" si="5"/>
        <v>ｎ</v>
      </c>
      <c r="W38" s="266" t="s">
        <v>778</v>
      </c>
      <c r="X38" s="219" t="s">
        <v>102</v>
      </c>
      <c r="Y38" s="263" t="s">
        <v>73</v>
      </c>
      <c r="Z38" s="264" t="s">
        <v>59</v>
      </c>
      <c r="AA38" s="265" t="s">
        <v>371</v>
      </c>
    </row>
    <row r="39" spans="5:27">
      <c r="E39" s="216">
        <v>37</v>
      </c>
      <c r="F39" s="260" t="str">
        <f t="shared" si="0"/>
        <v/>
      </c>
      <c r="G39" s="261" t="s">
        <v>169</v>
      </c>
      <c r="H39" s="261" t="s">
        <v>118</v>
      </c>
      <c r="I39" s="262" t="str">
        <f t="shared" si="1"/>
        <v/>
      </c>
      <c r="N39" s="216"/>
      <c r="Q39" s="216">
        <v>37</v>
      </c>
      <c r="R39" s="231" t="str">
        <f t="shared" si="4"/>
        <v>4</v>
      </c>
      <c r="S39" s="231" t="str">
        <f t="shared" si="5"/>
        <v>ˋ</v>
      </c>
      <c r="W39" s="244" t="s">
        <v>780</v>
      </c>
      <c r="X39" s="219" t="s">
        <v>113</v>
      </c>
      <c r="Y39" s="263" t="s">
        <v>636</v>
      </c>
      <c r="Z39" s="264" t="s">
        <v>637</v>
      </c>
      <c r="AA39" s="265" t="s">
        <v>781</v>
      </c>
    </row>
    <row r="40" spans="5:27">
      <c r="E40" s="216">
        <v>38</v>
      </c>
      <c r="F40" s="260" t="str">
        <f t="shared" si="0"/>
        <v/>
      </c>
      <c r="G40" s="261" t="s">
        <v>170</v>
      </c>
      <c r="H40" s="261" t="s">
        <v>188</v>
      </c>
      <c r="I40" s="262" t="str">
        <f t="shared" si="1"/>
        <v/>
      </c>
      <c r="N40" s="216"/>
      <c r="Q40" s="216">
        <v>38</v>
      </c>
      <c r="R40" s="231" t="str">
        <f t="shared" si="4"/>
        <v>3</v>
      </c>
      <c r="S40" s="231" t="str">
        <f t="shared" si="5"/>
        <v>˪</v>
      </c>
      <c r="W40" s="239" t="s">
        <v>780</v>
      </c>
      <c r="X40" s="219" t="s">
        <v>114</v>
      </c>
      <c r="Y40" s="263" t="s">
        <v>639</v>
      </c>
      <c r="Z40" s="264" t="s">
        <v>638</v>
      </c>
      <c r="AA40" s="265" t="s">
        <v>782</v>
      </c>
    </row>
    <row r="41" spans="5:27">
      <c r="E41" s="216">
        <v>39</v>
      </c>
      <c r="F41" s="260" t="str">
        <f t="shared" si="0"/>
        <v/>
      </c>
      <c r="G41" s="261" t="s">
        <v>189</v>
      </c>
      <c r="H41" s="261" t="s">
        <v>189</v>
      </c>
      <c r="I41" s="262" t="str">
        <f t="shared" si="1"/>
        <v/>
      </c>
      <c r="N41" s="216"/>
      <c r="Q41" s="216">
        <v>39</v>
      </c>
      <c r="R41" s="231" t="str">
        <f t="shared" si="4"/>
        <v>6</v>
      </c>
      <c r="S41" s="231" t="str">
        <f t="shared" si="5"/>
        <v>ˊ</v>
      </c>
      <c r="W41" s="244"/>
      <c r="X41" s="219" t="s">
        <v>107</v>
      </c>
      <c r="Y41" s="263" t="s">
        <v>317</v>
      </c>
      <c r="Z41" s="264" t="s">
        <v>393</v>
      </c>
      <c r="AA41" s="265" t="s">
        <v>382</v>
      </c>
    </row>
    <row r="42" spans="5:27">
      <c r="E42" s="216">
        <v>40</v>
      </c>
      <c r="F42" s="260" t="str">
        <f t="shared" si="0"/>
        <v/>
      </c>
      <c r="G42" s="261" t="s">
        <v>191</v>
      </c>
      <c r="H42" s="261" t="s">
        <v>190</v>
      </c>
      <c r="I42" s="262" t="str">
        <f t="shared" si="1"/>
        <v/>
      </c>
      <c r="N42" s="216"/>
      <c r="Q42" s="216">
        <v>40</v>
      </c>
      <c r="R42" s="231" t="str">
        <f t="shared" si="4"/>
        <v>5</v>
      </c>
      <c r="S42" s="231" t="str">
        <f t="shared" si="5"/>
        <v>˫</v>
      </c>
      <c r="W42" s="239"/>
      <c r="X42" s="219" t="s">
        <v>116</v>
      </c>
      <c r="Y42" s="263" t="s">
        <v>320</v>
      </c>
      <c r="Z42" s="264" t="s">
        <v>392</v>
      </c>
      <c r="AA42" s="265" t="s">
        <v>380</v>
      </c>
    </row>
    <row r="43" spans="5:27">
      <c r="E43" s="216">
        <v>41</v>
      </c>
      <c r="F43" s="260" t="str">
        <f t="shared" si="0"/>
        <v/>
      </c>
      <c r="G43" s="261" t="s">
        <v>192</v>
      </c>
      <c r="H43" s="261" t="s">
        <v>191</v>
      </c>
      <c r="I43" s="262" t="str">
        <f t="shared" si="1"/>
        <v/>
      </c>
      <c r="N43" s="216"/>
      <c r="Q43" s="216">
        <v>41</v>
      </c>
      <c r="R43" s="231" t="str">
        <f t="shared" si="4"/>
        <v>7</v>
      </c>
      <c r="S43" s="231" t="str">
        <f t="shared" si="5"/>
        <v>．</v>
      </c>
      <c r="W43" s="239"/>
      <c r="X43" s="219" t="s">
        <v>117</v>
      </c>
      <c r="Y43" s="263" t="s">
        <v>321</v>
      </c>
      <c r="Z43" s="264" t="s">
        <v>391</v>
      </c>
      <c r="AA43" s="265" t="s">
        <v>378</v>
      </c>
    </row>
    <row r="44" spans="5:27">
      <c r="E44" s="216">
        <v>42</v>
      </c>
      <c r="F44" s="260" t="str">
        <f t="shared" si="0"/>
        <v/>
      </c>
      <c r="G44" s="261" t="s">
        <v>183</v>
      </c>
      <c r="H44" s="261" t="s">
        <v>192</v>
      </c>
      <c r="I44" s="262" t="str">
        <f t="shared" si="1"/>
        <v/>
      </c>
      <c r="N44" s="216"/>
      <c r="S44" s="217"/>
      <c r="W44" s="239"/>
      <c r="X44" s="219" t="s">
        <v>110</v>
      </c>
      <c r="Y44" s="263" t="s">
        <v>319</v>
      </c>
      <c r="Z44" s="264" t="s">
        <v>390</v>
      </c>
      <c r="AA44" s="265" t="s">
        <v>377</v>
      </c>
    </row>
    <row r="45" spans="5:27">
      <c r="N45" s="216"/>
      <c r="S45" s="217"/>
      <c r="W45" s="239"/>
      <c r="X45" s="219" t="s">
        <v>108</v>
      </c>
      <c r="Y45" s="263" t="s">
        <v>318</v>
      </c>
      <c r="Z45" s="264" t="s">
        <v>389</v>
      </c>
      <c r="AA45" s="265" t="s">
        <v>375</v>
      </c>
    </row>
    <row r="46" spans="5:27">
      <c r="W46" s="239"/>
      <c r="X46" s="219" t="s">
        <v>111</v>
      </c>
      <c r="Y46" s="263" t="s">
        <v>564</v>
      </c>
      <c r="Z46" s="264" t="s">
        <v>563</v>
      </c>
      <c r="AA46" s="265" t="s">
        <v>783</v>
      </c>
    </row>
    <row r="47" spans="5:27">
      <c r="W47" s="239"/>
      <c r="X47" s="219" t="s">
        <v>112</v>
      </c>
      <c r="Y47" s="263" t="s">
        <v>571</v>
      </c>
      <c r="Z47" s="264" t="s">
        <v>570</v>
      </c>
      <c r="AA47" s="265" t="s">
        <v>784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A7F4-FBCF-47D0-A702-D6A889B6B19D}">
  <dimension ref="A2:R17"/>
  <sheetViews>
    <sheetView topLeftCell="J1" workbookViewId="0"/>
    <sheetView topLeftCell="J1" workbookViewId="1"/>
  </sheetViews>
  <sheetFormatPr defaultRowHeight="21" outlineLevelCol="1"/>
  <cols>
    <col min="1" max="9" width="0" hidden="1" customWidth="1" outlineLevel="1"/>
    <col min="10" max="10" width="8.796875" collapsed="1"/>
  </cols>
  <sheetData>
    <row r="2" spans="2:18">
      <c r="B2" t="s">
        <v>48</v>
      </c>
      <c r="C2" t="s">
        <v>467</v>
      </c>
      <c r="D2" t="s">
        <v>49</v>
      </c>
      <c r="E2" t="s">
        <v>49</v>
      </c>
      <c r="F2" t="s">
        <v>49</v>
      </c>
      <c r="G2" t="s">
        <v>49</v>
      </c>
      <c r="H2" t="s">
        <v>49</v>
      </c>
      <c r="I2" t="s">
        <v>468</v>
      </c>
      <c r="K2" s="202" t="s">
        <v>116</v>
      </c>
      <c r="L2" s="202"/>
      <c r="M2" s="202" t="s">
        <v>542</v>
      </c>
      <c r="N2" s="203" t="s">
        <v>392</v>
      </c>
      <c r="O2" s="202" t="s">
        <v>320</v>
      </c>
      <c r="P2" s="202" t="s">
        <v>543</v>
      </c>
      <c r="Q2" s="202" t="s">
        <v>544</v>
      </c>
      <c r="R2" s="202" t="s">
        <v>545</v>
      </c>
    </row>
    <row r="3" spans="2:18">
      <c r="B3" t="s">
        <v>76</v>
      </c>
      <c r="C3" t="s">
        <v>469</v>
      </c>
      <c r="D3" t="s">
        <v>77</v>
      </c>
      <c r="E3" t="s">
        <v>77</v>
      </c>
      <c r="F3" t="s">
        <v>77</v>
      </c>
      <c r="G3" t="s">
        <v>77</v>
      </c>
      <c r="H3" t="s">
        <v>77</v>
      </c>
      <c r="I3" t="s">
        <v>470</v>
      </c>
      <c r="K3" s="202" t="s">
        <v>117</v>
      </c>
      <c r="L3" s="202"/>
      <c r="M3" s="202" t="s">
        <v>546</v>
      </c>
      <c r="N3" s="203" t="s">
        <v>391</v>
      </c>
      <c r="O3" s="202"/>
      <c r="P3" s="202"/>
      <c r="Q3" s="202"/>
      <c r="R3" s="202"/>
    </row>
    <row r="4" spans="2:18">
      <c r="B4" t="s">
        <v>20</v>
      </c>
      <c r="C4" t="s">
        <v>471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472</v>
      </c>
      <c r="K4" s="202" t="s">
        <v>107</v>
      </c>
      <c r="L4" s="202" t="s">
        <v>547</v>
      </c>
      <c r="M4" s="202" t="s">
        <v>548</v>
      </c>
      <c r="N4" s="203" t="s">
        <v>393</v>
      </c>
      <c r="O4" s="202" t="s">
        <v>317</v>
      </c>
      <c r="P4" s="202" t="s">
        <v>549</v>
      </c>
      <c r="Q4" s="202" t="s">
        <v>550</v>
      </c>
      <c r="R4" s="202" t="s">
        <v>551</v>
      </c>
    </row>
    <row r="5" spans="2:18">
      <c r="B5" t="s">
        <v>473</v>
      </c>
      <c r="C5" t="s">
        <v>474</v>
      </c>
      <c r="D5" t="s">
        <v>473</v>
      </c>
      <c r="E5" t="s">
        <v>79</v>
      </c>
      <c r="F5" t="s">
        <v>51</v>
      </c>
      <c r="G5" t="s">
        <v>475</v>
      </c>
      <c r="H5" t="s">
        <v>51</v>
      </c>
      <c r="I5" t="s">
        <v>476</v>
      </c>
      <c r="K5" s="202" t="s">
        <v>108</v>
      </c>
      <c r="L5" s="202" t="s">
        <v>552</v>
      </c>
      <c r="M5" s="202" t="s">
        <v>553</v>
      </c>
      <c r="N5" s="203" t="s">
        <v>389</v>
      </c>
      <c r="O5" s="202" t="s">
        <v>318</v>
      </c>
      <c r="P5" s="202" t="s">
        <v>554</v>
      </c>
      <c r="Q5" s="202" t="s">
        <v>555</v>
      </c>
      <c r="R5" s="202" t="s">
        <v>556</v>
      </c>
    </row>
    <row r="6" spans="2:18">
      <c r="B6" t="s">
        <v>78</v>
      </c>
      <c r="C6" t="s">
        <v>477</v>
      </c>
      <c r="D6" t="s">
        <v>473</v>
      </c>
      <c r="E6" t="s">
        <v>79</v>
      </c>
      <c r="F6" t="s">
        <v>79</v>
      </c>
      <c r="G6" t="s">
        <v>79</v>
      </c>
      <c r="H6" t="s">
        <v>79</v>
      </c>
      <c r="I6" t="s">
        <v>478</v>
      </c>
      <c r="K6" s="202" t="s">
        <v>110</v>
      </c>
      <c r="L6" s="202" t="s">
        <v>557</v>
      </c>
      <c r="M6" s="202" t="s">
        <v>558</v>
      </c>
      <c r="N6" s="203" t="s">
        <v>390</v>
      </c>
      <c r="O6" s="202" t="s">
        <v>319</v>
      </c>
      <c r="P6" s="202" t="s">
        <v>559</v>
      </c>
      <c r="Q6" s="202" t="s">
        <v>560</v>
      </c>
      <c r="R6" s="202" t="s">
        <v>561</v>
      </c>
    </row>
    <row r="7" spans="2:18">
      <c r="B7" t="s">
        <v>473</v>
      </c>
      <c r="C7" t="s">
        <v>474</v>
      </c>
      <c r="D7" t="s">
        <v>53</v>
      </c>
      <c r="E7" t="s">
        <v>53</v>
      </c>
      <c r="F7" t="s">
        <v>53</v>
      </c>
      <c r="G7" t="s">
        <v>53</v>
      </c>
      <c r="H7" t="s">
        <v>53</v>
      </c>
      <c r="I7" t="s">
        <v>479</v>
      </c>
      <c r="K7" s="202" t="s">
        <v>111</v>
      </c>
      <c r="L7" s="202"/>
      <c r="M7" s="202" t="s">
        <v>562</v>
      </c>
      <c r="N7" s="203" t="s">
        <v>563</v>
      </c>
      <c r="O7" s="202" t="s">
        <v>564</v>
      </c>
      <c r="P7" s="202" t="s">
        <v>565</v>
      </c>
      <c r="Q7" s="202" t="s">
        <v>566</v>
      </c>
      <c r="R7" s="202" t="s">
        <v>567</v>
      </c>
    </row>
    <row r="8" spans="2:18">
      <c r="B8" t="s">
        <v>22</v>
      </c>
      <c r="C8" t="s">
        <v>480</v>
      </c>
      <c r="D8" t="s">
        <v>481</v>
      </c>
      <c r="E8" t="s">
        <v>31</v>
      </c>
      <c r="F8" t="s">
        <v>481</v>
      </c>
      <c r="G8" t="s">
        <v>481</v>
      </c>
      <c r="H8" t="s">
        <v>481</v>
      </c>
      <c r="I8" t="s">
        <v>482</v>
      </c>
      <c r="K8" s="202" t="s">
        <v>112</v>
      </c>
      <c r="L8" s="202" t="s">
        <v>568</v>
      </c>
      <c r="M8" s="202" t="s">
        <v>569</v>
      </c>
      <c r="N8" s="203" t="s">
        <v>570</v>
      </c>
      <c r="O8" s="202" t="s">
        <v>571</v>
      </c>
      <c r="P8" s="202" t="s">
        <v>572</v>
      </c>
      <c r="Q8" s="202" t="s">
        <v>573</v>
      </c>
      <c r="R8" s="202" t="s">
        <v>574</v>
      </c>
    </row>
    <row r="9" spans="2:18">
      <c r="B9" t="s">
        <v>80</v>
      </c>
      <c r="C9" t="s">
        <v>483</v>
      </c>
      <c r="D9" t="s">
        <v>484</v>
      </c>
      <c r="E9" t="s">
        <v>30</v>
      </c>
      <c r="F9" t="s">
        <v>484</v>
      </c>
      <c r="G9" t="s">
        <v>484</v>
      </c>
      <c r="H9" t="s">
        <v>484</v>
      </c>
      <c r="I9" t="s">
        <v>485</v>
      </c>
      <c r="K9" s="202" t="s">
        <v>575</v>
      </c>
      <c r="L9" s="202"/>
      <c r="M9" s="202" t="s">
        <v>576</v>
      </c>
      <c r="N9" s="203" t="s">
        <v>577</v>
      </c>
      <c r="O9" s="202" t="s">
        <v>578</v>
      </c>
      <c r="P9" s="202" t="s">
        <v>579</v>
      </c>
      <c r="Q9" s="202" t="s">
        <v>580</v>
      </c>
      <c r="R9" s="202" t="s">
        <v>581</v>
      </c>
    </row>
    <row r="10" spans="2:18">
      <c r="B10" t="s">
        <v>486</v>
      </c>
      <c r="C10" t="s">
        <v>487</v>
      </c>
      <c r="D10" t="s">
        <v>488</v>
      </c>
      <c r="E10" t="s">
        <v>488</v>
      </c>
      <c r="F10" t="s">
        <v>488</v>
      </c>
      <c r="G10" t="s">
        <v>488</v>
      </c>
      <c r="H10" t="s">
        <v>488</v>
      </c>
      <c r="I10" t="s">
        <v>43</v>
      </c>
      <c r="K10" s="202" t="s">
        <v>582</v>
      </c>
      <c r="L10" s="202" t="s">
        <v>583</v>
      </c>
      <c r="M10" s="202" t="s">
        <v>584</v>
      </c>
      <c r="N10" s="203" t="s">
        <v>585</v>
      </c>
      <c r="O10" s="202" t="s">
        <v>586</v>
      </c>
      <c r="P10" s="202" t="s">
        <v>587</v>
      </c>
      <c r="Q10" s="202" t="s">
        <v>588</v>
      </c>
      <c r="R10" s="202" t="s">
        <v>589</v>
      </c>
    </row>
    <row r="11" spans="2:18">
      <c r="B11" t="s">
        <v>489</v>
      </c>
      <c r="C11" t="s">
        <v>490</v>
      </c>
      <c r="D11" t="s">
        <v>491</v>
      </c>
      <c r="E11" t="s">
        <v>491</v>
      </c>
      <c r="F11" t="s">
        <v>491</v>
      </c>
      <c r="G11" t="s">
        <v>491</v>
      </c>
      <c r="H11" t="s">
        <v>491</v>
      </c>
      <c r="I11" t="s">
        <v>492</v>
      </c>
      <c r="K11" s="202" t="s">
        <v>590</v>
      </c>
      <c r="L11" s="202"/>
      <c r="M11" s="202" t="s">
        <v>591</v>
      </c>
      <c r="N11" s="203" t="s">
        <v>592</v>
      </c>
      <c r="O11" s="202" t="s">
        <v>593</v>
      </c>
      <c r="P11" s="202" t="s">
        <v>594</v>
      </c>
      <c r="Q11" s="202" t="s">
        <v>595</v>
      </c>
      <c r="R11" s="202"/>
    </row>
    <row r="12" spans="2:18">
      <c r="B12" t="s">
        <v>493</v>
      </c>
      <c r="C12" t="s">
        <v>494</v>
      </c>
      <c r="D12" t="s">
        <v>495</v>
      </c>
      <c r="E12" t="s">
        <v>496</v>
      </c>
      <c r="F12" t="s">
        <v>496</v>
      </c>
      <c r="G12" t="s">
        <v>496</v>
      </c>
      <c r="H12" t="s">
        <v>496</v>
      </c>
      <c r="I12" t="s">
        <v>497</v>
      </c>
      <c r="K12" s="202" t="s">
        <v>596</v>
      </c>
      <c r="L12" s="202"/>
      <c r="M12" s="202" t="s">
        <v>597</v>
      </c>
      <c r="N12" s="203" t="s">
        <v>598</v>
      </c>
      <c r="O12" s="202" t="s">
        <v>599</v>
      </c>
      <c r="P12" s="202" t="s">
        <v>600</v>
      </c>
      <c r="Q12" s="202" t="s">
        <v>601</v>
      </c>
      <c r="R12" s="202" t="s">
        <v>602</v>
      </c>
    </row>
    <row r="13" spans="2:18">
      <c r="B13" t="s">
        <v>498</v>
      </c>
      <c r="C13" t="s">
        <v>499</v>
      </c>
      <c r="D13" t="s">
        <v>500</v>
      </c>
      <c r="E13" t="s">
        <v>501</v>
      </c>
      <c r="F13" t="s">
        <v>500</v>
      </c>
      <c r="G13" t="s">
        <v>500</v>
      </c>
      <c r="H13" t="s">
        <v>500</v>
      </c>
      <c r="I13" t="s">
        <v>502</v>
      </c>
      <c r="K13" s="202" t="s">
        <v>603</v>
      </c>
      <c r="L13" s="202"/>
      <c r="M13" s="202" t="s">
        <v>604</v>
      </c>
      <c r="N13" s="203" t="s">
        <v>605</v>
      </c>
      <c r="O13" s="202" t="s">
        <v>606</v>
      </c>
      <c r="P13" s="202" t="s">
        <v>607</v>
      </c>
      <c r="Q13" s="202" t="s">
        <v>608</v>
      </c>
      <c r="R13" s="202" t="s">
        <v>609</v>
      </c>
    </row>
    <row r="14" spans="2:18">
      <c r="B14" t="s">
        <v>503</v>
      </c>
      <c r="C14" t="s">
        <v>504</v>
      </c>
      <c r="D14" t="s">
        <v>505</v>
      </c>
      <c r="E14" t="s">
        <v>505</v>
      </c>
      <c r="F14" t="s">
        <v>505</v>
      </c>
      <c r="G14" t="s">
        <v>505</v>
      </c>
      <c r="H14" t="s">
        <v>505</v>
      </c>
      <c r="I14" t="s">
        <v>506</v>
      </c>
      <c r="K14" s="202" t="s">
        <v>610</v>
      </c>
      <c r="L14" s="202"/>
      <c r="M14" s="202" t="s">
        <v>611</v>
      </c>
      <c r="N14" s="203" t="s">
        <v>612</v>
      </c>
      <c r="O14" s="202" t="s">
        <v>613</v>
      </c>
      <c r="P14" s="202" t="s">
        <v>614</v>
      </c>
      <c r="Q14" s="202" t="s">
        <v>615</v>
      </c>
      <c r="R14" s="202" t="s">
        <v>616</v>
      </c>
    </row>
    <row r="15" spans="2:18">
      <c r="B15" t="s">
        <v>507</v>
      </c>
      <c r="C15" t="s">
        <v>508</v>
      </c>
      <c r="D15" t="s">
        <v>509</v>
      </c>
      <c r="E15" t="s">
        <v>509</v>
      </c>
      <c r="F15" t="s">
        <v>509</v>
      </c>
      <c r="G15" t="s">
        <v>510</v>
      </c>
      <c r="H15" t="s">
        <v>509</v>
      </c>
      <c r="I15" t="s">
        <v>511</v>
      </c>
      <c r="K15" s="202" t="s">
        <v>617</v>
      </c>
      <c r="L15" s="202"/>
      <c r="M15" s="202" t="s">
        <v>618</v>
      </c>
      <c r="N15" s="203" t="s">
        <v>619</v>
      </c>
      <c r="O15" s="202" t="s">
        <v>620</v>
      </c>
      <c r="P15" s="202" t="s">
        <v>621</v>
      </c>
      <c r="Q15" s="202" t="s">
        <v>622</v>
      </c>
      <c r="R15" s="202"/>
    </row>
    <row r="16" spans="2:18" ht="34.5">
      <c r="B16" t="s">
        <v>469</v>
      </c>
      <c r="C16" t="s">
        <v>512</v>
      </c>
      <c r="D16" t="s">
        <v>513</v>
      </c>
      <c r="E16" t="s">
        <v>513</v>
      </c>
      <c r="F16" t="s">
        <v>513</v>
      </c>
      <c r="G16" t="s">
        <v>514</v>
      </c>
      <c r="H16" t="s">
        <v>513</v>
      </c>
      <c r="I16" t="s">
        <v>515</v>
      </c>
      <c r="K16" s="202" t="s">
        <v>623</v>
      </c>
      <c r="L16" s="202" t="s">
        <v>624</v>
      </c>
      <c r="M16" s="202" t="s">
        <v>625</v>
      </c>
      <c r="N16" s="203" t="s">
        <v>626</v>
      </c>
      <c r="O16" s="202" t="s">
        <v>627</v>
      </c>
      <c r="P16" s="202" t="s">
        <v>628</v>
      </c>
      <c r="Q16" s="202" t="s">
        <v>629</v>
      </c>
      <c r="R16" s="202" t="s">
        <v>630</v>
      </c>
    </row>
    <row r="17" spans="2:9">
      <c r="B17" t="s">
        <v>516</v>
      </c>
      <c r="C17" t="s">
        <v>517</v>
      </c>
      <c r="D17" t="s">
        <v>518</v>
      </c>
      <c r="E17" t="s">
        <v>519</v>
      </c>
      <c r="F17" t="s">
        <v>518</v>
      </c>
      <c r="G17" t="s">
        <v>520</v>
      </c>
      <c r="H17" t="s">
        <v>518</v>
      </c>
      <c r="I17" t="s">
        <v>521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44C6B-5C2B-244E-B1C3-BDDB4706BDFC}">
  <dimension ref="A1:AU39"/>
  <sheetViews>
    <sheetView workbookViewId="0"/>
    <sheetView workbookViewId="1"/>
  </sheetViews>
  <sheetFormatPr defaultColWidth="10.8984375" defaultRowHeight="25.5"/>
  <cols>
    <col min="1" max="1" width="3.5" style="92" customWidth="1"/>
    <col min="2" max="2" width="28.8984375" style="92" customWidth="1"/>
    <col min="3" max="47" width="8.69921875" style="92" customWidth="1"/>
    <col min="48" max="16384" width="10.8984375" style="92"/>
  </cols>
  <sheetData>
    <row r="1" spans="1:47" ht="17.100000000000001" customHeight="1">
      <c r="A1" s="94"/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  <c r="T1" s="94"/>
      <c r="U1" s="94"/>
      <c r="V1" s="94"/>
      <c r="W1" s="94"/>
      <c r="X1" s="94"/>
      <c r="Y1" s="94"/>
      <c r="Z1" s="94"/>
      <c r="AA1" s="94"/>
      <c r="AB1" s="94"/>
      <c r="AC1" s="94"/>
      <c r="AD1" s="94"/>
      <c r="AE1" s="94"/>
      <c r="AF1" s="94"/>
      <c r="AG1" s="94"/>
      <c r="AH1" s="94"/>
      <c r="AI1" s="94"/>
      <c r="AJ1" s="94"/>
      <c r="AK1" s="94"/>
      <c r="AL1" s="94"/>
      <c r="AM1" s="94"/>
      <c r="AN1" s="94"/>
      <c r="AO1" s="94"/>
      <c r="AP1" s="94"/>
      <c r="AQ1" s="425"/>
      <c r="AR1" s="425"/>
      <c r="AS1" s="94"/>
      <c r="AT1" s="94"/>
      <c r="AU1" s="94"/>
    </row>
    <row r="2" spans="1:47" s="93" customFormat="1" ht="34.5">
      <c r="B2" s="99" t="s">
        <v>327</v>
      </c>
    </row>
    <row r="3" spans="1:47" s="93" customFormat="1" ht="23.25">
      <c r="B3" s="124" t="s">
        <v>326</v>
      </c>
      <c r="C3" s="123" cm="1">
        <f t="array" ref="C3" xml:space="preserve"> COLUMN() - COLUMN($B:$B)</f>
        <v>1</v>
      </c>
      <c r="D3" s="123" cm="1">
        <f t="array" ref="D3" xml:space="preserve"> COLUMN() - COLUMN($B:$B)</f>
        <v>2</v>
      </c>
      <c r="E3" s="123" cm="1">
        <f t="array" ref="E3" xml:space="preserve"> COLUMN() - COLUMN($B:$B)</f>
        <v>3</v>
      </c>
      <c r="F3" s="123" cm="1">
        <f t="array" ref="F3" xml:space="preserve"> COLUMN() - COLUMN($B:$B)</f>
        <v>4</v>
      </c>
      <c r="G3" s="123" cm="1">
        <f t="array" ref="G3" xml:space="preserve"> COLUMN() - COLUMN($B:$B)</f>
        <v>5</v>
      </c>
      <c r="H3" s="123" cm="1">
        <f t="array" ref="H3" xml:space="preserve"> COLUMN() - COLUMN($B:$B)</f>
        <v>6</v>
      </c>
      <c r="I3" s="123" cm="1">
        <f t="array" ref="I3" xml:space="preserve"> COLUMN() - COLUMN($B:$B)</f>
        <v>7</v>
      </c>
      <c r="J3" s="123" cm="1">
        <f t="array" ref="J3" xml:space="preserve"> COLUMN() - COLUMN($B:$B)</f>
        <v>8</v>
      </c>
      <c r="K3" s="123" cm="1">
        <f t="array" ref="K3" xml:space="preserve"> COLUMN() - COLUMN($B:$B)</f>
        <v>9</v>
      </c>
      <c r="L3" s="123" cm="1">
        <f t="array" ref="L3" xml:space="preserve"> COLUMN() - COLUMN($B:$B)</f>
        <v>10</v>
      </c>
      <c r="M3" s="123" cm="1">
        <f t="array" ref="M3" xml:space="preserve"> COLUMN() - COLUMN($B:$B)</f>
        <v>11</v>
      </c>
      <c r="N3" s="123" cm="1">
        <f t="array" ref="N3" xml:space="preserve"> COLUMN() - COLUMN($B:$B)</f>
        <v>12</v>
      </c>
      <c r="O3" s="123" cm="1">
        <f t="array" ref="O3" xml:space="preserve"> COLUMN() - COLUMN($B:$B)</f>
        <v>13</v>
      </c>
      <c r="P3" s="123" cm="1">
        <f t="array" ref="P3" xml:space="preserve"> COLUMN() - COLUMN($B:$B)</f>
        <v>14</v>
      </c>
      <c r="Q3" s="123" cm="1">
        <f t="array" ref="Q3" xml:space="preserve"> COLUMN() - COLUMN($B:$B)</f>
        <v>15</v>
      </c>
      <c r="R3" s="123" cm="1">
        <f t="array" ref="R3" xml:space="preserve"> COLUMN() - COLUMN($B:$B)</f>
        <v>16</v>
      </c>
      <c r="S3" s="123" cm="1">
        <f t="array" ref="S3" xml:space="preserve"> COLUMN() - COLUMN($B:$B)</f>
        <v>17</v>
      </c>
      <c r="T3" s="123" cm="1">
        <f t="array" ref="T3" xml:space="preserve"> COLUMN() - COLUMN($B:$B)</f>
        <v>18</v>
      </c>
      <c r="U3" s="123" cm="1">
        <f t="array" ref="U3" xml:space="preserve"> COLUMN() - COLUMN($B:$B)</f>
        <v>19</v>
      </c>
      <c r="V3" s="123" cm="1">
        <f t="array" ref="V3" xml:space="preserve"> COLUMN() - COLUMN($B:$B)</f>
        <v>20</v>
      </c>
      <c r="W3" s="123" cm="1">
        <f t="array" ref="W3" xml:space="preserve"> COLUMN() - COLUMN($B:$B)</f>
        <v>21</v>
      </c>
      <c r="X3" s="123" cm="1">
        <f t="array" ref="X3" xml:space="preserve"> COLUMN() - COLUMN($B:$B)</f>
        <v>22</v>
      </c>
      <c r="Y3" s="123" cm="1">
        <f t="array" ref="Y3" xml:space="preserve"> COLUMN() - COLUMN($B:$B)</f>
        <v>23</v>
      </c>
      <c r="Z3" s="123" cm="1">
        <f t="array" ref="Z3" xml:space="preserve"> COLUMN() - COLUMN($B:$B)</f>
        <v>24</v>
      </c>
      <c r="AA3" s="123" cm="1">
        <f t="array" ref="AA3" xml:space="preserve"> COLUMN() - COLUMN($B:$B)</f>
        <v>25</v>
      </c>
      <c r="AB3" s="123" cm="1">
        <f t="array" ref="AB3" xml:space="preserve"> COLUMN() - COLUMN($B:$B)</f>
        <v>26</v>
      </c>
      <c r="AC3" s="123" cm="1">
        <f t="array" ref="AC3" xml:space="preserve"> COLUMN() - COLUMN($B:$B)</f>
        <v>27</v>
      </c>
      <c r="AD3" s="123" cm="1">
        <f t="array" ref="AD3" xml:space="preserve"> COLUMN() - COLUMN($B:$B)</f>
        <v>28</v>
      </c>
      <c r="AE3" s="123" cm="1">
        <f t="array" ref="AE3" xml:space="preserve"> COLUMN() - COLUMN($B:$B)</f>
        <v>29</v>
      </c>
      <c r="AF3" s="123" cm="1">
        <f t="array" ref="AF3" xml:space="preserve"> COLUMN() - COLUMN($B:$B)</f>
        <v>30</v>
      </c>
      <c r="AG3" s="123" cm="1">
        <f t="array" ref="AG3" xml:space="preserve"> COLUMN() - COLUMN($B:$B)</f>
        <v>31</v>
      </c>
      <c r="AH3" s="123" cm="1">
        <f t="array" ref="AH3" xml:space="preserve"> COLUMN() - COLUMN($B:$B)</f>
        <v>32</v>
      </c>
      <c r="AI3" s="123" cm="1">
        <f t="array" ref="AI3" xml:space="preserve"> COLUMN() - COLUMN($B:$B)</f>
        <v>33</v>
      </c>
      <c r="AJ3" s="123" cm="1">
        <f t="array" ref="AJ3" xml:space="preserve"> COLUMN() - COLUMN($B:$B)</f>
        <v>34</v>
      </c>
      <c r="AK3" s="123" cm="1">
        <f t="array" ref="AK3" xml:space="preserve"> COLUMN() - COLUMN($B:$B)</f>
        <v>35</v>
      </c>
      <c r="AL3" s="123" cm="1">
        <f t="array" ref="AL3" xml:space="preserve"> COLUMN() - COLUMN($B:$B)</f>
        <v>36</v>
      </c>
      <c r="AM3" s="123" cm="1">
        <f t="array" ref="AM3" xml:space="preserve"> COLUMN() - COLUMN($B:$B)</f>
        <v>37</v>
      </c>
      <c r="AN3" s="123" cm="1">
        <f t="array" ref="AN3" xml:space="preserve"> COLUMN() - COLUMN($B:$B)</f>
        <v>38</v>
      </c>
      <c r="AO3" s="123" cm="1">
        <f t="array" ref="AO3" xml:space="preserve"> COLUMN() - COLUMN($B:$B)</f>
        <v>39</v>
      </c>
      <c r="AP3" s="123" cm="1">
        <f t="array" ref="AP3" xml:space="preserve"> COLUMN() - COLUMN($B:$B)</f>
        <v>40</v>
      </c>
      <c r="AQ3" s="123" cm="1">
        <f t="array" ref="AQ3" xml:space="preserve"> COLUMN() - COLUMN($B:$B)</f>
        <v>41</v>
      </c>
      <c r="AR3" s="123" cm="1">
        <f t="array" ref="AR3" xml:space="preserve"> COLUMN() - COLUMN($B:$B)</f>
        <v>42</v>
      </c>
      <c r="AS3" s="123" cm="1">
        <f t="array" ref="AS3" xml:space="preserve"> COLUMN() - COLUMN($B:$B)</f>
        <v>43</v>
      </c>
      <c r="AT3" s="123" cm="1">
        <f t="array" ref="AT3" xml:space="preserve"> COLUMN() - COLUMN($B:$B)</f>
        <v>44</v>
      </c>
      <c r="AU3" s="123" cm="1">
        <f t="array" ref="AU3" xml:space="preserve"> COLUMN() - COLUMN($B:$B)</f>
        <v>45</v>
      </c>
    </row>
    <row r="4" spans="1:47" s="93" customFormat="1" ht="32.25">
      <c r="B4" s="122" t="str">
        <f>'[2](5)鍵盤表'!B16</f>
        <v>方音符號</v>
      </c>
      <c r="C4" s="120" t="str">
        <f>'[2](5)鍵盤表'!C16</f>
        <v>ㄅ</v>
      </c>
      <c r="D4" s="120" t="str">
        <f>'[2](5)鍵盤表'!D16</f>
        <v>ㄆ</v>
      </c>
      <c r="E4" s="120" t="str">
        <f>'[2](5)鍵盤表'!E16</f>
        <v>ㄇ</v>
      </c>
      <c r="F4" s="121" t="str">
        <f>'[2](5)鍵盤表'!F16</f>
        <v>ㆠ</v>
      </c>
      <c r="G4" s="120" t="str">
        <f>'[2](5)鍵盤表'!G16</f>
        <v>ㄉ</v>
      </c>
      <c r="H4" s="120" t="str">
        <f>'[2](5)鍵盤表'!H16</f>
        <v>ㄊ</v>
      </c>
      <c r="I4" s="120" t="str">
        <f>'[2](5)鍵盤表'!I16</f>
        <v>ㄋ</v>
      </c>
      <c r="J4" s="120" t="str">
        <f>'[2](5)鍵盤表'!J16</f>
        <v>ㄌ</v>
      </c>
      <c r="K4" s="120" t="str">
        <f>'[2](5)鍵盤表'!K16</f>
        <v>ㄍ</v>
      </c>
      <c r="L4" s="120" t="str">
        <f>'[2](5)鍵盤表'!L16</f>
        <v>ㄎ</v>
      </c>
      <c r="M4" s="120" t="str">
        <f>'[2](5)鍵盤表'!M16</f>
        <v>ㄏ</v>
      </c>
      <c r="N4" s="121" t="str">
        <f>'[2](5)鍵盤表'!N16</f>
        <v>ㆣ</v>
      </c>
      <c r="O4" s="121" t="str">
        <f>'[2](5)鍵盤表'!O16</f>
        <v>ㄫ</v>
      </c>
      <c r="P4" s="120" t="str">
        <f>'[2](5)鍵盤表'!P16</f>
        <v>ㄗ</v>
      </c>
      <c r="Q4" s="120" t="str">
        <f>'[2](5)鍵盤表'!Q16</f>
        <v>ㄘ</v>
      </c>
      <c r="R4" s="120" t="str">
        <f>'[2](5)鍵盤表'!R16</f>
        <v>ㄙ</v>
      </c>
      <c r="S4" s="121" t="str">
        <f>'[2](5)鍵盤表'!S16</f>
        <v>ㆡ</v>
      </c>
      <c r="T4" s="120" t="str">
        <f>'[2](5)鍵盤表'!T16</f>
        <v>ㄐ</v>
      </c>
      <c r="U4" s="120" t="str">
        <f>'[2](5)鍵盤表'!U16</f>
        <v>ㄑ</v>
      </c>
      <c r="V4" s="120" t="str">
        <f>'[2](5)鍵盤表'!V16</f>
        <v>ㄒ</v>
      </c>
      <c r="W4" s="121" t="str">
        <f>'[2](5)鍵盤表'!W16</f>
        <v>ㆢ</v>
      </c>
      <c r="X4" s="120" t="str">
        <f>'[2](5)鍵盤表'!X16</f>
        <v>ㄧ</v>
      </c>
      <c r="Y4" s="120" t="str">
        <f>'[2](5)鍵盤表'!Y16</f>
        <v>ㄨ</v>
      </c>
      <c r="Z4" s="120" t="str">
        <f>'[2](5)鍵盤表'!Z16</f>
        <v>ㄚ</v>
      </c>
      <c r="AA4" s="121" t="str">
        <f>'[2](5)鍵盤表'!AA16</f>
        <v>ㆦ</v>
      </c>
      <c r="AB4" s="120" t="str">
        <f>'[2](5)鍵盤表'!AB16</f>
        <v>ㄜ</v>
      </c>
      <c r="AC4" s="121" t="str">
        <f>'[2](5)鍵盤表'!AC16</f>
        <v>ㆤ</v>
      </c>
      <c r="AD4" s="121" t="str">
        <f>'[2](5)鍵盤表'!AD16</f>
        <v>ㆬ</v>
      </c>
      <c r="AE4" s="121" t="str">
        <f>'[2](5)鍵盤表'!AE16</f>
        <v>ㆭ</v>
      </c>
      <c r="AF4" s="120" t="str">
        <f>'[2](5)鍵盤表'!AF16</f>
        <v>ㄞ</v>
      </c>
      <c r="AG4" s="120" t="str">
        <f>'[2](5)鍵盤表'!AG16</f>
        <v>ㄠ</v>
      </c>
      <c r="AH4" s="121" t="str">
        <f>'[2](5)鍵盤表'!AH16</f>
        <v>ㆰ</v>
      </c>
      <c r="AI4" s="120" t="str">
        <f>'[2](5)鍵盤表'!AI16</f>
        <v>ㆱ</v>
      </c>
      <c r="AJ4" s="120" t="str">
        <f>'[2](5)鍵盤表'!AJ16</f>
        <v>ㄢ</v>
      </c>
      <c r="AK4" s="121" t="str">
        <f>'[2](5)鍵盤表'!AK16</f>
        <v>ㄣ</v>
      </c>
      <c r="AL4" s="121" t="str">
        <f>'[2](5)鍵盤表'!AL16</f>
        <v>ㄤ</v>
      </c>
      <c r="AM4" s="120" t="str">
        <f>'[2](5)鍵盤表'!AM16</f>
        <v>ㄥ</v>
      </c>
      <c r="AN4" s="120" t="str">
        <f>'[2](5)鍵盤表'!AN16</f>
        <v>ㆲ</v>
      </c>
      <c r="AO4" s="120" t="str">
        <f>'[2](5)鍵盤表'!AO16</f>
        <v>ｎ</v>
      </c>
      <c r="AP4" s="120">
        <f>'[2](5)鍵盤表'!AP16</f>
        <v>0</v>
      </c>
      <c r="AQ4" s="120" t="str">
        <f>'[2](5)鍵盤表'!AQ16</f>
        <v>˪</v>
      </c>
      <c r="AR4" s="120" t="str">
        <f>'[2](5)鍵盤表'!AR16</f>
        <v>ˋ</v>
      </c>
      <c r="AS4" s="120" t="str">
        <f>'[2](5)鍵盤表'!AS16</f>
        <v>˫</v>
      </c>
      <c r="AT4" s="120" t="str">
        <f>'[2](5)鍵盤表'!AT16</f>
        <v>ˊ</v>
      </c>
      <c r="AU4" s="120" t="str">
        <f>'[2](5)鍵盤表'!AU16</f>
        <v>·</v>
      </c>
    </row>
    <row r="5" spans="1:47" s="93" customFormat="1" ht="32.25">
      <c r="B5" s="119" t="str">
        <f>'[2](5)鍵盤表'!B17</f>
        <v>國際音標</v>
      </c>
      <c r="C5" s="117" t="str">
        <f>'[2](5)鍵盤表'!C17</f>
        <v>p</v>
      </c>
      <c r="D5" s="117" t="str">
        <f>'[2](5)鍵盤表'!D17</f>
        <v>pʰ</v>
      </c>
      <c r="E5" s="117" t="str">
        <f>'[2](5)鍵盤表'!E17</f>
        <v>m</v>
      </c>
      <c r="F5" s="116" t="str">
        <f>'[2](5)鍵盤表'!F17</f>
        <v>b</v>
      </c>
      <c r="G5" s="117" t="str">
        <f>'[2](5)鍵盤表'!G17</f>
        <v>t</v>
      </c>
      <c r="H5" s="117" t="str">
        <f>'[2](5)鍵盤表'!H17</f>
        <v>tʰ</v>
      </c>
      <c r="I5" s="117" t="str">
        <f>'[2](5)鍵盤表'!I17</f>
        <v>n</v>
      </c>
      <c r="J5" s="117" t="str">
        <f>'[2](5)鍵盤表'!J17</f>
        <v>l</v>
      </c>
      <c r="K5" s="117" t="str">
        <f>'[2](5)鍵盤表'!K17</f>
        <v>k</v>
      </c>
      <c r="L5" s="117" t="str">
        <f>'[2](5)鍵盤表'!L17</f>
        <v>kʰ</v>
      </c>
      <c r="M5" s="117" t="str">
        <f>'[2](5)鍵盤表'!M17</f>
        <v>h</v>
      </c>
      <c r="N5" s="116" t="str">
        <f>'[2](5)鍵盤表'!N17</f>
        <v>g</v>
      </c>
      <c r="O5" s="116" t="str">
        <f>'[2](5)鍵盤表'!O17</f>
        <v>ŋ</v>
      </c>
      <c r="P5" s="117" t="str">
        <f>'[2](5)鍵盤表'!P17</f>
        <v>t͡s</v>
      </c>
      <c r="Q5" s="117" t="str">
        <f>'[2](5)鍵盤表'!Q17</f>
        <v>t͡sʰ</v>
      </c>
      <c r="R5" s="117" t="str">
        <f>'[2](5)鍵盤表'!R17</f>
        <v>s</v>
      </c>
      <c r="S5" s="116" t="str">
        <f>'[2](5)鍵盤表'!S17</f>
        <v xml:space="preserve"> 	d͡z / z</v>
      </c>
      <c r="T5" s="117" t="str">
        <f>'[2](5)鍵盤表'!T17</f>
        <v xml:space="preserve"> 	t͡ɕ</v>
      </c>
      <c r="U5" s="117" t="str">
        <f>'[2](5)鍵盤表'!U17</f>
        <v>t͡ɕʰ</v>
      </c>
      <c r="V5" s="117" t="str">
        <f>'[2](5)鍵盤表'!V17</f>
        <v>ɕ</v>
      </c>
      <c r="W5" s="116" t="str">
        <f>'[2](5)鍵盤表'!W17</f>
        <v>d͡ʑ / ʑ[</v>
      </c>
      <c r="X5" s="117" t="str">
        <f>'[2](5)鍵盤表'!X17</f>
        <v>i</v>
      </c>
      <c r="Y5" s="117" t="str">
        <f>'[2](5)鍵盤表'!Y17</f>
        <v>u</v>
      </c>
      <c r="Z5" s="117" t="str">
        <f>'[2](5)鍵盤表'!Z17</f>
        <v>a</v>
      </c>
      <c r="AA5" s="116" t="str">
        <f>'[2](5)鍵盤表'!AA17</f>
        <v>ɔ</v>
      </c>
      <c r="AB5" s="117" t="str">
        <f>'[2](5)鍵盤表'!AB17</f>
        <v>o</v>
      </c>
      <c r="AC5" s="116" t="str">
        <f>'[2](5)鍵盤表'!AC17</f>
        <v>e</v>
      </c>
      <c r="AD5" s="118" t="str">
        <f>'[2](5)鍵盤表'!AD17</f>
        <v>m̩</v>
      </c>
      <c r="AE5" s="118" t="str">
        <f>'[2](5)鍵盤表'!AE17</f>
        <v>ŋ̍</v>
      </c>
      <c r="AF5" s="117" t="str">
        <f>'[2](5)鍵盤表'!AF17</f>
        <v>ai</v>
      </c>
      <c r="AG5" s="117" t="str">
        <f>'[2](5)鍵盤表'!AG17</f>
        <v>au</v>
      </c>
      <c r="AH5" s="116" t="str">
        <f>'[2](5)鍵盤表'!AH17</f>
        <v>am</v>
      </c>
      <c r="AI5" s="117" t="str">
        <f>'[2](5)鍵盤表'!AI17</f>
        <v>ɔm</v>
      </c>
      <c r="AJ5" s="117" t="str">
        <f>'[2](5)鍵盤表'!AJ17</f>
        <v>an</v>
      </c>
      <c r="AK5" s="116" t="str">
        <f>'[2](5)鍵盤表'!AK17</f>
        <v>n</v>
      </c>
      <c r="AL5" s="116" t="str">
        <f>'[2](5)鍵盤表'!AL17</f>
        <v>aŋ</v>
      </c>
      <c r="AM5" s="115" t="str">
        <f>'[2](5)鍵盤表'!AM17</f>
        <v>əŋ</v>
      </c>
      <c r="AN5" s="115" t="str">
        <f>'[2](5)鍵盤表'!AN17</f>
        <v>ɔŋ</v>
      </c>
      <c r="AO5" s="115" t="str">
        <f>'[2](5)鍵盤表'!AO17</f>
        <v>ã</v>
      </c>
      <c r="AP5" s="114">
        <f>'[2](5)鍵盤表'!AP17</f>
        <v>1</v>
      </c>
      <c r="AQ5" s="114">
        <f>'[2](5)鍵盤表'!AQ17</f>
        <v>0</v>
      </c>
      <c r="AR5" s="114">
        <f>'[2](5)鍵盤表'!AR17</f>
        <v>0</v>
      </c>
      <c r="AS5" s="114">
        <f>'[2](5)鍵盤表'!AS17</f>
        <v>0</v>
      </c>
      <c r="AT5" s="114">
        <f>'[2](5)鍵盤表'!AT17</f>
        <v>0</v>
      </c>
      <c r="AU5" s="114">
        <f>'[2](5)鍵盤表'!AU17</f>
        <v>0</v>
      </c>
    </row>
    <row r="6" spans="1:47" s="93" customFormat="1">
      <c r="B6" s="113" t="str">
        <f>'[2](5)鍵盤表'!B18</f>
        <v>羅馬拼音</v>
      </c>
      <c r="C6" s="111" t="str">
        <f>'[2](5)鍵盤表'!C18</f>
        <v>p</v>
      </c>
      <c r="D6" s="111" t="str">
        <f>'[2](5)鍵盤表'!D18</f>
        <v>ph</v>
      </c>
      <c r="E6" s="111" t="str">
        <f>'[2](5)鍵盤表'!E18</f>
        <v>m</v>
      </c>
      <c r="F6" s="109" t="str">
        <f>'[2](5)鍵盤表'!F18</f>
        <v>b</v>
      </c>
      <c r="G6" s="111" t="str">
        <f>'[2](5)鍵盤表'!G18</f>
        <v>t</v>
      </c>
      <c r="H6" s="111" t="str">
        <f>'[2](5)鍵盤表'!H18</f>
        <v>th</v>
      </c>
      <c r="I6" s="111" t="str">
        <f>'[2](5)鍵盤表'!I18</f>
        <v>n</v>
      </c>
      <c r="J6" s="111" t="str">
        <f>'[2](5)鍵盤表'!J18</f>
        <v>l</v>
      </c>
      <c r="K6" s="111" t="str">
        <f>'[2](5)鍵盤表'!K18</f>
        <v>k</v>
      </c>
      <c r="L6" s="111" t="str">
        <f>'[2](5)鍵盤表'!L18</f>
        <v>kh</v>
      </c>
      <c r="M6" s="111" t="str">
        <f>'[2](5)鍵盤表'!M18</f>
        <v>h</v>
      </c>
      <c r="N6" s="109" t="str">
        <f>'[2](5)鍵盤表'!N18</f>
        <v>g</v>
      </c>
      <c r="O6" s="109" t="str">
        <f>'[2](5)鍵盤表'!O18</f>
        <v>ng</v>
      </c>
      <c r="P6" s="111" t="str">
        <f>'[2](5)鍵盤表'!P18</f>
        <v>ts</v>
      </c>
      <c r="Q6" s="111" t="str">
        <f>'[2](5)鍵盤表'!Q18</f>
        <v>tsh</v>
      </c>
      <c r="R6" s="111" t="str">
        <f>'[2](5)鍵盤表'!R18</f>
        <v>s</v>
      </c>
      <c r="S6" s="109" t="str">
        <f>'[2](5)鍵盤表'!S18</f>
        <v>j</v>
      </c>
      <c r="T6" s="111" t="str">
        <f>'[2](5)鍵盤表'!T18</f>
        <v>tsi</v>
      </c>
      <c r="U6" s="111" t="str">
        <f>'[2](5)鍵盤表'!U18</f>
        <v>tshi</v>
      </c>
      <c r="V6" s="111" t="str">
        <f>'[2](5)鍵盤表'!V18</f>
        <v>si</v>
      </c>
      <c r="W6" s="109" t="str">
        <f>'[2](5)鍵盤表'!W18</f>
        <v>ji</v>
      </c>
      <c r="X6" s="111" t="str">
        <f>'[2](5)鍵盤表'!X18</f>
        <v>i</v>
      </c>
      <c r="Y6" s="111" t="str">
        <f>'[2](5)鍵盤表'!Y18</f>
        <v>u</v>
      </c>
      <c r="Z6" s="111" t="str">
        <f>'[2](5)鍵盤表'!Z18</f>
        <v>a</v>
      </c>
      <c r="AA6" s="109" t="str">
        <f>'[2](5)鍵盤表'!AA18</f>
        <v>oo</v>
      </c>
      <c r="AB6" s="111" t="str">
        <f>'[2](5)鍵盤表'!AB18</f>
        <v>o</v>
      </c>
      <c r="AC6" s="109" t="str">
        <f>'[2](5)鍵盤表'!AC18</f>
        <v>e</v>
      </c>
      <c r="AD6" s="112" t="str">
        <f>'[2](5)鍵盤表'!AD18</f>
        <v>-m</v>
      </c>
      <c r="AE6" s="112" t="str">
        <f>'[2](5)鍵盤表'!AE18</f>
        <v>-ng</v>
      </c>
      <c r="AF6" s="111" t="str">
        <f>'[2](5)鍵盤表'!AF18</f>
        <v>ai</v>
      </c>
      <c r="AG6" s="111" t="str">
        <f>'[2](5)鍵盤表'!AG18</f>
        <v>au</v>
      </c>
      <c r="AH6" s="109" t="str">
        <f>'[2](5)鍵盤表'!AH18</f>
        <v>am</v>
      </c>
      <c r="AI6" s="111" t="str">
        <f>'[2](5)鍵盤表'!AI18</f>
        <v>om</v>
      </c>
      <c r="AJ6" s="111" t="str">
        <f>'[2](5)鍵盤表'!AJ18</f>
        <v>an</v>
      </c>
      <c r="AK6" s="109" t="str">
        <f>'[2](5)鍵盤表'!AK18</f>
        <v>-n</v>
      </c>
      <c r="AL6" s="109" t="str">
        <f>'[2](5)鍵盤表'!AL18</f>
        <v>ang</v>
      </c>
      <c r="AM6" s="110" t="str">
        <f>'[2](5)鍵盤表'!AM18</f>
        <v>-ng</v>
      </c>
      <c r="AN6" s="110" t="str">
        <f>'[2](5)鍵盤表'!AN18</f>
        <v>ong</v>
      </c>
      <c r="AO6" s="110" t="str">
        <f>'[2](5)鍵盤表'!AO18</f>
        <v>-nn</v>
      </c>
      <c r="AP6" s="109">
        <f>'[2](5)鍵盤表'!AP18</f>
        <v>1</v>
      </c>
      <c r="AQ6" s="109">
        <f>'[2](5)鍵盤表'!AQ18</f>
        <v>3</v>
      </c>
      <c r="AR6" s="109">
        <f>'[2](5)鍵盤表'!AR18</f>
        <v>2</v>
      </c>
      <c r="AS6" s="109">
        <f>'[2](5)鍵盤表'!AS18</f>
        <v>7</v>
      </c>
      <c r="AT6" s="109">
        <f>'[2](5)鍵盤表'!AT18</f>
        <v>5</v>
      </c>
      <c r="AU6" s="109">
        <f>'[2](5)鍵盤表'!AU18</f>
        <v>8</v>
      </c>
    </row>
    <row r="7" spans="1:47" s="93" customFormat="1" ht="23.25">
      <c r="B7" s="101" t="str">
        <f>'[2](5)鍵盤表'!B19</f>
        <v>拼音字母</v>
      </c>
      <c r="C7" s="108" t="str">
        <f>'[2](5)鍵盤表'!C19</f>
        <v>p</v>
      </c>
      <c r="D7" s="108" t="str">
        <f>'[2](5)鍵盤表'!D19</f>
        <v>P</v>
      </c>
      <c r="E7" s="108" t="str">
        <f>'[2](5)鍵盤表'!E19</f>
        <v>m</v>
      </c>
      <c r="F7" s="108" t="str">
        <f>'[2](5)鍵盤表'!F19</f>
        <v>b</v>
      </c>
      <c r="G7" s="108" t="str">
        <f>'[2](5)鍵盤表'!G19</f>
        <v>t</v>
      </c>
      <c r="H7" s="108" t="str">
        <f>'[2](5)鍵盤表'!H19</f>
        <v>T</v>
      </c>
      <c r="I7" s="108" t="str">
        <f>'[2](5)鍵盤表'!I19</f>
        <v>d</v>
      </c>
      <c r="J7" s="108" t="str">
        <f>'[2](5)鍵盤表'!J19</f>
        <v>d</v>
      </c>
      <c r="K7" s="108" t="str">
        <f>'[2](5)鍵盤表'!K19</f>
        <v>k</v>
      </c>
      <c r="L7" s="108" t="str">
        <f>'[2](5)鍵盤表'!L19</f>
        <v>K</v>
      </c>
      <c r="M7" s="108" t="str">
        <f>'[2](5)鍵盤表'!M19</f>
        <v>h</v>
      </c>
      <c r="N7" s="108" t="str">
        <f>'[2](5)鍵盤表'!N19</f>
        <v>g</v>
      </c>
      <c r="O7" s="108" t="str">
        <f>'[2](5)鍵盤表'!O19</f>
        <v>g</v>
      </c>
      <c r="P7" s="108" t="str">
        <f>'[2](5)鍵盤表'!P19</f>
        <v>c</v>
      </c>
      <c r="Q7" s="108" t="str">
        <f>'[2](5)鍵盤表'!Q19</f>
        <v>C</v>
      </c>
      <c r="R7" s="108" t="str">
        <f>'[2](5)鍵盤表'!R19</f>
        <v>s</v>
      </c>
      <c r="S7" s="108" t="str">
        <f>'[2](5)鍵盤表'!S19</f>
        <v>z</v>
      </c>
      <c r="T7" s="108" t="str">
        <f>'[2](5)鍵盤表'!T19</f>
        <v>ci</v>
      </c>
      <c r="U7" s="108" t="str">
        <f>'[2](5)鍵盤表'!U19</f>
        <v>Ci</v>
      </c>
      <c r="V7" s="108" t="str">
        <f>'[2](5)鍵盤表'!V19</f>
        <v>si</v>
      </c>
      <c r="W7" s="108" t="str">
        <f>'[2](5)鍵盤表'!W19</f>
        <v>zi</v>
      </c>
      <c r="X7" s="108" t="str">
        <f>'[2](5)鍵盤表'!X19</f>
        <v>i</v>
      </c>
      <c r="Y7" s="108" t="str">
        <f>'[2](5)鍵盤表'!Y19</f>
        <v>u</v>
      </c>
      <c r="Z7" s="108" t="str">
        <f>'[2](5)鍵盤表'!Z19</f>
        <v>a</v>
      </c>
      <c r="AA7" s="108" t="str">
        <f>'[2](5)鍵盤表'!AA19</f>
        <v>o</v>
      </c>
      <c r="AB7" s="108" t="str">
        <f>'[2](5)鍵盤表'!AB19</f>
        <v>ø</v>
      </c>
      <c r="AC7" s="108" t="str">
        <f>'[2](5)鍵盤表'!AC19</f>
        <v>e</v>
      </c>
      <c r="AD7" s="108" t="str">
        <f>'[2](5)鍵盤表'!AD19</f>
        <v>B</v>
      </c>
      <c r="AE7" s="108" t="str">
        <f>'[2](5)鍵盤表'!AE19</f>
        <v>G</v>
      </c>
      <c r="AF7" s="108" t="str">
        <f>'[2](5)鍵盤表'!AF19</f>
        <v>I</v>
      </c>
      <c r="AG7" s="108" t="str">
        <f>'[2](5)鍵盤表'!AG19</f>
        <v>U</v>
      </c>
      <c r="AH7" s="108" t="str">
        <f>'[2](5)鍵盤表'!AH19</f>
        <v>aB</v>
      </c>
      <c r="AI7" s="108" t="str">
        <f>'[2](5)鍵盤表'!AI19</f>
        <v>oB</v>
      </c>
      <c r="AJ7" s="108" t="str">
        <f>'[2](5)鍵盤表'!AJ19</f>
        <v>aD</v>
      </c>
      <c r="AK7" s="108" t="str">
        <f>'[2](5)鍵盤表'!AK19</f>
        <v>D</v>
      </c>
      <c r="AL7" s="108" t="str">
        <f>'[2](5)鍵盤表'!AL19</f>
        <v>aG</v>
      </c>
      <c r="AM7" s="108" t="str">
        <f>'[2](5)鍵盤表'!AM19</f>
        <v>øG</v>
      </c>
      <c r="AN7" s="108" t="str">
        <f>'[2](5)鍵盤表'!AN19</f>
        <v>oG</v>
      </c>
      <c r="AO7" s="108" t="str">
        <f>'[2](5)鍵盤表'!AO19</f>
        <v>N</v>
      </c>
      <c r="AP7" s="108" t="str">
        <f>'[2](5)鍵盤表'!AP19</f>
        <v/>
      </c>
      <c r="AQ7" s="108" t="str">
        <f>'[2](5)鍵盤表'!AQ19</f>
        <v/>
      </c>
      <c r="AR7" s="108" t="str">
        <f>'[2](5)鍵盤表'!AR19</f>
        <v/>
      </c>
      <c r="AS7" s="108" t="str">
        <f>'[2](5)鍵盤表'!AS19</f>
        <v/>
      </c>
      <c r="AT7" s="108" t="str">
        <f>'[2](5)鍵盤表'!AT19</f>
        <v/>
      </c>
      <c r="AU7" s="108" t="str">
        <f>'[2](5)鍵盤表'!AU19</f>
        <v/>
      </c>
    </row>
    <row r="8" spans="1:47" s="93" customFormat="1" ht="23.25">
      <c r="B8" s="107" t="str">
        <f>'[2](5)鍵盤表'!B20</f>
        <v>鍵盤按鍵</v>
      </c>
      <c r="C8" s="103" t="str">
        <f>'[2](5)鍵盤表'!C20</f>
        <v>1</v>
      </c>
      <c r="D8" s="103" t="str">
        <f>'[2](5)鍵盤表'!D20</f>
        <v>q</v>
      </c>
      <c r="E8" s="103" t="str">
        <f>'[2](5)鍵盤表'!E20</f>
        <v>a</v>
      </c>
      <c r="F8" s="103" t="str">
        <f>'[2](5)鍵盤表'!F20</f>
        <v>z</v>
      </c>
      <c r="G8" s="103" t="str">
        <f>'[2](5)鍵盤表'!G20</f>
        <v>2</v>
      </c>
      <c r="H8" s="103" t="str">
        <f>'[2](5)鍵盤表'!H20</f>
        <v>w</v>
      </c>
      <c r="I8" s="103" t="str">
        <f>'[2](5)鍵盤表'!I20</f>
        <v>s</v>
      </c>
      <c r="J8" s="103" t="str">
        <f>'[2](5)鍵盤表'!J20</f>
        <v>x</v>
      </c>
      <c r="K8" s="103" t="str">
        <f>'[2](5)鍵盤表'!K20</f>
        <v>e</v>
      </c>
      <c r="L8" s="103" t="str">
        <f>'[2](5)鍵盤表'!L20</f>
        <v>d</v>
      </c>
      <c r="M8" s="103" t="str">
        <f>'[2](5)鍵盤表'!M20</f>
        <v>c</v>
      </c>
      <c r="N8" s="103" t="str">
        <f>'[2](5)鍵盤表'!N20</f>
        <v>t</v>
      </c>
      <c r="O8" s="103" t="str">
        <f>'[2](5)鍵盤表'!O20</f>
        <v>g</v>
      </c>
      <c r="P8" s="103" t="str">
        <f>'[2](5)鍵盤表'!P20</f>
        <v>y</v>
      </c>
      <c r="Q8" s="103" t="str">
        <f>'[2](5)鍵盤表'!Q20</f>
        <v>h</v>
      </c>
      <c r="R8" s="103" t="str">
        <f>'[2](5)鍵盤表'!R20</f>
        <v>n</v>
      </c>
      <c r="S8" s="103" t="str">
        <f>'[2](5)鍵盤表'!S20</f>
        <v>b</v>
      </c>
      <c r="T8" s="103" t="str">
        <f>'[2](5)鍵盤表'!T20</f>
        <v>r</v>
      </c>
      <c r="U8" s="103" t="str">
        <f>'[2](5)鍵盤表'!U20</f>
        <v>f</v>
      </c>
      <c r="V8" s="103" t="str">
        <f>'[2](5)鍵盤表'!V20</f>
        <v>v</v>
      </c>
      <c r="W8" s="103" t="str">
        <f>'[2](5)鍵盤表'!W20</f>
        <v>b</v>
      </c>
      <c r="X8" s="103" t="str">
        <f>'[2](5)鍵盤表'!X20</f>
        <v>u</v>
      </c>
      <c r="Y8" s="103" t="str">
        <f>'[2](5)鍵盤表'!Y20</f>
        <v>j</v>
      </c>
      <c r="Z8" s="103" t="str">
        <f>'[2](5)鍵盤表'!Z20</f>
        <v>8</v>
      </c>
      <c r="AA8" s="103" t="str">
        <f>'[2](5)鍵盤表'!AA20</f>
        <v>i</v>
      </c>
      <c r="AB8" s="103" t="str">
        <f>'[2](5)鍵盤表'!AB20</f>
        <v>k</v>
      </c>
      <c r="AC8" s="103" t="str">
        <f>'[2](5)鍵盤表'!AC20</f>
        <v>o</v>
      </c>
      <c r="AD8" s="103" t="str">
        <f>'[2](5)鍵盤表'!AD20</f>
        <v>m</v>
      </c>
      <c r="AE8" s="103" t="str">
        <f>'[2](5)鍵盤表'!AE20</f>
        <v>/</v>
      </c>
      <c r="AF8" s="103" t="str">
        <f>'[2](5)鍵盤表'!AF20</f>
        <v>9</v>
      </c>
      <c r="AG8" s="103" t="str">
        <f>'[2](5)鍵盤表'!AG20</f>
        <v>l</v>
      </c>
      <c r="AH8" s="103" t="str">
        <f>'[2](5)鍵盤表'!AH20</f>
        <v>,</v>
      </c>
      <c r="AI8" s="103" t="str">
        <f>'[2](5)鍵盤表'!AI20</f>
        <v>,</v>
      </c>
      <c r="AJ8" s="103" t="str">
        <f>'[2](5)鍵盤表'!AJ20</f>
        <v>0</v>
      </c>
      <c r="AK8" s="103" t="str">
        <f>'[2](5)鍵盤表'!AK20</f>
        <v>p</v>
      </c>
      <c r="AL8" s="103" t="str">
        <f>'[2](5)鍵盤表'!AL20</f>
        <v>;</v>
      </c>
      <c r="AM8" s="103" t="str">
        <f>'[2](5)鍵盤表'!AM20</f>
        <v/>
      </c>
      <c r="AN8" s="103" t="str">
        <f>'[2](5)鍵盤表'!AN20</f>
        <v>.</v>
      </c>
      <c r="AO8" s="103" t="str">
        <f>'[2](5)鍵盤表'!AO20</f>
        <v>-</v>
      </c>
      <c r="AP8" s="103" t="str">
        <f>'[2](5)鍵盤表'!AP20</f>
        <v/>
      </c>
      <c r="AQ8" s="103" t="str">
        <f>'[2](5)鍵盤表'!AQ20</f>
        <v>3</v>
      </c>
      <c r="AR8" s="103" t="str">
        <f>'[2](5)鍵盤表'!AR20</f>
        <v>4</v>
      </c>
      <c r="AS8" s="103" t="str">
        <f>'[2](5)鍵盤表'!AS20</f>
        <v>5</v>
      </c>
      <c r="AT8" s="103" t="str">
        <f>'[2](5)鍵盤表'!AT20</f>
        <v>6</v>
      </c>
      <c r="AU8" s="103" t="str">
        <f>'[2](5)鍵盤表'!AU20</f>
        <v/>
      </c>
    </row>
    <row r="9" spans="1:47" s="93" customFormat="1" ht="23.25">
      <c r="B9" s="107" t="str">
        <f>'[2](5)鍵盤表'!B21</f>
        <v>鍵盤行號</v>
      </c>
      <c r="C9" s="103">
        <f>'[2](5)鍵盤表'!C21</f>
        <v>1</v>
      </c>
      <c r="D9" s="103">
        <f>'[2](5)鍵盤表'!D21</f>
        <v>1</v>
      </c>
      <c r="E9" s="103">
        <f>'[2](5)鍵盤表'!E21</f>
        <v>1</v>
      </c>
      <c r="F9" s="103">
        <f>'[2](5)鍵盤表'!F21</f>
        <v>1</v>
      </c>
      <c r="G9" s="106">
        <f>'[2](5)鍵盤表'!G21</f>
        <v>2</v>
      </c>
      <c r="H9" s="106">
        <f>'[2](5)鍵盤表'!H21</f>
        <v>2</v>
      </c>
      <c r="I9" s="106">
        <f>'[2](5)鍵盤表'!I21</f>
        <v>2</v>
      </c>
      <c r="J9" s="106">
        <f>'[2](5)鍵盤表'!J21</f>
        <v>2</v>
      </c>
      <c r="K9" s="103">
        <f>'[2](5)鍵盤表'!K21</f>
        <v>3</v>
      </c>
      <c r="L9" s="103">
        <f>'[2](5)鍵盤表'!L21</f>
        <v>3</v>
      </c>
      <c r="M9" s="103">
        <f>'[2](5)鍵盤表'!M21</f>
        <v>3</v>
      </c>
      <c r="N9" s="103">
        <f>'[2](5)鍵盤表'!N21</f>
        <v>3</v>
      </c>
      <c r="O9" s="105">
        <f>'[2](5)鍵盤表'!O21</f>
        <v>5</v>
      </c>
      <c r="P9" s="106">
        <f>'[2](5)鍵盤表'!P21</f>
        <v>6</v>
      </c>
      <c r="Q9" s="106">
        <f>'[2](5)鍵盤表'!Q21</f>
        <v>6</v>
      </c>
      <c r="R9" s="106">
        <f>'[2](5)鍵盤表'!R21</f>
        <v>6</v>
      </c>
      <c r="S9" s="105">
        <f>'[2](5)鍵盤表'!S21</f>
        <v>5</v>
      </c>
      <c r="T9" s="103">
        <f>'[2](5)鍵盤表'!T21</f>
        <v>4</v>
      </c>
      <c r="U9" s="103">
        <f>'[2](5)鍵盤表'!U21</f>
        <v>4</v>
      </c>
      <c r="V9" s="103">
        <f>'[2](5)鍵盤表'!V21</f>
        <v>4</v>
      </c>
      <c r="W9" s="104">
        <f>'[2](5)鍵盤表'!W21</f>
        <v>5</v>
      </c>
      <c r="X9" s="103">
        <f>'[2](5)鍵盤表'!X21</f>
        <v>7</v>
      </c>
      <c r="Y9" s="103">
        <f>'[2](5)鍵盤表'!Y21</f>
        <v>7</v>
      </c>
      <c r="Z9" s="103">
        <f>'[2](5)鍵盤表'!Z21</f>
        <v>8</v>
      </c>
      <c r="AA9" s="103">
        <f>'[2](5)鍵盤表'!AA21</f>
        <v>8</v>
      </c>
      <c r="AB9" s="103">
        <f>'[2](5)鍵盤表'!AB21</f>
        <v>8</v>
      </c>
      <c r="AC9" s="103">
        <f>'[2](5)鍵盤表'!AC21</f>
        <v>9</v>
      </c>
      <c r="AD9" s="103">
        <f>'[2](5)鍵盤表'!AD21</f>
        <v>7</v>
      </c>
      <c r="AE9" s="103">
        <f>'[2](5)鍵盤表'!AE21</f>
        <v>7</v>
      </c>
      <c r="AF9" s="103">
        <f>'[2](5)鍵盤表'!AF21</f>
        <v>9</v>
      </c>
      <c r="AG9" s="103">
        <f>'[2](5)鍵盤表'!AG21</f>
        <v>9</v>
      </c>
      <c r="AH9" s="103">
        <f>'[2](5)鍵盤表'!AH21</f>
        <v>8</v>
      </c>
      <c r="AI9" s="103">
        <f>'[2](5)鍵盤表'!AI21</f>
        <v>8</v>
      </c>
      <c r="AJ9" s="103">
        <f>'[2](5)鍵盤表'!AJ21</f>
        <v>0</v>
      </c>
      <c r="AK9" s="103">
        <f>'[2](5)鍵盤表'!AK21</f>
        <v>0</v>
      </c>
      <c r="AL9" s="103">
        <f>'[2](5)鍵盤表'!AL21</f>
        <v>0</v>
      </c>
      <c r="AM9" s="103">
        <f>'[2](5)鍵盤表'!AM21</f>
        <v>0</v>
      </c>
      <c r="AN9" s="103">
        <f>'[2](5)鍵盤表'!AN21</f>
        <v>0</v>
      </c>
      <c r="AO9" s="103" t="str">
        <f>'[2](5)鍵盤表'!AO21</f>
        <v>A</v>
      </c>
      <c r="AP9" s="103" t="str">
        <f>'[2](5)鍵盤表'!AP21</f>
        <v>&lt;SP&gt;</v>
      </c>
      <c r="AQ9" s="103">
        <f>'[2](5)鍵盤表'!AQ21</f>
        <v>3</v>
      </c>
      <c r="AR9" s="103">
        <f>'[2](5)鍵盤表'!AR21</f>
        <v>4</v>
      </c>
      <c r="AS9" s="103">
        <f>'[2](5)鍵盤表'!AS21</f>
        <v>5</v>
      </c>
      <c r="AT9" s="103">
        <f>'[2](5)鍵盤表'!AT21</f>
        <v>6</v>
      </c>
      <c r="AU9" s="103">
        <f>'[2](5)鍵盤表'!AU21</f>
        <v>7</v>
      </c>
    </row>
    <row r="10" spans="1:47" s="93" customFormat="1" ht="23.25"/>
    <row r="11" spans="1:47" s="93" customFormat="1" ht="23.25">
      <c r="B11" s="101" t="str">
        <f>B7</f>
        <v>拼音字母</v>
      </c>
      <c r="C11" s="423" t="str">
        <f xml:space="preserve"> _xlfn.CONCAT(C7:AO7)</f>
        <v>pPmbtTddkKhggcCszciCisiziiuaoøeBGIUaBoBaDDaGøGoGN</v>
      </c>
      <c r="D11" s="423"/>
      <c r="E11" s="423"/>
      <c r="F11" s="423"/>
      <c r="G11" s="423"/>
      <c r="H11" s="423"/>
      <c r="I11" s="423"/>
      <c r="J11" s="423"/>
      <c r="K11" s="423"/>
      <c r="L11" s="423"/>
      <c r="M11" s="423"/>
      <c r="N11" s="423"/>
      <c r="O11" s="423"/>
      <c r="P11" s="423"/>
      <c r="Q11" s="423"/>
      <c r="R11" s="423"/>
      <c r="S11" s="423"/>
      <c r="T11" s="423"/>
      <c r="U11" s="423"/>
      <c r="V11" s="423"/>
      <c r="W11" s="423"/>
      <c r="X11" s="423"/>
      <c r="Y11" s="423"/>
      <c r="Z11" s="423"/>
    </row>
    <row r="12" spans="1:47" s="93" customFormat="1" ht="23.25">
      <c r="B12" s="102" t="str">
        <f>B8</f>
        <v>鍵盤按鍵</v>
      </c>
      <c r="C12" s="424" t="str">
        <f xml:space="preserve"> _xlfn.CONCAT(C8:AO8)</f>
        <v>1qaz2wsxedctgyhnbrfvbuj8ikom/9l,,0p;.-</v>
      </c>
      <c r="D12" s="424"/>
      <c r="E12" s="424"/>
      <c r="F12" s="424"/>
      <c r="G12" s="424"/>
      <c r="H12" s="424"/>
      <c r="I12" s="424"/>
      <c r="J12" s="424"/>
      <c r="K12" s="424"/>
      <c r="L12" s="424"/>
      <c r="M12" s="424"/>
      <c r="N12" s="424"/>
      <c r="O12" s="424"/>
      <c r="P12" s="424"/>
      <c r="Q12" s="424"/>
      <c r="R12" s="424"/>
      <c r="S12" s="424"/>
      <c r="T12" s="424"/>
      <c r="U12" s="424"/>
      <c r="V12" s="424"/>
      <c r="W12" s="424"/>
      <c r="X12" s="424"/>
      <c r="Y12" s="424"/>
      <c r="Z12" s="424"/>
    </row>
    <row r="13" spans="1:47" s="93" customFormat="1" ht="23.25"/>
    <row r="14" spans="1:47" s="93" customFormat="1" ht="34.5">
      <c r="B14" s="99" t="s">
        <v>323</v>
      </c>
    </row>
    <row r="15" spans="1:47" s="93" customFormat="1" ht="23.25">
      <c r="B15" s="422" t="str">
        <f xml:space="preserve"> "- xlit|" &amp; C11 &amp; "|" &amp; C12 &amp; "|"</f>
        <v>- xlit|pPmbtTddkKhggcCszciCisiziiuaoøeBGIUaBoBaDDaGøGoGN|1qaz2wsxedctgyhnbrfvbuj8ikom/9l,,0p;.-|</v>
      </c>
      <c r="C15" s="422"/>
      <c r="D15" s="422"/>
      <c r="E15" s="422"/>
      <c r="F15" s="422"/>
      <c r="G15" s="422"/>
      <c r="H15" s="422"/>
      <c r="I15" s="422"/>
      <c r="J15" s="422"/>
      <c r="K15" s="422"/>
      <c r="L15" s="422"/>
      <c r="M15" s="422"/>
      <c r="N15" s="422"/>
      <c r="O15" s="422"/>
      <c r="P15" s="422"/>
      <c r="Q15" s="422"/>
      <c r="R15" s="422"/>
      <c r="S15" s="422"/>
      <c r="T15" s="422"/>
      <c r="U15" s="422"/>
      <c r="V15" s="422"/>
      <c r="W15" s="422"/>
      <c r="X15" s="422"/>
      <c r="Y15" s="422"/>
      <c r="Z15" s="422"/>
    </row>
    <row r="16" spans="1:47" s="93" customFormat="1" ht="23.25"/>
    <row r="17" spans="2:26" s="93" customFormat="1" ht="34.5">
      <c r="B17" s="99" t="s">
        <v>325</v>
      </c>
    </row>
    <row r="18" spans="2:26" s="93" customFormat="1" ht="23.25"/>
    <row r="19" spans="2:26" s="93" customFormat="1" ht="23.25">
      <c r="B19" s="101" t="str">
        <f>B7</f>
        <v>拼音字母</v>
      </c>
      <c r="C19" s="423" t="str">
        <f xml:space="preserve"> _xlfn.CONCAT(C7:AO7)</f>
        <v>pPmbtTddkKhggcCszciCisiziiuaoøeBGIUaBoBaDDaGøGoGN</v>
      </c>
      <c r="D19" s="423"/>
      <c r="E19" s="423"/>
      <c r="F19" s="423"/>
      <c r="G19" s="423"/>
      <c r="H19" s="423"/>
      <c r="I19" s="423"/>
      <c r="J19" s="423"/>
      <c r="K19" s="423"/>
      <c r="L19" s="423"/>
      <c r="M19" s="423"/>
      <c r="N19" s="423"/>
      <c r="O19" s="423"/>
      <c r="P19" s="423"/>
      <c r="Q19" s="423"/>
      <c r="R19" s="423"/>
      <c r="S19" s="423"/>
      <c r="T19" s="423"/>
      <c r="U19" s="423"/>
      <c r="V19" s="423"/>
      <c r="W19" s="423"/>
      <c r="X19" s="423"/>
      <c r="Y19" s="423"/>
      <c r="Z19" s="423"/>
    </row>
    <row r="20" spans="2:26" s="93" customFormat="1" ht="23.25">
      <c r="B20" s="100" t="str">
        <f>B4</f>
        <v>方音符號</v>
      </c>
      <c r="C20" s="424" t="str">
        <f xml:space="preserve"> _xlfn.CONCAT( C4:AO4)</f>
        <v>ㄅㄆㄇㆠㄉㄊㄋㄌㄍㄎㄏㆣㄫㄗㄘㄙㆡㄐㄑㄒㆢㄧㄨㄚㆦㄜㆤㆬㆭㄞㄠㆰㆱㄢㄣㄤㄥㆲｎ</v>
      </c>
      <c r="D20" s="424"/>
      <c r="E20" s="424"/>
      <c r="F20" s="424"/>
      <c r="G20" s="424"/>
      <c r="H20" s="424"/>
      <c r="I20" s="424"/>
      <c r="J20" s="424"/>
      <c r="K20" s="424"/>
      <c r="L20" s="424"/>
      <c r="M20" s="424"/>
      <c r="N20" s="424"/>
      <c r="O20" s="424"/>
      <c r="P20" s="424"/>
      <c r="Q20" s="424"/>
      <c r="R20" s="424"/>
      <c r="S20" s="424"/>
      <c r="T20" s="424"/>
      <c r="U20" s="424"/>
      <c r="V20" s="424"/>
      <c r="W20" s="424"/>
      <c r="X20" s="424"/>
      <c r="Y20" s="424"/>
      <c r="Z20" s="424"/>
    </row>
    <row r="21" spans="2:26" s="93" customFormat="1" ht="23.25"/>
    <row r="22" spans="2:26" s="93" customFormat="1" ht="34.5">
      <c r="B22" s="99" t="s">
        <v>323</v>
      </c>
    </row>
    <row r="23" spans="2:26" s="93" customFormat="1" ht="23.25">
      <c r="B23" s="422" t="str">
        <f xml:space="preserve"> "- xlit|" &amp; C19 &amp; "|" &amp; C20 &amp; "|"</f>
        <v>- xlit|pPmbtTddkKhggcCszciCisiziiuaoøeBGIUaBoBaDDaGøGoGN|ㄅㄆㄇㆠㄉㄊㄋㄌㄍㄎㄏㆣㄫㄗㄘㄙㆡㄐㄑㄒㆢㄧㄨㄚㆦㄜㆤㆬㆭㄞㄠㆰㆱㄢㄣㄤㄥㆲｎ|</v>
      </c>
      <c r="C23" s="422"/>
      <c r="D23" s="422"/>
      <c r="E23" s="422"/>
      <c r="F23" s="422"/>
      <c r="G23" s="422"/>
      <c r="H23" s="422"/>
      <c r="I23" s="422"/>
      <c r="J23" s="422"/>
      <c r="K23" s="422"/>
      <c r="L23" s="422"/>
      <c r="M23" s="422"/>
      <c r="N23" s="422"/>
      <c r="O23" s="422"/>
      <c r="P23" s="422"/>
      <c r="Q23" s="422"/>
      <c r="R23" s="422"/>
      <c r="S23" s="422"/>
      <c r="T23" s="422"/>
      <c r="U23" s="422"/>
      <c r="V23" s="422"/>
      <c r="W23" s="422"/>
      <c r="X23" s="422"/>
      <c r="Y23" s="422"/>
      <c r="Z23" s="422"/>
    </row>
    <row r="24" spans="2:26" s="93" customFormat="1" ht="23.25"/>
    <row r="25" spans="2:26" s="93" customFormat="1" ht="34.5">
      <c r="B25" s="99" t="s">
        <v>324</v>
      </c>
    </row>
    <row r="26" spans="2:26" s="93" customFormat="1" ht="23.25"/>
    <row r="27" spans="2:26" s="93" customFormat="1" ht="23.25">
      <c r="B27" s="101" t="str">
        <f>B12</f>
        <v>鍵盤按鍵</v>
      </c>
      <c r="C27" s="423" t="str">
        <f xml:space="preserve"> _xlfn.CONCAT(C8:AO8)</f>
        <v>1qaz2wsxedctgyhnbrfvbuj8ikom/9l,,0p;.-</v>
      </c>
      <c r="D27" s="423"/>
      <c r="E27" s="423"/>
      <c r="F27" s="423"/>
      <c r="G27" s="423"/>
      <c r="H27" s="423"/>
      <c r="I27" s="423"/>
      <c r="J27" s="423"/>
      <c r="K27" s="423"/>
      <c r="L27" s="423"/>
      <c r="M27" s="423"/>
      <c r="N27" s="423"/>
      <c r="O27" s="423"/>
      <c r="P27" s="423"/>
      <c r="Q27" s="423"/>
      <c r="R27" s="423"/>
      <c r="S27" s="423"/>
      <c r="T27" s="423"/>
      <c r="U27" s="423"/>
      <c r="V27" s="423"/>
      <c r="W27" s="423"/>
      <c r="X27" s="423"/>
      <c r="Y27" s="423"/>
      <c r="Z27" s="423"/>
    </row>
    <row r="28" spans="2:26" s="93" customFormat="1" ht="23.25">
      <c r="B28" s="100" t="str">
        <f>B4</f>
        <v>方音符號</v>
      </c>
      <c r="C28" s="424" t="str">
        <f>_xlfn.CONCAT(C4:AO4)</f>
        <v>ㄅㄆㄇㆠㄉㄊㄋㄌㄍㄎㄏㆣㄫㄗㄘㄙㆡㄐㄑㄒㆢㄧㄨㄚㆦㄜㆤㆬㆭㄞㄠㆰㆱㄢㄣㄤㄥㆲｎ</v>
      </c>
      <c r="D28" s="424"/>
      <c r="E28" s="424"/>
      <c r="F28" s="424"/>
      <c r="G28" s="424"/>
      <c r="H28" s="424"/>
      <c r="I28" s="424"/>
      <c r="J28" s="424"/>
      <c r="K28" s="424"/>
      <c r="L28" s="424"/>
      <c r="M28" s="424"/>
      <c r="N28" s="424"/>
      <c r="O28" s="424"/>
      <c r="P28" s="424"/>
      <c r="Q28" s="424"/>
      <c r="R28" s="424"/>
      <c r="S28" s="424"/>
      <c r="T28" s="424"/>
      <c r="U28" s="424"/>
      <c r="V28" s="424"/>
      <c r="W28" s="424"/>
      <c r="X28" s="424"/>
      <c r="Y28" s="424"/>
      <c r="Z28" s="424"/>
    </row>
    <row r="29" spans="2:26" s="93" customFormat="1" ht="23.25"/>
    <row r="30" spans="2:26" s="93" customFormat="1" ht="34.5">
      <c r="B30" s="99" t="s">
        <v>323</v>
      </c>
    </row>
    <row r="31" spans="2:26" s="93" customFormat="1" ht="23.25">
      <c r="B31" s="422" t="str">
        <f xml:space="preserve"> "- xlit|" &amp; C27 &amp; "|" &amp; C28 &amp; "|"</f>
        <v>- xlit|1qaz2wsxedctgyhnbrfvbuj8ikom/9l,,0p;.-|ㄅㄆㄇㆠㄉㄊㄋㄌㄍㄎㄏㆣㄫㄗㄘㄙㆡㄐㄑㄒㆢㄧㄨㄚㆦㄜㆤㆬㆭㄞㄠㆰㆱㄢㄣㄤㄥㆲｎ|</v>
      </c>
      <c r="C31" s="422"/>
      <c r="D31" s="422"/>
      <c r="E31" s="422"/>
      <c r="F31" s="422"/>
      <c r="G31" s="422"/>
      <c r="H31" s="422"/>
      <c r="I31" s="422"/>
      <c r="J31" s="422"/>
      <c r="K31" s="422"/>
      <c r="L31" s="422"/>
      <c r="M31" s="422"/>
      <c r="N31" s="422"/>
      <c r="O31" s="422"/>
      <c r="P31" s="422"/>
      <c r="Q31" s="422"/>
      <c r="R31" s="422"/>
      <c r="S31" s="422"/>
      <c r="T31" s="422"/>
      <c r="U31" s="422"/>
      <c r="V31" s="422"/>
      <c r="W31" s="422"/>
      <c r="X31" s="422"/>
      <c r="Y31" s="422"/>
      <c r="Z31" s="422"/>
    </row>
    <row r="32" spans="2:26" s="93" customFormat="1" ht="23.25"/>
    <row r="33" spans="1:47" s="95" customFormat="1">
      <c r="A33" s="96"/>
      <c r="B33" s="97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</row>
    <row r="34" spans="1:47" s="95" customFormat="1">
      <c r="A34" s="96"/>
      <c r="B34" s="97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96"/>
      <c r="R34" s="96"/>
      <c r="S34" s="96"/>
      <c r="T34" s="96"/>
      <c r="U34" s="96"/>
      <c r="V34" s="96"/>
      <c r="W34" s="96"/>
      <c r="X34" s="96"/>
      <c r="Y34" s="96"/>
      <c r="Z34" s="96"/>
      <c r="AA34" s="96"/>
      <c r="AB34" s="96"/>
      <c r="AC34" s="96"/>
      <c r="AD34" s="96"/>
      <c r="AE34" s="96"/>
      <c r="AF34" s="96"/>
      <c r="AG34" s="96"/>
      <c r="AH34" s="96"/>
      <c r="AI34" s="96"/>
      <c r="AJ34" s="96"/>
      <c r="AK34" s="96"/>
      <c r="AL34" s="96"/>
      <c r="AM34" s="96"/>
      <c r="AN34" s="96"/>
      <c r="AO34" s="96"/>
      <c r="AP34" s="96"/>
      <c r="AQ34" s="97"/>
      <c r="AR34" s="96"/>
      <c r="AS34" s="96"/>
      <c r="AT34" s="96"/>
      <c r="AU34" s="96"/>
    </row>
    <row r="35" spans="1:47" s="95" customFormat="1">
      <c r="A35" s="96"/>
      <c r="B35" s="97"/>
      <c r="C35" s="96"/>
      <c r="D35" s="96"/>
      <c r="E35" s="96"/>
      <c r="F35" s="96"/>
      <c r="G35" s="96"/>
      <c r="H35" s="96"/>
      <c r="I35" s="96"/>
      <c r="J35" s="96"/>
      <c r="K35" s="96"/>
      <c r="L35" s="96"/>
      <c r="M35" s="96"/>
      <c r="N35" s="96"/>
      <c r="O35" s="96"/>
      <c r="P35" s="96"/>
      <c r="Q35" s="96"/>
      <c r="R35" s="96"/>
      <c r="S35" s="96"/>
      <c r="T35" s="96"/>
      <c r="U35" s="96"/>
      <c r="V35" s="96"/>
      <c r="W35" s="96"/>
      <c r="X35" s="96"/>
      <c r="Y35" s="96"/>
      <c r="Z35" s="96"/>
      <c r="AA35" s="96"/>
      <c r="AB35" s="96"/>
      <c r="AC35" s="96"/>
      <c r="AD35" s="96"/>
      <c r="AE35" s="96"/>
      <c r="AF35" s="96"/>
      <c r="AG35" s="96"/>
      <c r="AH35" s="96"/>
      <c r="AI35" s="96"/>
      <c r="AJ35" s="96"/>
      <c r="AK35" s="96"/>
      <c r="AL35" s="96"/>
      <c r="AM35" s="96"/>
      <c r="AN35" s="96"/>
      <c r="AO35" s="96"/>
      <c r="AP35" s="96"/>
      <c r="AQ35" s="97"/>
      <c r="AR35" s="97"/>
      <c r="AS35" s="96"/>
      <c r="AT35" s="96"/>
      <c r="AU35" s="96"/>
    </row>
    <row r="36" spans="1:47" s="95" customFormat="1">
      <c r="A36" s="96"/>
      <c r="B36" s="97"/>
      <c r="C36" s="96"/>
      <c r="D36" s="96"/>
      <c r="E36" s="96"/>
      <c r="F36" s="96"/>
      <c r="G36" s="96"/>
      <c r="H36" s="96"/>
      <c r="I36" s="96"/>
      <c r="J36" s="96"/>
      <c r="K36" s="96"/>
      <c r="L36" s="96"/>
      <c r="M36" s="96"/>
      <c r="N36" s="96"/>
      <c r="O36" s="96"/>
      <c r="P36" s="96"/>
      <c r="Q36" s="96"/>
      <c r="R36" s="96"/>
      <c r="S36" s="96"/>
      <c r="T36" s="96"/>
      <c r="U36" s="96"/>
      <c r="V36" s="96"/>
      <c r="W36" s="96"/>
      <c r="X36" s="96"/>
      <c r="Y36" s="96"/>
      <c r="Z36" s="96"/>
      <c r="AA36" s="96"/>
      <c r="AB36" s="96"/>
      <c r="AC36" s="96"/>
      <c r="AD36" s="96"/>
      <c r="AE36" s="96"/>
      <c r="AF36" s="96"/>
      <c r="AG36" s="96"/>
      <c r="AH36" s="96"/>
      <c r="AI36" s="96"/>
      <c r="AJ36" s="96"/>
      <c r="AK36" s="96"/>
      <c r="AL36" s="96"/>
      <c r="AM36" s="96"/>
      <c r="AN36" s="96"/>
      <c r="AO36" s="96"/>
      <c r="AP36" s="96"/>
      <c r="AQ36" s="97"/>
      <c r="AR36" s="97"/>
      <c r="AS36" s="96"/>
      <c r="AT36" s="96"/>
      <c r="AU36" s="96"/>
    </row>
    <row r="37" spans="1:47" s="95" customFormat="1">
      <c r="A37" s="96"/>
      <c r="B37" s="97"/>
      <c r="C37" s="96"/>
      <c r="D37" s="96"/>
      <c r="E37" s="96"/>
      <c r="F37" s="96"/>
      <c r="G37" s="96"/>
      <c r="H37" s="96"/>
      <c r="I37" s="96"/>
      <c r="J37" s="96"/>
      <c r="K37" s="96"/>
      <c r="L37" s="96"/>
      <c r="M37" s="96"/>
      <c r="N37" s="96"/>
      <c r="O37" s="96"/>
      <c r="P37" s="96"/>
      <c r="Q37" s="96"/>
      <c r="R37" s="96"/>
      <c r="S37" s="96"/>
      <c r="T37" s="96"/>
      <c r="U37" s="96"/>
      <c r="V37" s="96"/>
      <c r="W37" s="96"/>
      <c r="X37" s="96"/>
      <c r="Y37" s="96"/>
      <c r="Z37" s="96"/>
      <c r="AA37" s="96"/>
      <c r="AB37" s="96"/>
      <c r="AC37" s="96"/>
      <c r="AD37" s="96"/>
      <c r="AE37" s="96"/>
      <c r="AF37" s="96"/>
      <c r="AG37" s="96"/>
      <c r="AH37" s="96"/>
      <c r="AI37" s="96"/>
      <c r="AJ37" s="96"/>
      <c r="AK37" s="96"/>
      <c r="AL37" s="96"/>
      <c r="AM37" s="96"/>
      <c r="AN37" s="96"/>
      <c r="AO37" s="96"/>
      <c r="AP37" s="96"/>
      <c r="AQ37" s="97"/>
      <c r="AR37" s="96"/>
      <c r="AS37" s="96"/>
      <c r="AT37" s="96"/>
      <c r="AU37" s="96"/>
    </row>
    <row r="38" spans="1:47">
      <c r="A38" s="94"/>
      <c r="B38" s="94"/>
      <c r="C38" s="94"/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4"/>
      <c r="P38" s="94"/>
      <c r="Q38" s="94"/>
      <c r="R38" s="94"/>
      <c r="S38" s="94"/>
      <c r="T38" s="94"/>
      <c r="U38" s="94"/>
      <c r="V38" s="94"/>
      <c r="W38" s="94"/>
      <c r="X38" s="94"/>
      <c r="Y38" s="94"/>
      <c r="Z38" s="94"/>
      <c r="AA38" s="94"/>
      <c r="AB38" s="94"/>
      <c r="AC38" s="94"/>
      <c r="AD38" s="94"/>
      <c r="AE38" s="94"/>
      <c r="AF38" s="94"/>
      <c r="AG38" s="94"/>
      <c r="AH38" s="94"/>
      <c r="AI38" s="94"/>
      <c r="AJ38" s="94"/>
      <c r="AK38" s="94"/>
      <c r="AL38" s="94"/>
      <c r="AM38" s="94"/>
      <c r="AN38" s="94"/>
      <c r="AO38" s="94"/>
      <c r="AP38" s="94"/>
      <c r="AQ38" s="425"/>
      <c r="AR38" s="425"/>
      <c r="AS38" s="94"/>
      <c r="AT38" s="94"/>
      <c r="AU38" s="94"/>
    </row>
    <row r="39" spans="1:47" s="93" customFormat="1" ht="23.25"/>
  </sheetData>
  <mergeCells count="11">
    <mergeCell ref="C20:Z20"/>
    <mergeCell ref="AQ1:AR1"/>
    <mergeCell ref="C11:Z11"/>
    <mergeCell ref="C12:Z12"/>
    <mergeCell ref="B15:Z15"/>
    <mergeCell ref="C19:Z19"/>
    <mergeCell ref="B23:Z23"/>
    <mergeCell ref="C27:Z27"/>
    <mergeCell ref="C28:Z28"/>
    <mergeCell ref="B31:Z31"/>
    <mergeCell ref="AQ38:AR38"/>
  </mergeCells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12CC-0B4A-E448-85BE-AB9506DEBF96}">
  <dimension ref="B1:Q33"/>
  <sheetViews>
    <sheetView topLeftCell="A6" workbookViewId="0"/>
    <sheetView topLeftCell="A6" workbookViewId="1"/>
  </sheetViews>
  <sheetFormatPr defaultColWidth="10.8984375" defaultRowHeight="21" outlineLevelRow="1"/>
  <cols>
    <col min="1" max="1" width="0.796875" style="22" customWidth="1"/>
    <col min="2" max="2" width="17.69921875" style="21" customWidth="1"/>
    <col min="3" max="3" width="11" style="21" customWidth="1"/>
    <col min="4" max="4" width="18.8984375" style="21" customWidth="1"/>
    <col min="5" max="5" width="17.8984375" style="21" customWidth="1"/>
    <col min="6" max="6" width="26.8984375" style="21" customWidth="1"/>
    <col min="7" max="7" width="17.8984375" style="21" customWidth="1"/>
    <col min="8" max="8" width="26.8984375" style="21" customWidth="1"/>
    <col min="9" max="9" width="17.8984375" style="21" customWidth="1"/>
    <col min="10" max="10" width="26.8984375" style="21" customWidth="1"/>
    <col min="11" max="11" width="17.8984375" style="21" customWidth="1"/>
    <col min="12" max="12" width="26.8984375" style="21" customWidth="1"/>
    <col min="13" max="13" width="17.8984375" style="21" customWidth="1"/>
    <col min="14" max="14" width="26.8984375" style="21" customWidth="1"/>
    <col min="15" max="15" width="17.8984375" style="21" customWidth="1"/>
    <col min="16" max="16" width="26.8984375" style="21" customWidth="1"/>
    <col min="17" max="16384" width="10.8984375" style="22"/>
  </cols>
  <sheetData>
    <row r="1" spans="2:16" ht="9" hidden="1" customHeight="1" outlineLevel="1"/>
    <row r="2" spans="2:16" s="23" customFormat="1" ht="33" hidden="1" customHeight="1" outlineLevel="1">
      <c r="B2" s="447" t="s">
        <v>205</v>
      </c>
      <c r="C2" s="447"/>
      <c r="D2" s="447"/>
      <c r="E2" s="447" t="s">
        <v>206</v>
      </c>
      <c r="F2" s="447"/>
      <c r="G2" s="447" t="s">
        <v>207</v>
      </c>
      <c r="H2" s="447"/>
      <c r="I2" s="447" t="s">
        <v>208</v>
      </c>
      <c r="J2" s="447"/>
      <c r="K2" s="447" t="s">
        <v>209</v>
      </c>
      <c r="L2" s="447"/>
      <c r="M2" s="447"/>
      <c r="N2" s="447"/>
      <c r="O2" s="447" t="s">
        <v>210</v>
      </c>
      <c r="P2" s="447"/>
    </row>
    <row r="3" spans="2:16" s="23" customFormat="1" ht="33" hidden="1" customHeight="1" outlineLevel="1">
      <c r="B3" s="447" t="s">
        <v>211</v>
      </c>
      <c r="C3" s="447"/>
      <c r="D3" s="447"/>
      <c r="E3" s="447" t="s">
        <v>206</v>
      </c>
      <c r="F3" s="447"/>
      <c r="G3" s="447" t="s">
        <v>212</v>
      </c>
      <c r="H3" s="447"/>
      <c r="I3" s="447" t="s">
        <v>213</v>
      </c>
      <c r="J3" s="447"/>
      <c r="K3" s="447" t="s">
        <v>214</v>
      </c>
      <c r="L3" s="447"/>
      <c r="M3" s="447"/>
      <c r="N3" s="447"/>
      <c r="O3" s="447" t="s">
        <v>210</v>
      </c>
      <c r="P3" s="447"/>
    </row>
    <row r="4" spans="2:16" s="23" customFormat="1" ht="33" hidden="1" customHeight="1" outlineLevel="1">
      <c r="B4" s="447" t="s">
        <v>215</v>
      </c>
      <c r="C4" s="447"/>
      <c r="D4" s="447"/>
      <c r="E4" s="447" t="s">
        <v>206</v>
      </c>
      <c r="F4" s="447"/>
      <c r="G4" s="447" t="s">
        <v>216</v>
      </c>
      <c r="H4" s="447"/>
      <c r="I4" s="447" t="s">
        <v>213</v>
      </c>
      <c r="J4" s="447"/>
      <c r="K4" s="447" t="s">
        <v>217</v>
      </c>
      <c r="L4" s="447"/>
      <c r="M4" s="447"/>
      <c r="N4" s="447"/>
      <c r="O4" s="447" t="s">
        <v>210</v>
      </c>
      <c r="P4" s="447"/>
    </row>
    <row r="5" spans="2:16" s="23" customFormat="1" ht="33" hidden="1" customHeight="1" outlineLevel="1">
      <c r="B5" s="447" t="s">
        <v>218</v>
      </c>
      <c r="C5" s="447"/>
      <c r="D5" s="447"/>
      <c r="E5" s="447" t="s">
        <v>219</v>
      </c>
      <c r="F5" s="447"/>
      <c r="G5" s="447" t="s">
        <v>220</v>
      </c>
      <c r="H5" s="447"/>
      <c r="I5" s="447" t="s">
        <v>221</v>
      </c>
      <c r="J5" s="447"/>
      <c r="K5" s="447" t="s">
        <v>220</v>
      </c>
      <c r="L5" s="447"/>
      <c r="M5" s="447"/>
      <c r="N5" s="447"/>
      <c r="O5" s="447" t="s">
        <v>222</v>
      </c>
      <c r="P5" s="447"/>
    </row>
    <row r="6" spans="2:16" ht="9" customHeight="1" collapsed="1"/>
    <row r="7" spans="2:16" ht="69.95" customHeight="1">
      <c r="B7" s="440" t="s">
        <v>223</v>
      </c>
      <c r="C7" s="441"/>
      <c r="D7" s="442"/>
      <c r="E7" s="443" t="s">
        <v>219</v>
      </c>
      <c r="F7" s="444"/>
      <c r="G7" s="435" t="s">
        <v>224</v>
      </c>
      <c r="H7" s="436"/>
      <c r="I7" s="445" t="s">
        <v>225</v>
      </c>
      <c r="J7" s="446"/>
      <c r="K7" s="435" t="s">
        <v>226</v>
      </c>
      <c r="L7" s="436"/>
      <c r="M7" s="435" t="s">
        <v>227</v>
      </c>
      <c r="N7" s="436"/>
      <c r="O7" s="435" t="s">
        <v>228</v>
      </c>
      <c r="P7" s="436"/>
    </row>
    <row r="8" spans="2:16" ht="39" customHeight="1">
      <c r="B8" s="426" t="s">
        <v>229</v>
      </c>
      <c r="C8" s="437" t="s">
        <v>230</v>
      </c>
      <c r="D8" s="438" t="s">
        <v>231</v>
      </c>
      <c r="E8" s="24" t="s">
        <v>198</v>
      </c>
      <c r="F8" s="25" t="s">
        <v>198</v>
      </c>
      <c r="G8" s="26" t="s">
        <v>199</v>
      </c>
      <c r="H8" s="25" t="s">
        <v>199</v>
      </c>
      <c r="I8" s="26" t="s">
        <v>203</v>
      </c>
      <c r="J8" s="25" t="s">
        <v>203</v>
      </c>
      <c r="K8" s="26"/>
      <c r="L8" s="25"/>
      <c r="M8" s="26"/>
      <c r="N8" s="25"/>
      <c r="O8" s="27" t="s">
        <v>232</v>
      </c>
      <c r="P8" s="28" t="s">
        <v>233</v>
      </c>
    </row>
    <row r="9" spans="2:16" ht="39" customHeight="1">
      <c r="B9" s="426"/>
      <c r="C9" s="437"/>
      <c r="D9" s="438"/>
      <c r="E9" s="29" t="s">
        <v>234</v>
      </c>
      <c r="F9" s="30" t="s">
        <v>235</v>
      </c>
      <c r="G9" s="31" t="s">
        <v>236</v>
      </c>
      <c r="H9" s="30" t="s">
        <v>237</v>
      </c>
      <c r="I9" s="31" t="s">
        <v>238</v>
      </c>
      <c r="J9" s="30" t="s">
        <v>239</v>
      </c>
      <c r="K9" s="31"/>
      <c r="L9" s="30"/>
      <c r="M9" s="31"/>
      <c r="N9" s="30"/>
      <c r="O9" s="32" t="s">
        <v>240</v>
      </c>
      <c r="P9" s="30" t="s">
        <v>241</v>
      </c>
    </row>
    <row r="10" spans="2:16" ht="39" customHeight="1">
      <c r="B10" s="426"/>
      <c r="C10" s="437"/>
      <c r="D10" s="434" t="s">
        <v>242</v>
      </c>
      <c r="E10" s="24" t="s">
        <v>126</v>
      </c>
      <c r="F10" s="25" t="s">
        <v>126</v>
      </c>
      <c r="G10" s="26" t="s">
        <v>200</v>
      </c>
      <c r="H10" s="25" t="s">
        <v>200</v>
      </c>
      <c r="I10" s="26" t="s">
        <v>128</v>
      </c>
      <c r="J10" s="25" t="s">
        <v>128</v>
      </c>
      <c r="K10" s="26"/>
      <c r="L10" s="25"/>
      <c r="M10" s="26"/>
      <c r="N10" s="25"/>
      <c r="O10" s="26"/>
      <c r="P10" s="25"/>
    </row>
    <row r="11" spans="2:16" ht="39" customHeight="1">
      <c r="B11" s="426"/>
      <c r="C11" s="437"/>
      <c r="D11" s="434"/>
      <c r="E11" s="29" t="s">
        <v>243</v>
      </c>
      <c r="F11" s="30" t="s">
        <v>244</v>
      </c>
      <c r="G11" s="31" t="s">
        <v>245</v>
      </c>
      <c r="H11" s="30" t="s">
        <v>246</v>
      </c>
      <c r="I11" s="31" t="s">
        <v>247</v>
      </c>
      <c r="J11" s="30" t="s">
        <v>248</v>
      </c>
      <c r="K11" s="31"/>
      <c r="L11" s="30"/>
      <c r="M11" s="31"/>
      <c r="N11" s="30"/>
      <c r="O11" s="31"/>
      <c r="P11" s="30"/>
    </row>
    <row r="12" spans="2:16" ht="39" customHeight="1">
      <c r="B12" s="426"/>
      <c r="C12" s="427" t="s">
        <v>249</v>
      </c>
      <c r="D12" s="439" t="s">
        <v>250</v>
      </c>
      <c r="E12" s="24" t="s">
        <v>163</v>
      </c>
      <c r="F12" s="25" t="s">
        <v>163</v>
      </c>
      <c r="G12" s="26"/>
      <c r="H12" s="25"/>
      <c r="I12" s="26" t="s">
        <v>127</v>
      </c>
      <c r="J12" s="25" t="s">
        <v>127</v>
      </c>
      <c r="K12" s="26"/>
      <c r="L12" s="25"/>
      <c r="M12" s="26"/>
      <c r="N12" s="25"/>
      <c r="O12" s="26"/>
      <c r="P12" s="25"/>
    </row>
    <row r="13" spans="2:16" ht="39" customHeight="1">
      <c r="B13" s="426"/>
      <c r="C13" s="427"/>
      <c r="D13" s="439"/>
      <c r="E13" s="29" t="s">
        <v>194</v>
      </c>
      <c r="F13" s="30" t="s">
        <v>251</v>
      </c>
      <c r="G13" s="31"/>
      <c r="H13" s="30"/>
      <c r="I13" s="31" t="s">
        <v>252</v>
      </c>
      <c r="J13" s="30" t="s">
        <v>253</v>
      </c>
      <c r="K13" s="31"/>
      <c r="L13" s="30"/>
      <c r="M13" s="31"/>
      <c r="N13" s="30"/>
      <c r="O13" s="31"/>
      <c r="P13" s="30"/>
    </row>
    <row r="14" spans="2:16" ht="39" customHeight="1">
      <c r="B14" s="426" t="s">
        <v>254</v>
      </c>
      <c r="C14" s="432" t="s">
        <v>230</v>
      </c>
      <c r="D14" s="428" t="s">
        <v>231</v>
      </c>
      <c r="E14" s="24"/>
      <c r="F14" s="25"/>
      <c r="G14" s="26"/>
      <c r="H14" s="25"/>
      <c r="I14" s="26"/>
      <c r="J14" s="25"/>
      <c r="K14" s="26" t="s">
        <v>204</v>
      </c>
      <c r="L14" s="33" t="s">
        <v>255</v>
      </c>
      <c r="M14" s="26" t="s">
        <v>131</v>
      </c>
      <c r="N14" s="33" t="s">
        <v>256</v>
      </c>
      <c r="O14" s="26"/>
      <c r="P14" s="25"/>
    </row>
    <row r="15" spans="2:16" ht="39" customHeight="1">
      <c r="B15" s="426"/>
      <c r="C15" s="432"/>
      <c r="D15" s="428"/>
      <c r="E15" s="29"/>
      <c r="F15" s="30"/>
      <c r="G15" s="31"/>
      <c r="H15" s="30"/>
      <c r="I15" s="31"/>
      <c r="J15" s="30"/>
      <c r="K15" s="31" t="s">
        <v>257</v>
      </c>
      <c r="L15" s="30" t="s">
        <v>258</v>
      </c>
      <c r="M15" s="31" t="s">
        <v>259</v>
      </c>
      <c r="N15" s="30" t="s">
        <v>260</v>
      </c>
      <c r="O15" s="31"/>
      <c r="P15" s="30"/>
    </row>
    <row r="16" spans="2:16" ht="39" customHeight="1">
      <c r="B16" s="426"/>
      <c r="C16" s="432"/>
      <c r="D16" s="434" t="s">
        <v>242</v>
      </c>
      <c r="E16" s="24"/>
      <c r="F16" s="25"/>
      <c r="G16" s="26"/>
      <c r="H16" s="25"/>
      <c r="I16" s="26"/>
      <c r="J16" s="25"/>
      <c r="K16" s="26" t="s">
        <v>136</v>
      </c>
      <c r="L16" s="33" t="s">
        <v>261</v>
      </c>
      <c r="M16" s="26" t="s">
        <v>133</v>
      </c>
      <c r="N16" s="33" t="s">
        <v>262</v>
      </c>
      <c r="O16" s="26"/>
      <c r="P16" s="25"/>
    </row>
    <row r="17" spans="2:17" ht="39" customHeight="1">
      <c r="B17" s="426"/>
      <c r="C17" s="432"/>
      <c r="D17" s="434"/>
      <c r="E17" s="29"/>
      <c r="F17" s="30"/>
      <c r="G17" s="31"/>
      <c r="H17" s="30"/>
      <c r="I17" s="31"/>
      <c r="J17" s="30"/>
      <c r="K17" s="31" t="s">
        <v>263</v>
      </c>
      <c r="L17" s="30" t="s">
        <v>264</v>
      </c>
      <c r="M17" s="31" t="s">
        <v>265</v>
      </c>
      <c r="N17" s="30" t="s">
        <v>266</v>
      </c>
      <c r="O17" s="31"/>
      <c r="P17" s="30"/>
    </row>
    <row r="18" spans="2:17" ht="39" customHeight="1">
      <c r="B18" s="426"/>
      <c r="C18" s="427" t="s">
        <v>249</v>
      </c>
      <c r="D18" s="428" t="s">
        <v>250</v>
      </c>
      <c r="E18" s="24"/>
      <c r="F18" s="25"/>
      <c r="G18" s="26"/>
      <c r="H18" s="25"/>
      <c r="I18" s="26"/>
      <c r="J18" s="25"/>
      <c r="K18" s="26" t="s">
        <v>135</v>
      </c>
      <c r="L18" s="33" t="s">
        <v>267</v>
      </c>
      <c r="M18" s="26" t="s">
        <v>132</v>
      </c>
      <c r="N18" s="33" t="s">
        <v>268</v>
      </c>
      <c r="O18" s="26"/>
      <c r="P18" s="25"/>
    </row>
    <row r="19" spans="2:17" ht="39" customHeight="1">
      <c r="B19" s="426"/>
      <c r="C19" s="427"/>
      <c r="D19" s="428"/>
      <c r="E19" s="29"/>
      <c r="F19" s="30"/>
      <c r="G19" s="31"/>
      <c r="H19" s="30"/>
      <c r="I19" s="31"/>
      <c r="J19" s="30"/>
      <c r="K19" s="31" t="s">
        <v>197</v>
      </c>
      <c r="L19" s="30" t="s">
        <v>269</v>
      </c>
      <c r="M19" s="31" t="s">
        <v>196</v>
      </c>
      <c r="N19" s="30" t="s">
        <v>270</v>
      </c>
      <c r="O19" s="31"/>
      <c r="P19" s="30"/>
    </row>
    <row r="20" spans="2:17" ht="39" customHeight="1">
      <c r="B20" s="426" t="s">
        <v>271</v>
      </c>
      <c r="C20" s="432" t="s">
        <v>230</v>
      </c>
      <c r="D20" s="428" t="s">
        <v>250</v>
      </c>
      <c r="E20" s="24"/>
      <c r="F20" s="25"/>
      <c r="G20" s="26"/>
      <c r="H20" s="25"/>
      <c r="I20" s="26"/>
      <c r="J20" s="25"/>
      <c r="K20" s="26" t="s">
        <v>137</v>
      </c>
      <c r="L20" s="33" t="s">
        <v>137</v>
      </c>
      <c r="M20" s="26" t="s">
        <v>134</v>
      </c>
      <c r="N20" s="33" t="s">
        <v>272</v>
      </c>
      <c r="O20" s="26"/>
      <c r="P20" s="25"/>
    </row>
    <row r="21" spans="2:17" ht="39" customHeight="1">
      <c r="B21" s="426"/>
      <c r="C21" s="432"/>
      <c r="D21" s="428"/>
      <c r="E21" s="29"/>
      <c r="F21" s="30"/>
      <c r="G21" s="31"/>
      <c r="H21" s="30"/>
      <c r="I21" s="31"/>
      <c r="J21" s="30"/>
      <c r="K21" s="31" t="s">
        <v>273</v>
      </c>
      <c r="L21" s="30" t="s">
        <v>274</v>
      </c>
      <c r="M21" s="31" t="s">
        <v>275</v>
      </c>
      <c r="N21" s="30" t="s">
        <v>276</v>
      </c>
      <c r="O21" s="31"/>
      <c r="P21" s="30"/>
    </row>
    <row r="22" spans="2:17" ht="39" customHeight="1">
      <c r="B22" s="426"/>
      <c r="C22" s="432"/>
      <c r="D22" s="433" t="s">
        <v>277</v>
      </c>
      <c r="E22" s="24"/>
      <c r="F22" s="25"/>
      <c r="G22" s="26"/>
      <c r="H22" s="25"/>
      <c r="I22" s="26"/>
      <c r="J22" s="25"/>
      <c r="K22" s="26"/>
      <c r="L22" s="25"/>
      <c r="M22" s="26"/>
      <c r="N22" s="25"/>
      <c r="O22" s="26" t="s">
        <v>130</v>
      </c>
      <c r="P22" s="25" t="s">
        <v>130</v>
      </c>
    </row>
    <row r="23" spans="2:17" ht="39" customHeight="1">
      <c r="B23" s="426"/>
      <c r="C23" s="432"/>
      <c r="D23" s="433"/>
      <c r="E23" s="29"/>
      <c r="F23" s="30"/>
      <c r="G23" s="31"/>
      <c r="H23" s="30"/>
      <c r="I23" s="31"/>
      <c r="J23" s="30"/>
      <c r="K23" s="31"/>
      <c r="L23" s="30"/>
      <c r="M23" s="31"/>
      <c r="N23" s="30"/>
      <c r="O23" s="31" t="s">
        <v>278</v>
      </c>
      <c r="P23" s="30" t="s">
        <v>279</v>
      </c>
    </row>
    <row r="24" spans="2:17" ht="39" customHeight="1">
      <c r="B24" s="426" t="s">
        <v>280</v>
      </c>
      <c r="C24" s="427" t="s">
        <v>249</v>
      </c>
      <c r="D24" s="428" t="s">
        <v>250</v>
      </c>
      <c r="E24" s="24" t="s">
        <v>125</v>
      </c>
      <c r="F24" s="25" t="s">
        <v>125</v>
      </c>
      <c r="G24" s="26" t="s">
        <v>201</v>
      </c>
      <c r="H24" s="25" t="s">
        <v>201</v>
      </c>
      <c r="I24" s="26" t="s">
        <v>129</v>
      </c>
      <c r="J24" s="25" t="s">
        <v>281</v>
      </c>
      <c r="K24" s="26"/>
      <c r="L24" s="25"/>
      <c r="M24" s="26"/>
      <c r="N24" s="25"/>
      <c r="O24" s="26"/>
      <c r="P24" s="25"/>
    </row>
    <row r="25" spans="2:17" ht="39" customHeight="1">
      <c r="B25" s="426"/>
      <c r="C25" s="427"/>
      <c r="D25" s="428"/>
      <c r="E25" s="29" t="s">
        <v>193</v>
      </c>
      <c r="F25" s="30" t="s">
        <v>282</v>
      </c>
      <c r="G25" s="31" t="s">
        <v>195</v>
      </c>
      <c r="H25" s="30" t="s">
        <v>283</v>
      </c>
      <c r="I25" s="31" t="s">
        <v>284</v>
      </c>
      <c r="J25" s="30" t="s">
        <v>285</v>
      </c>
      <c r="K25" s="31"/>
      <c r="L25" s="30"/>
      <c r="M25" s="31"/>
      <c r="N25" s="30"/>
      <c r="O25" s="31"/>
      <c r="P25" s="30"/>
    </row>
    <row r="26" spans="2:17" ht="39" customHeight="1">
      <c r="B26" s="426" t="s">
        <v>286</v>
      </c>
      <c r="C26" s="427" t="s">
        <v>249</v>
      </c>
      <c r="D26" s="428" t="s">
        <v>250</v>
      </c>
      <c r="E26" s="24"/>
      <c r="F26" s="25"/>
      <c r="G26" s="26" t="s">
        <v>287</v>
      </c>
      <c r="H26" s="25" t="s">
        <v>202</v>
      </c>
      <c r="I26" s="26"/>
      <c r="J26" s="25"/>
      <c r="K26" s="26"/>
      <c r="L26" s="25"/>
      <c r="M26" s="26"/>
      <c r="N26" s="25"/>
      <c r="O26" s="26"/>
      <c r="P26" s="25"/>
    </row>
    <row r="27" spans="2:17" ht="39" customHeight="1">
      <c r="B27" s="426"/>
      <c r="C27" s="427"/>
      <c r="D27" s="428"/>
      <c r="E27" s="29"/>
      <c r="F27" s="30"/>
      <c r="G27" s="31" t="s">
        <v>288</v>
      </c>
      <c r="H27" s="30" t="s">
        <v>289</v>
      </c>
      <c r="I27" s="31"/>
      <c r="J27" s="30"/>
      <c r="K27" s="31"/>
      <c r="L27" s="30"/>
      <c r="M27" s="31"/>
      <c r="N27" s="30"/>
      <c r="O27" s="31"/>
      <c r="P27" s="30"/>
    </row>
    <row r="29" spans="2:17" s="35" customFormat="1" ht="25.5">
      <c r="B29" s="34" t="s">
        <v>290</v>
      </c>
      <c r="C29" s="429" t="s">
        <v>291</v>
      </c>
      <c r="D29" s="429"/>
      <c r="E29" s="429"/>
      <c r="F29" s="429"/>
      <c r="G29" s="429"/>
      <c r="H29" s="429"/>
      <c r="I29" s="429"/>
      <c r="J29" s="429"/>
      <c r="K29" s="429"/>
      <c r="L29" s="429"/>
      <c r="M29" s="429"/>
      <c r="N29" s="429"/>
      <c r="O29" s="429"/>
      <c r="P29" s="429"/>
      <c r="Q29" s="429"/>
    </row>
    <row r="30" spans="2:17" s="36" customFormat="1" ht="25.5">
      <c r="B30" s="34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</row>
    <row r="31" spans="2:17" s="36" customFormat="1" ht="30">
      <c r="B31" s="37"/>
      <c r="C31" s="38" t="s">
        <v>292</v>
      </c>
      <c r="D31" s="38" t="s">
        <v>293</v>
      </c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</row>
    <row r="32" spans="2:17" ht="30">
      <c r="B32" s="37" t="s">
        <v>294</v>
      </c>
      <c r="C32" s="430" t="s">
        <v>295</v>
      </c>
      <c r="D32" s="431"/>
    </row>
    <row r="33" spans="2:4" ht="30">
      <c r="B33" s="37" t="s">
        <v>296</v>
      </c>
      <c r="C33" s="39" t="s">
        <v>297</v>
      </c>
      <c r="D33" s="39" t="s">
        <v>298</v>
      </c>
    </row>
  </sheetData>
  <mergeCells count="59">
    <mergeCell ref="O2:P2"/>
    <mergeCell ref="B3:D3"/>
    <mergeCell ref="E3:F3"/>
    <mergeCell ref="G3:H3"/>
    <mergeCell ref="I3:J3"/>
    <mergeCell ref="K3:L3"/>
    <mergeCell ref="M3:N3"/>
    <mergeCell ref="O3:P3"/>
    <mergeCell ref="B2:D2"/>
    <mergeCell ref="E2:F2"/>
    <mergeCell ref="G2:H2"/>
    <mergeCell ref="I2:J2"/>
    <mergeCell ref="K2:L2"/>
    <mergeCell ref="M2:N2"/>
    <mergeCell ref="O4:P4"/>
    <mergeCell ref="B5:D5"/>
    <mergeCell ref="E5:F5"/>
    <mergeCell ref="G5:H5"/>
    <mergeCell ref="I5:J5"/>
    <mergeCell ref="K5:L5"/>
    <mergeCell ref="M5:N5"/>
    <mergeCell ref="O5:P5"/>
    <mergeCell ref="B4:D4"/>
    <mergeCell ref="E4:F4"/>
    <mergeCell ref="G4:H4"/>
    <mergeCell ref="I4:J4"/>
    <mergeCell ref="K4:L4"/>
    <mergeCell ref="M4:N4"/>
    <mergeCell ref="O7:P7"/>
    <mergeCell ref="B8:B13"/>
    <mergeCell ref="C8:C11"/>
    <mergeCell ref="D8:D9"/>
    <mergeCell ref="D10:D11"/>
    <mergeCell ref="C12:C13"/>
    <mergeCell ref="D12:D13"/>
    <mergeCell ref="B7:D7"/>
    <mergeCell ref="E7:F7"/>
    <mergeCell ref="G7:H7"/>
    <mergeCell ref="I7:J7"/>
    <mergeCell ref="K7:L7"/>
    <mergeCell ref="M7:N7"/>
    <mergeCell ref="B14:B19"/>
    <mergeCell ref="C14:C17"/>
    <mergeCell ref="D14:D15"/>
    <mergeCell ref="D16:D17"/>
    <mergeCell ref="C18:C19"/>
    <mergeCell ref="D18:D19"/>
    <mergeCell ref="B20:B23"/>
    <mergeCell ref="C20:C23"/>
    <mergeCell ref="D20:D21"/>
    <mergeCell ref="D22:D23"/>
    <mergeCell ref="B24:B25"/>
    <mergeCell ref="C24:C25"/>
    <mergeCell ref="D24:D25"/>
    <mergeCell ref="B26:B27"/>
    <mergeCell ref="C26:C27"/>
    <mergeCell ref="D26:D27"/>
    <mergeCell ref="C29:Q29"/>
    <mergeCell ref="C32:D32"/>
  </mergeCells>
  <phoneticPr fontId="3" type="noConversion"/>
  <hyperlinks>
    <hyperlink ref="B7" r:id="rId1" xr:uid="{64E3CD7B-B5E5-394D-9EB6-6B63FEE856EE}"/>
    <hyperlink ref="B8" r:id="rId2" xr:uid="{ADF77E15-798A-E440-88F4-AA8FCD9CF39B}"/>
    <hyperlink ref="C8" r:id="rId3" xr:uid="{EC3BEAAF-6E74-4343-8079-0CFB425914E9}"/>
    <hyperlink ref="D8" r:id="rId4" xr:uid="{ED3141B8-F7A9-BF4F-ABDF-CFC6A49D2548}"/>
    <hyperlink ref="D10" r:id="rId5" xr:uid="{EE49D617-E4C7-2747-A689-4046D5EF0443}"/>
    <hyperlink ref="C12" r:id="rId6" xr:uid="{EC925F7C-D53B-C741-ADDB-445E8B63B3EE}"/>
    <hyperlink ref="B14" r:id="rId7" xr:uid="{72EA13F4-0E71-2747-9527-D6D5490CFB3F}"/>
    <hyperlink ref="B20" r:id="rId8" xr:uid="{20F40EC5-8908-B44F-B034-EB2AB349EC96}"/>
    <hyperlink ref="B24" r:id="rId9" xr:uid="{406AD989-15F8-CB4F-904A-27B5E61B61F9}"/>
    <hyperlink ref="B26" r:id="rId10" xr:uid="{89FA8E12-5AA8-9745-8DD2-F377E45B0937}"/>
    <hyperlink ref="M7:N7" r:id="rId11" display="https://zh.wikipedia.org/zh-tw/%E9%BE%88%E8%85%AD%E9%9F%B3" xr:uid="{B64397C3-4A24-4744-A848-99E288AD8707}"/>
    <hyperlink ref="I7:J7" r:id="rId12" display="https://zh.wikipedia.org/zh-tw/%E8%BD%AF%E8%85%AD%E9%9F%B3" xr:uid="{7B4C1C6F-5E12-BA44-85F4-AF1FEF70D50B}"/>
    <hyperlink ref="K7:L7" r:id="rId13" display="https://zh.wikipedia.org/zh-tw/%E9%BD%BF%E9%9F%B3" xr:uid="{A52EE959-EE1A-BB44-BC2E-45543B1BBB23}"/>
    <hyperlink ref="D16" r:id="rId14" xr:uid="{68B3CE06-5142-384B-8FBF-B5CA19454681}"/>
    <hyperlink ref="G7:H7" r:id="rId15" display="https://zh.wikipedia.org/zh-tw/%E9%BD%92%E9%BD%A6%E9%9F%B3" xr:uid="{ADB0CE03-00DC-F14E-A8EC-765F9CD7DD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13</vt:i4>
      </vt:variant>
      <vt:variant>
        <vt:lpstr>具名範圍</vt:lpstr>
      </vt:variant>
      <vt:variant>
        <vt:i4>20</vt:i4>
      </vt:variant>
    </vt:vector>
  </HeadingPairs>
  <TitlesOfParts>
    <vt:vector size="33" baseType="lpstr">
      <vt:lpstr>RIME對映編碼</vt:lpstr>
      <vt:lpstr>RIME對映編碼 (萌台語)</vt:lpstr>
      <vt:lpstr>RIME對映編碼 (注音符號)</vt:lpstr>
      <vt:lpstr>RIME對映編碼 (台語方音)</vt:lpstr>
      <vt:lpstr>RIME對映編碼 (注音符號V2)</vt:lpstr>
      <vt:lpstr>RIME對映編碼 (台語方音V3)</vt:lpstr>
      <vt:lpstr>鍵盤圖</vt:lpstr>
      <vt:lpstr>編碼設計</vt:lpstr>
      <vt:lpstr>編碼設計 (原設計)</vt:lpstr>
      <vt:lpstr>RIME對映編碼 (原設計)</vt:lpstr>
      <vt:lpstr>工作表2</vt:lpstr>
      <vt:lpstr>RIME指令 (與漢字拼音相容版)</vt:lpstr>
      <vt:lpstr>聲母發音表</vt:lpstr>
      <vt:lpstr>'RIME對映編碼 (台語方音)'!方音符號</vt:lpstr>
      <vt:lpstr>'RIME對映編碼 (台語方音V3)'!方音符號</vt:lpstr>
      <vt:lpstr>'RIME對映編碼 (注音符號)'!方音符號</vt:lpstr>
      <vt:lpstr>'RIME對映編碼 (注音符號V2)'!方音符號</vt:lpstr>
      <vt:lpstr>'RIME對映編碼 (原設計)'!方音符號</vt:lpstr>
      <vt:lpstr>'RIME對映編碼 (萌台語)'!方音符號</vt:lpstr>
      <vt:lpstr>'RIME對映編碼 (原設計)'!拼音字母</vt:lpstr>
      <vt:lpstr>'RIME對映編碼 (台語方音)'!按鍵編碼</vt:lpstr>
      <vt:lpstr>'RIME對映編碼 (台語方音V3)'!按鍵編碼</vt:lpstr>
      <vt:lpstr>'RIME對映編碼 (注音符號)'!按鍵編碼</vt:lpstr>
      <vt:lpstr>'RIME對映編碼 (注音符號V2)'!按鍵編碼</vt:lpstr>
      <vt:lpstr>'RIME對映編碼 (原設計)'!按鍵編碼</vt:lpstr>
      <vt:lpstr>'RIME對映編碼 (萌台語)'!按鍵編碼</vt:lpstr>
      <vt:lpstr>'RIME對映編碼 (原設計)'!國際音標</vt:lpstr>
      <vt:lpstr>'RIME對映編碼 (台語方音)'!鍵盤位置</vt:lpstr>
      <vt:lpstr>'RIME對映編碼 (台語方音V3)'!鍵盤位置</vt:lpstr>
      <vt:lpstr>'RIME對映編碼 (注音符號)'!鍵盤位置</vt:lpstr>
      <vt:lpstr>'RIME對映編碼 (注音符號V2)'!鍵盤位置</vt:lpstr>
      <vt:lpstr>'RIME對映編碼 (原設計)'!鍵盤位置</vt:lpstr>
      <vt:lpstr>'RIME對映編碼 (萌台語)'!鍵盤位置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2023-11-07T15:48:12Z</dcterms:created>
  <dcterms:modified xsi:type="dcterms:W3CDTF">2024-06-07T14:24:02Z</dcterms:modified>
</cp:coreProperties>
</file>