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EB36B9B-88C1-4B3A-A277-EBAEE9F7291F}" xr6:coauthVersionLast="47" xr6:coauthVersionMax="47" xr10:uidLastSave="{00000000-0000-0000-0000-000000000000}"/>
  <bookViews>
    <workbookView xWindow="-28920" yWindow="-120" windowWidth="29040" windowHeight="15840" activeTab="2" xr2:uid="{E87E5C8B-EACA-42E9-8621-62DDB8F02212}"/>
  </bookViews>
  <sheets>
    <sheet name="鍵盤" sheetId="2" r:id="rId1"/>
    <sheet name="台語方音字典編碼" sheetId="3" r:id="rId2"/>
    <sheet name="RIME對映編碼 (台語方音)" sheetId="1" r:id="rId3"/>
  </sheets>
  <externalReferences>
    <externalReference r:id="rId4"/>
  </externalReferences>
  <definedNames>
    <definedName name="方音符號" localSheetId="2">'RIME對映編碼 (台語方音)'!$U$3:$U$44</definedName>
    <definedName name="方音符號">[1]RIME編碼!$AA$3:$AA$45</definedName>
    <definedName name="字典編碼">[1]RIME編碼!$AB$3:$AB$45</definedName>
    <definedName name="拼音字母" localSheetId="2">'RIME對映編碼 (台語方音)'!#REF!</definedName>
    <definedName name="拼音字母">[1]RIME編碼!$AC$3:$AC$45</definedName>
    <definedName name="按鍵編碼" localSheetId="2">'RIME對映編碼 (台語方音)'!$T$3:$T$44</definedName>
    <definedName name="國際音標" localSheetId="2">'RIME對映編碼 (台語方音)'!#REF!</definedName>
    <definedName name="鍵盤位置" localSheetId="2">'RIME對映編碼 (台語方音)'!$S$3:$S$44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V3" i="3" a="1"/>
  <c r="V3" i="3"/>
  <c r="W3" i="3" a="1"/>
  <c r="W3" i="3"/>
  <c r="X3" i="3" a="1"/>
  <c r="X3" i="3"/>
  <c r="Y3" i="3" a="1"/>
  <c r="Y3" i="3"/>
  <c r="Z3" i="3" a="1"/>
  <c r="Z3" i="3"/>
  <c r="AA3" i="3" a="1"/>
  <c r="AA3" i="3"/>
  <c r="AB3" i="3" a="1"/>
  <c r="AB3" i="3"/>
  <c r="AC3" i="3" a="1"/>
  <c r="AC3" i="3"/>
  <c r="AD3" i="3" a="1"/>
  <c r="AD3" i="3"/>
  <c r="AE3" i="3" a="1"/>
  <c r="AE3" i="3"/>
  <c r="AF3" i="3" a="1"/>
  <c r="AF3" i="3"/>
  <c r="AG3" i="3" a="1"/>
  <c r="AG3" i="3"/>
  <c r="AH3" i="3" a="1"/>
  <c r="AH3" i="3"/>
  <c r="AI3" i="3" a="1"/>
  <c r="AI3" i="3"/>
  <c r="AJ3" i="3" a="1"/>
  <c r="AJ3" i="3"/>
  <c r="AK3" i="3" a="1"/>
  <c r="AK3" i="3"/>
  <c r="AL3" i="3" a="1"/>
  <c r="AL3" i="3"/>
  <c r="AM3" i="3" a="1"/>
  <c r="AM3" i="3"/>
  <c r="AN3" i="3" a="1"/>
  <c r="AN3" i="3"/>
  <c r="AO3" i="3" a="1"/>
  <c r="AO3" i="3"/>
  <c r="AP3" i="3" a="1"/>
  <c r="AP3" i="3"/>
  <c r="AQ3" i="3" a="1"/>
  <c r="AQ3" i="3"/>
  <c r="AR3" i="3" a="1"/>
  <c r="AR3" i="3"/>
  <c r="AS3" i="3" a="1"/>
  <c r="AS3" i="3"/>
  <c r="AT3" i="3" a="1"/>
  <c r="AT3" i="3"/>
  <c r="AU3" i="3" a="1"/>
  <c r="AU3" i="3"/>
  <c r="AV3" i="3" a="1"/>
  <c r="AV3" i="3"/>
  <c r="AW3" i="3" a="1"/>
  <c r="AW3" i="3"/>
  <c r="AX3" i="3" a="1"/>
  <c r="AX3" i="3"/>
  <c r="AY3" i="3" a="1"/>
  <c r="AY3" i="3"/>
  <c r="AZ3" i="3" a="1"/>
  <c r="AZ3" i="3"/>
  <c r="BA3" i="3" a="1"/>
  <c r="BA3" i="3"/>
  <c r="BB3" i="3" a="1"/>
  <c r="BB3" i="3"/>
  <c r="BC3" i="3" a="1"/>
  <c r="BC3" i="3"/>
  <c r="BD3" i="3" a="1"/>
  <c r="BD3" i="3"/>
  <c r="BE3" i="3" a="1"/>
  <c r="BE3" i="3"/>
  <c r="BF3" i="3" a="1"/>
  <c r="BF3" i="3"/>
  <c r="BG3" i="3" a="1"/>
  <c r="BG3" i="3"/>
  <c r="BH3" i="3" a="1"/>
  <c r="BH3" i="3"/>
  <c r="BI3" i="3" a="1"/>
  <c r="BI3" i="3"/>
  <c r="BJ3" i="3" a="1"/>
  <c r="BJ3" i="3"/>
  <c r="BK3" i="3" a="1"/>
  <c r="BK3" i="3"/>
  <c r="BL3" i="3" a="1"/>
  <c r="BL3" i="3"/>
  <c r="BM3" i="3" a="1"/>
  <c r="BM3" i="3"/>
  <c r="BN3" i="3" a="1"/>
  <c r="BN3" i="3"/>
  <c r="BO3" i="3" a="1"/>
  <c r="BO3" i="3"/>
  <c r="BP3" i="3" a="1"/>
  <c r="BP3" i="3"/>
  <c r="BQ3" i="3" a="1"/>
  <c r="BQ3" i="3"/>
  <c r="BR3" i="3" a="1"/>
  <c r="BR3" i="3"/>
  <c r="BS3" i="3" a="1"/>
  <c r="BS3" i="3"/>
  <c r="BT3" i="3" a="1"/>
  <c r="BT3" i="3"/>
  <c r="BU3" i="3" a="1"/>
  <c r="BU3" i="3"/>
  <c r="BV3" i="3" a="1"/>
  <c r="BV3" i="3"/>
  <c r="BW3" i="3" a="1"/>
  <c r="BW3" i="3"/>
  <c r="BX3" i="3" a="1"/>
  <c r="BX3" i="3"/>
  <c r="B4" i="3"/>
  <c r="H4" i="3"/>
  <c r="N4" i="3"/>
  <c r="V4" i="3" a="1"/>
  <c r="V4" i="3"/>
  <c r="W4" i="3" a="1"/>
  <c r="W4" i="3"/>
  <c r="X4" i="3" a="1"/>
  <c r="X4" i="3"/>
  <c r="Y4" i="3" a="1"/>
  <c r="Y4" i="3"/>
  <c r="Z4" i="3" a="1"/>
  <c r="Z4" i="3"/>
  <c r="AA4" i="3" a="1"/>
  <c r="AA4" i="3"/>
  <c r="AB4" i="3" a="1"/>
  <c r="AB4" i="3"/>
  <c r="AC4" i="3" a="1"/>
  <c r="AC4" i="3"/>
  <c r="AD4" i="3" a="1"/>
  <c r="AD4" i="3"/>
  <c r="AE4" i="3" a="1"/>
  <c r="AE4" i="3"/>
  <c r="AF4" i="3" a="1"/>
  <c r="AF4" i="3"/>
  <c r="AG4" i="3" a="1"/>
  <c r="AG4" i="3"/>
  <c r="AH4" i="3" a="1"/>
  <c r="AH4" i="3"/>
  <c r="AI4" i="3" a="1"/>
  <c r="AI4" i="3"/>
  <c r="AJ4" i="3" a="1"/>
  <c r="AJ4" i="3"/>
  <c r="AK4" i="3" a="1"/>
  <c r="AK4" i="3"/>
  <c r="AL4" i="3" a="1"/>
  <c r="AL4" i="3"/>
  <c r="AM4" i="3" a="1"/>
  <c r="AM4" i="3"/>
  <c r="AN4" i="3" a="1"/>
  <c r="AN4" i="3"/>
  <c r="AO4" i="3" a="1"/>
  <c r="AO4" i="3"/>
  <c r="AP4" i="3" a="1"/>
  <c r="AP4" i="3"/>
  <c r="AQ4" i="3" a="1"/>
  <c r="AQ4" i="3"/>
  <c r="AR4" i="3" a="1"/>
  <c r="AR4" i="3"/>
  <c r="AS4" i="3" a="1"/>
  <c r="AS4" i="3"/>
  <c r="AT4" i="3" a="1"/>
  <c r="AT4" i="3"/>
  <c r="AU4" i="3" a="1"/>
  <c r="AU4" i="3"/>
  <c r="AV4" i="3" a="1"/>
  <c r="AV4" i="3"/>
  <c r="AW4" i="3" a="1"/>
  <c r="AW4" i="3"/>
  <c r="AX4" i="3" a="1"/>
  <c r="AX4" i="3"/>
  <c r="AY4" i="3" a="1"/>
  <c r="AY4" i="3"/>
  <c r="AZ4" i="3" a="1"/>
  <c r="AZ4" i="3"/>
  <c r="BA4" i="3" a="1"/>
  <c r="BA4" i="3"/>
  <c r="BB4" i="3" a="1"/>
  <c r="BB4" i="3"/>
  <c r="BC4" i="3" a="1"/>
  <c r="BC4" i="3"/>
  <c r="BD4" i="3" a="1"/>
  <c r="BD4" i="3"/>
  <c r="BE4" i="3" a="1"/>
  <c r="BE4" i="3"/>
  <c r="BF4" i="3" a="1"/>
  <c r="BF4" i="3"/>
  <c r="BG4" i="3" a="1"/>
  <c r="BG4" i="3"/>
  <c r="BH4" i="3" a="1"/>
  <c r="BH4" i="3"/>
  <c r="BI4" i="3" a="1"/>
  <c r="BI4" i="3"/>
  <c r="BJ4" i="3" a="1"/>
  <c r="BJ4" i="3"/>
  <c r="BK4" i="3" a="1"/>
  <c r="BK4" i="3"/>
  <c r="BL4" i="3" a="1"/>
  <c r="BL4" i="3"/>
  <c r="BM4" i="3" a="1"/>
  <c r="BM4" i="3"/>
  <c r="BN4" i="3" a="1"/>
  <c r="BN4" i="3"/>
  <c r="BO4" i="3" a="1"/>
  <c r="BO4" i="3"/>
  <c r="BP4" i="3" a="1"/>
  <c r="BP4" i="3"/>
  <c r="BQ4" i="3" a="1"/>
  <c r="BQ4" i="3"/>
  <c r="BR4" i="3" a="1"/>
  <c r="BR4" i="3"/>
  <c r="BS4" i="3" a="1"/>
  <c r="BS4" i="3"/>
  <c r="BT4" i="3" a="1"/>
  <c r="BT4" i="3"/>
  <c r="BU4" i="3" a="1"/>
  <c r="BU4" i="3"/>
  <c r="BV4" i="3" a="1"/>
  <c r="BV4" i="3"/>
  <c r="BW4" i="3" a="1"/>
  <c r="BW4" i="3"/>
  <c r="BX4" i="3" a="1"/>
  <c r="BX4" i="3"/>
  <c r="B5" i="3"/>
  <c r="H5" i="3"/>
  <c r="N5" i="3"/>
  <c r="V5" i="3" a="1"/>
  <c r="V5" i="3"/>
  <c r="W5" i="3" a="1"/>
  <c r="W5" i="3"/>
  <c r="X5" i="3" a="1"/>
  <c r="X5" i="3"/>
  <c r="Y5" i="3" a="1"/>
  <c r="Y5" i="3"/>
  <c r="Z5" i="3" a="1"/>
  <c r="Z5" i="3"/>
  <c r="AA5" i="3" a="1"/>
  <c r="AA5" i="3"/>
  <c r="AB5" i="3" a="1"/>
  <c r="AB5" i="3"/>
  <c r="AC5" i="3" a="1"/>
  <c r="AC5" i="3"/>
  <c r="AD5" i="3" a="1"/>
  <c r="AD5" i="3"/>
  <c r="AE5" i="3" a="1"/>
  <c r="AE5" i="3"/>
  <c r="AF5" i="3" a="1"/>
  <c r="AF5" i="3"/>
  <c r="AG5" i="3" a="1"/>
  <c r="AG5" i="3"/>
  <c r="AH5" i="3" a="1"/>
  <c r="AH5" i="3"/>
  <c r="AI5" i="3" a="1"/>
  <c r="AI5" i="3"/>
  <c r="AJ5" i="3" a="1"/>
  <c r="AJ5" i="3"/>
  <c r="AK5" i="3" a="1"/>
  <c r="AK5" i="3"/>
  <c r="AL5" i="3" a="1"/>
  <c r="AL5" i="3"/>
  <c r="AM5" i="3" a="1"/>
  <c r="AM5" i="3"/>
  <c r="AN5" i="3" a="1"/>
  <c r="AN5" i="3"/>
  <c r="AO5" i="3" a="1"/>
  <c r="AO5" i="3"/>
  <c r="AP5" i="3" a="1"/>
  <c r="AP5" i="3"/>
  <c r="AQ5" i="3" a="1"/>
  <c r="AQ5" i="3"/>
  <c r="AR5" i="3" a="1"/>
  <c r="AR5" i="3"/>
  <c r="AS5" i="3" a="1"/>
  <c r="AS5" i="3"/>
  <c r="AT5" i="3" a="1"/>
  <c r="AT5" i="3"/>
  <c r="AU5" i="3" a="1"/>
  <c r="AU5" i="3"/>
  <c r="AV5" i="3" a="1"/>
  <c r="AV5" i="3"/>
  <c r="AW5" i="3" a="1"/>
  <c r="AW5" i="3"/>
  <c r="AX5" i="3" a="1"/>
  <c r="AX5" i="3"/>
  <c r="AY5" i="3" a="1"/>
  <c r="AY5" i="3"/>
  <c r="AZ5" i="3" a="1"/>
  <c r="AZ5" i="3"/>
  <c r="BA5" i="3" a="1"/>
  <c r="BA5" i="3"/>
  <c r="BB5" i="3" a="1"/>
  <c r="BB5" i="3"/>
  <c r="BC5" i="3" a="1"/>
  <c r="BC5" i="3"/>
  <c r="BD5" i="3" a="1"/>
  <c r="BD5" i="3"/>
  <c r="BE5" i="3" a="1"/>
  <c r="BE5" i="3"/>
  <c r="BF5" i="3" a="1"/>
  <c r="BF5" i="3"/>
  <c r="BG5" i="3" a="1"/>
  <c r="BG5" i="3"/>
  <c r="BH5" i="3" a="1"/>
  <c r="BH5" i="3"/>
  <c r="BI5" i="3" a="1"/>
  <c r="BI5" i="3"/>
  <c r="BJ5" i="3" a="1"/>
  <c r="BJ5" i="3"/>
  <c r="BK5" i="3" a="1"/>
  <c r="BK5" i="3"/>
  <c r="BL5" i="3" a="1"/>
  <c r="BL5" i="3"/>
  <c r="BM5" i="3" a="1"/>
  <c r="BM5" i="3"/>
  <c r="BN5" i="3" a="1"/>
  <c r="BN5" i="3"/>
  <c r="BO5" i="3" a="1"/>
  <c r="BO5" i="3"/>
  <c r="BP5" i="3" a="1"/>
  <c r="BP5" i="3"/>
  <c r="BQ5" i="3" a="1"/>
  <c r="BQ5" i="3"/>
  <c r="BR5" i="3" a="1"/>
  <c r="BR5" i="3"/>
  <c r="BS5" i="3" a="1"/>
  <c r="BS5" i="3"/>
  <c r="BT5" i="3" a="1"/>
  <c r="BT5" i="3"/>
  <c r="BU5" i="3" a="1"/>
  <c r="BU5" i="3"/>
  <c r="BV5" i="3" a="1"/>
  <c r="BV5" i="3"/>
  <c r="BW5" i="3" a="1"/>
  <c r="BW5" i="3"/>
  <c r="BX5" i="3" a="1"/>
  <c r="BX5" i="3"/>
  <c r="B6" i="3"/>
  <c r="H6" i="3"/>
  <c r="N6" i="3"/>
  <c r="V6" i="3" a="1"/>
  <c r="V6" i="3"/>
  <c r="W6" i="3" a="1"/>
  <c r="W6" i="3"/>
  <c r="X6" i="3" a="1"/>
  <c r="X6" i="3"/>
  <c r="Y6" i="3" a="1"/>
  <c r="Y6" i="3"/>
  <c r="Z6" i="3" a="1"/>
  <c r="Z6" i="3"/>
  <c r="AA6" i="3" a="1"/>
  <c r="AA6" i="3"/>
  <c r="AB6" i="3" a="1"/>
  <c r="AB6" i="3"/>
  <c r="AC6" i="3" a="1"/>
  <c r="AC6" i="3"/>
  <c r="AD6" i="3" a="1"/>
  <c r="AD6" i="3"/>
  <c r="AE6" i="3" a="1"/>
  <c r="AE6" i="3"/>
  <c r="AF6" i="3" a="1"/>
  <c r="AF6" i="3"/>
  <c r="AG6" i="3" a="1"/>
  <c r="AG6" i="3"/>
  <c r="AH6" i="3" a="1"/>
  <c r="AH6" i="3"/>
  <c r="AI6" i="3" a="1"/>
  <c r="AI6" i="3"/>
  <c r="AJ6" i="3" a="1"/>
  <c r="AJ6" i="3"/>
  <c r="AK6" i="3" a="1"/>
  <c r="AK6" i="3"/>
  <c r="AL6" i="3" a="1"/>
  <c r="AL6" i="3"/>
  <c r="AM6" i="3" a="1"/>
  <c r="AM6" i="3"/>
  <c r="AN6" i="3" a="1"/>
  <c r="AN6" i="3"/>
  <c r="AO6" i="3" a="1"/>
  <c r="AO6" i="3"/>
  <c r="AP6" i="3" a="1"/>
  <c r="AP6" i="3"/>
  <c r="AQ6" i="3" a="1"/>
  <c r="AQ6" i="3"/>
  <c r="AR6" i="3" a="1"/>
  <c r="AR6" i="3"/>
  <c r="AS6" i="3" a="1"/>
  <c r="AS6" i="3"/>
  <c r="AT6" i="3" a="1"/>
  <c r="AT6" i="3"/>
  <c r="AU6" i="3" a="1"/>
  <c r="AU6" i="3"/>
  <c r="AV6" i="3" a="1"/>
  <c r="AV6" i="3"/>
  <c r="AW6" i="3" a="1"/>
  <c r="AW6" i="3"/>
  <c r="AX6" i="3" a="1"/>
  <c r="AX6" i="3"/>
  <c r="AY6" i="3" a="1"/>
  <c r="AY6" i="3"/>
  <c r="AZ6" i="3" a="1"/>
  <c r="AZ6" i="3"/>
  <c r="BA6" i="3" a="1"/>
  <c r="BA6" i="3"/>
  <c r="BB6" i="3" a="1"/>
  <c r="BB6" i="3"/>
  <c r="BC6" i="3" a="1"/>
  <c r="BC6" i="3"/>
  <c r="BD6" i="3" a="1"/>
  <c r="BD6" i="3"/>
  <c r="BE6" i="3" a="1"/>
  <c r="BE6" i="3"/>
  <c r="BF6" i="3" a="1"/>
  <c r="BF6" i="3"/>
  <c r="BG6" i="3" a="1"/>
  <c r="BG6" i="3"/>
  <c r="BH6" i="3" a="1"/>
  <c r="BH6" i="3"/>
  <c r="BI6" i="3" a="1"/>
  <c r="BI6" i="3"/>
  <c r="BJ6" i="3" a="1"/>
  <c r="BJ6" i="3"/>
  <c r="BK6" i="3" a="1"/>
  <c r="BK6" i="3"/>
  <c r="BL6" i="3" a="1"/>
  <c r="BL6" i="3"/>
  <c r="BM6" i="3" a="1"/>
  <c r="BM6" i="3"/>
  <c r="BN6" i="3" a="1"/>
  <c r="BN6" i="3"/>
  <c r="BO6" i="3" a="1"/>
  <c r="BO6" i="3"/>
  <c r="BP6" i="3" a="1"/>
  <c r="BP6" i="3"/>
  <c r="BQ6" i="3" a="1"/>
  <c r="BQ6" i="3"/>
  <c r="BR6" i="3" a="1"/>
  <c r="BR6" i="3"/>
  <c r="BS6" i="3" a="1"/>
  <c r="BS6" i="3"/>
  <c r="BT6" i="3" a="1"/>
  <c r="BT6" i="3"/>
  <c r="BU6" i="3" a="1"/>
  <c r="BU6" i="3"/>
  <c r="BV6" i="3" a="1"/>
  <c r="BV6" i="3"/>
  <c r="BW6" i="3" a="1"/>
  <c r="BW6" i="3"/>
  <c r="BX6" i="3" a="1"/>
  <c r="BX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X58" i="1" a="1"/>
  <c r="X58" i="1" s="1"/>
  <c r="X57" i="1" a="1"/>
  <c r="X57" i="1" s="1"/>
  <c r="X56" i="1" a="1"/>
  <c r="X56" i="1" s="1"/>
  <c r="X55" i="1" a="1"/>
  <c r="X55" i="1" s="1"/>
  <c r="X54" i="1" a="1"/>
  <c r="X54" i="1" s="1"/>
  <c r="X53" i="1" a="1"/>
  <c r="X53" i="1" s="1"/>
  <c r="X52" i="1" a="1"/>
  <c r="X52" i="1" s="1"/>
  <c r="X51" i="1" a="1"/>
  <c r="X51" i="1" s="1"/>
  <c r="X50" i="1" a="1"/>
  <c r="X50" i="1" s="1"/>
  <c r="X49" i="1" a="1"/>
  <c r="X49" i="1" s="1"/>
  <c r="X48" i="1" a="1"/>
  <c r="X48" i="1" s="1"/>
  <c r="X47" i="1" a="1"/>
  <c r="X47" i="1" s="1"/>
  <c r="X46" i="1" a="1"/>
  <c r="X46" i="1" s="1"/>
  <c r="X45" i="1" a="1"/>
  <c r="X45" i="1" s="1"/>
  <c r="AB44" i="1"/>
  <c r="X44" i="1" a="1"/>
  <c r="X44" i="1" s="1"/>
  <c r="F44" i="1" a="1"/>
  <c r="F44" i="1" s="1"/>
  <c r="X43" i="1" a="1"/>
  <c r="X43" i="1" s="1"/>
  <c r="F43" i="1" a="1"/>
  <c r="F43" i="1" s="1"/>
  <c r="X42" i="1" a="1"/>
  <c r="X42" i="1" s="1"/>
  <c r="F42" i="1" a="1"/>
  <c r="F42" i="1" s="1"/>
  <c r="X41" i="1" a="1"/>
  <c r="X41" i="1" s="1"/>
  <c r="F41" i="1" a="1"/>
  <c r="F41" i="1" s="1"/>
  <c r="X40" i="1" a="1"/>
  <c r="X40" i="1" s="1"/>
  <c r="F40" i="1" a="1"/>
  <c r="F40" i="1" s="1"/>
  <c r="AB39" i="1"/>
  <c r="X39" i="1" a="1"/>
  <c r="X39" i="1" s="1"/>
  <c r="F39" i="1" a="1"/>
  <c r="F39" i="1" s="1"/>
  <c r="X38" i="1" a="1"/>
  <c r="X38" i="1" s="1"/>
  <c r="F38" i="1" a="1"/>
  <c r="F38" i="1" s="1"/>
  <c r="X37" i="1" a="1"/>
  <c r="X37" i="1" s="1"/>
  <c r="F37" i="1" a="1"/>
  <c r="F37" i="1" s="1"/>
  <c r="X36" i="1" a="1"/>
  <c r="X36" i="1" s="1"/>
  <c r="F36" i="1" a="1"/>
  <c r="F36" i="1" s="1"/>
  <c r="X35" i="1" a="1"/>
  <c r="X35" i="1" s="1"/>
  <c r="F35" i="1" a="1"/>
  <c r="F35" i="1" s="1"/>
  <c r="X34" i="1" a="1"/>
  <c r="X34" i="1" s="1"/>
  <c r="F34" i="1" a="1"/>
  <c r="F34" i="1" s="1"/>
  <c r="X33" i="1" a="1"/>
  <c r="X33" i="1" s="1"/>
  <c r="F33" i="1" a="1"/>
  <c r="F33" i="1" s="1"/>
  <c r="X32" i="1" a="1"/>
  <c r="X32" i="1" s="1"/>
  <c r="F32" i="1" a="1"/>
  <c r="F32" i="1" s="1"/>
  <c r="X31" i="1" a="1"/>
  <c r="X31" i="1" s="1"/>
  <c r="F31" i="1" a="1"/>
  <c r="F31" i="1" s="1"/>
  <c r="X30" i="1" a="1"/>
  <c r="X30" i="1" s="1"/>
  <c r="F30" i="1" a="1"/>
  <c r="F30" i="1" s="1"/>
  <c r="X29" i="1" a="1"/>
  <c r="X29" i="1" s="1"/>
  <c r="F29" i="1" a="1"/>
  <c r="F29" i="1" s="1"/>
  <c r="AB28" i="1"/>
  <c r="X28" i="1" a="1"/>
  <c r="X28" i="1" s="1"/>
  <c r="F28" i="1" a="1"/>
  <c r="F28" i="1" s="1"/>
  <c r="X27" i="1" a="1"/>
  <c r="X27" i="1" s="1"/>
  <c r="F27" i="1" a="1"/>
  <c r="F27" i="1" s="1"/>
  <c r="X26" i="1" a="1"/>
  <c r="X26" i="1" s="1"/>
  <c r="F26" i="1" a="1"/>
  <c r="F26" i="1" s="1"/>
  <c r="X25" i="1" a="1"/>
  <c r="X25" i="1" s="1"/>
  <c r="F25" i="1" a="1"/>
  <c r="F25" i="1" s="1"/>
  <c r="X24" i="1" a="1"/>
  <c r="X24" i="1" s="1"/>
  <c r="F24" i="1" a="1"/>
  <c r="F24" i="1" s="1"/>
  <c r="X23" i="1" a="1"/>
  <c r="X23" i="1" s="1"/>
  <c r="F23" i="1" a="1"/>
  <c r="F23" i="1" s="1"/>
  <c r="X22" i="1" a="1"/>
  <c r="X22" i="1" s="1"/>
  <c r="F22" i="1" a="1"/>
  <c r="F22" i="1" s="1"/>
  <c r="A22" i="1"/>
  <c r="X21" i="1" a="1"/>
  <c r="X21" i="1" s="1"/>
  <c r="F21" i="1" a="1"/>
  <c r="F21" i="1" s="1"/>
  <c r="X20" i="1" a="1"/>
  <c r="X20" i="1" s="1"/>
  <c r="F20" i="1" a="1"/>
  <c r="F20" i="1" s="1"/>
  <c r="X19" i="1" a="1"/>
  <c r="X19" i="1" s="1"/>
  <c r="F19" i="1" a="1"/>
  <c r="F19" i="1" s="1"/>
  <c r="X18" i="1" a="1"/>
  <c r="X18" i="1" s="1"/>
  <c r="F18" i="1" a="1"/>
  <c r="F18" i="1" s="1"/>
  <c r="X17" i="1" a="1"/>
  <c r="X17" i="1" s="1"/>
  <c r="F17" i="1" a="1"/>
  <c r="F17" i="1" s="1"/>
  <c r="X16" i="1" a="1"/>
  <c r="X16" i="1" s="1"/>
  <c r="F16" i="1" a="1"/>
  <c r="F16" i="1" s="1"/>
  <c r="X15" i="1" a="1"/>
  <c r="X15" i="1" s="1"/>
  <c r="F15" i="1" a="1"/>
  <c r="F15" i="1" s="1"/>
  <c r="AG14" i="1"/>
  <c r="AF14" i="1" s="1"/>
  <c r="X14" i="1" a="1"/>
  <c r="X14" i="1" s="1"/>
  <c r="F14" i="1" a="1"/>
  <c r="F14" i="1" s="1"/>
  <c r="AU13" i="1"/>
  <c r="X13" i="1" a="1"/>
  <c r="X13" i="1" s="1"/>
  <c r="F13" i="1" a="1"/>
  <c r="F13" i="1" s="1"/>
  <c r="X12" i="1" a="1"/>
  <c r="X12" i="1" s="1"/>
  <c r="F12" i="1" a="1"/>
  <c r="F12" i="1" s="1"/>
  <c r="A12" i="1"/>
  <c r="A13" i="1" s="1"/>
  <c r="X11" i="1" a="1"/>
  <c r="X11" i="1" s="1"/>
  <c r="F11" i="1" a="1"/>
  <c r="F11" i="1" s="1"/>
  <c r="AG10" i="1"/>
  <c r="X10" i="1" a="1"/>
  <c r="X10" i="1" s="1"/>
  <c r="F10" i="1" a="1"/>
  <c r="F10" i="1" s="1"/>
  <c r="X9" i="1" a="1"/>
  <c r="X9" i="1" s="1"/>
  <c r="F9" i="1" a="1"/>
  <c r="F9" i="1" s="1"/>
  <c r="X8" i="1" a="1"/>
  <c r="X8" i="1" s="1"/>
  <c r="F8" i="1" a="1"/>
  <c r="F8" i="1" s="1"/>
  <c r="X7" i="1" a="1"/>
  <c r="X7" i="1" s="1"/>
  <c r="F7" i="1" a="1"/>
  <c r="F7" i="1" s="1"/>
  <c r="AG6" i="1"/>
  <c r="X6" i="1" a="1"/>
  <c r="X6" i="1" s="1"/>
  <c r="F6" i="1"/>
  <c r="F6" i="1" a="1"/>
  <c r="AF5" i="1"/>
  <c r="X5" i="1" a="1"/>
  <c r="X5" i="1" s="1"/>
  <c r="F5" i="1" a="1"/>
  <c r="F5" i="1" s="1"/>
  <c r="X4" i="1" a="1"/>
  <c r="X4" i="1" s="1"/>
  <c r="F4" i="1" a="1"/>
  <c r="F4" i="1" s="1"/>
  <c r="X3" i="1" a="1"/>
  <c r="X3" i="1" s="1"/>
  <c r="F3" i="1" a="1"/>
  <c r="F3" i="1" s="1"/>
  <c r="A3" i="1"/>
  <c r="A4" i="1" s="1"/>
  <c r="A5" i="1" l="1"/>
  <c r="A7" i="1" s="1"/>
  <c r="AF10" i="1"/>
  <c r="A6" i="1"/>
  <c r="A14" i="1"/>
  <c r="A16" i="1" s="1"/>
  <c r="A15" i="1"/>
  <c r="A23" i="1"/>
  <c r="L44" i="1" l="1"/>
  <c r="L43" i="1"/>
  <c r="L42" i="1"/>
  <c r="L41" i="1"/>
  <c r="L40" i="1"/>
  <c r="L39" i="1"/>
  <c r="L36" i="1"/>
  <c r="L34" i="1"/>
  <c r="L32" i="1"/>
  <c r="L30" i="1"/>
  <c r="L14" i="1"/>
  <c r="L11" i="1"/>
  <c r="L8" i="1"/>
  <c r="L7" i="1"/>
  <c r="L5" i="1"/>
  <c r="L28" i="1"/>
  <c r="L25" i="1"/>
  <c r="L23" i="1"/>
  <c r="L22" i="1"/>
  <c r="L21" i="1"/>
  <c r="L20" i="1"/>
  <c r="L19" i="1"/>
  <c r="L18" i="1"/>
  <c r="L17" i="1"/>
  <c r="L16" i="1"/>
  <c r="L13" i="1"/>
  <c r="L37" i="1"/>
  <c r="L35" i="1"/>
  <c r="L33" i="1"/>
  <c r="L31" i="1"/>
  <c r="L29" i="1"/>
  <c r="L27" i="1"/>
  <c r="L24" i="1"/>
  <c r="L38" i="1"/>
  <c r="L26" i="1"/>
  <c r="B16" i="1"/>
  <c r="L15" i="1"/>
  <c r="L10" i="1"/>
  <c r="L12" i="1"/>
  <c r="L6" i="1"/>
  <c r="L4" i="1"/>
  <c r="L9" i="1"/>
  <c r="L3" i="1"/>
  <c r="H39" i="1"/>
  <c r="S39" i="1" s="1"/>
  <c r="H38" i="1"/>
  <c r="S38" i="1" s="1"/>
  <c r="H37" i="1"/>
  <c r="S37" i="1" s="1"/>
  <c r="H36" i="1"/>
  <c r="S36" i="1" s="1"/>
  <c r="H35" i="1"/>
  <c r="S35" i="1" s="1"/>
  <c r="H34" i="1"/>
  <c r="S34" i="1" s="1"/>
  <c r="H33" i="1"/>
  <c r="S33" i="1" s="1"/>
  <c r="H32" i="1"/>
  <c r="S32" i="1" s="1"/>
  <c r="H31" i="1"/>
  <c r="S31" i="1" s="1"/>
  <c r="H30" i="1"/>
  <c r="S30" i="1" s="1"/>
  <c r="H29" i="1"/>
  <c r="S29" i="1" s="1"/>
  <c r="H42" i="1"/>
  <c r="S42" i="1" s="1"/>
  <c r="H26" i="1"/>
  <c r="S26" i="1" s="1"/>
  <c r="H24" i="1"/>
  <c r="S24" i="1" s="1"/>
  <c r="H41" i="1"/>
  <c r="S41" i="1" s="1"/>
  <c r="H15" i="1"/>
  <c r="S15" i="1" s="1"/>
  <c r="H12" i="1"/>
  <c r="S12" i="1" s="1"/>
  <c r="H44" i="1"/>
  <c r="S44" i="1" s="1"/>
  <c r="H40" i="1"/>
  <c r="S40" i="1" s="1"/>
  <c r="H28" i="1"/>
  <c r="S28" i="1" s="1"/>
  <c r="H25" i="1"/>
  <c r="S25" i="1" s="1"/>
  <c r="H14" i="1"/>
  <c r="S14" i="1" s="1"/>
  <c r="H11" i="1"/>
  <c r="S11" i="1" s="1"/>
  <c r="H8" i="1"/>
  <c r="S8" i="1" s="1"/>
  <c r="H7" i="1"/>
  <c r="S7" i="1" s="1"/>
  <c r="B7" i="1"/>
  <c r="H43" i="1"/>
  <c r="S43" i="1" s="1"/>
  <c r="H27" i="1"/>
  <c r="S27" i="1" s="1"/>
  <c r="H23" i="1"/>
  <c r="S23" i="1" s="1"/>
  <c r="H22" i="1"/>
  <c r="S22" i="1" s="1"/>
  <c r="H21" i="1"/>
  <c r="S21" i="1" s="1"/>
  <c r="H20" i="1"/>
  <c r="S20" i="1" s="1"/>
  <c r="H9" i="1"/>
  <c r="S9" i="1" s="1"/>
  <c r="H18" i="1"/>
  <c r="S18" i="1" s="1"/>
  <c r="H16" i="1"/>
  <c r="S16" i="1" s="1"/>
  <c r="H10" i="1"/>
  <c r="S10" i="1" s="1"/>
  <c r="H5" i="1"/>
  <c r="S5" i="1" s="1"/>
  <c r="H3" i="1"/>
  <c r="H13" i="1"/>
  <c r="S13" i="1" s="1"/>
  <c r="H6" i="1"/>
  <c r="S6" i="1" s="1"/>
  <c r="H19" i="1"/>
  <c r="S19" i="1" s="1"/>
  <c r="H17" i="1"/>
  <c r="S17" i="1" s="1"/>
  <c r="H4" i="1"/>
  <c r="S4" i="1" s="1"/>
  <c r="G39" i="1"/>
  <c r="T39" i="1" s="1"/>
  <c r="G38" i="1"/>
  <c r="T38" i="1" s="1"/>
  <c r="G37" i="1"/>
  <c r="T37" i="1" s="1"/>
  <c r="G36" i="1"/>
  <c r="T36" i="1" s="1"/>
  <c r="G35" i="1"/>
  <c r="T35" i="1" s="1"/>
  <c r="G34" i="1"/>
  <c r="T34" i="1" s="1"/>
  <c r="G33" i="1"/>
  <c r="T33" i="1" s="1"/>
  <c r="G32" i="1"/>
  <c r="T32" i="1" s="1"/>
  <c r="G31" i="1"/>
  <c r="T31" i="1" s="1"/>
  <c r="G30" i="1"/>
  <c r="T30" i="1" s="1"/>
  <c r="G29" i="1"/>
  <c r="T29" i="1" s="1"/>
  <c r="G25" i="1"/>
  <c r="T25" i="1" s="1"/>
  <c r="G44" i="1"/>
  <c r="T44" i="1" s="1"/>
  <c r="G43" i="1"/>
  <c r="T43" i="1" s="1"/>
  <c r="G42" i="1"/>
  <c r="T42" i="1" s="1"/>
  <c r="G41" i="1"/>
  <c r="T41" i="1" s="1"/>
  <c r="G40" i="1"/>
  <c r="T40" i="1" s="1"/>
  <c r="G28" i="1"/>
  <c r="T28" i="1" s="1"/>
  <c r="G27" i="1"/>
  <c r="T27" i="1" s="1"/>
  <c r="G26" i="1"/>
  <c r="T26" i="1" s="1"/>
  <c r="G24" i="1"/>
  <c r="T24" i="1" s="1"/>
  <c r="G23" i="1"/>
  <c r="T23" i="1" s="1"/>
  <c r="G22" i="1"/>
  <c r="T22" i="1" s="1"/>
  <c r="G21" i="1"/>
  <c r="T21" i="1" s="1"/>
  <c r="G20" i="1"/>
  <c r="T20" i="1" s="1"/>
  <c r="G19" i="1"/>
  <c r="T19" i="1" s="1"/>
  <c r="G18" i="1"/>
  <c r="T18" i="1" s="1"/>
  <c r="G17" i="1"/>
  <c r="T17" i="1" s="1"/>
  <c r="G16" i="1"/>
  <c r="T16" i="1" s="1"/>
  <c r="G13" i="1"/>
  <c r="T13" i="1" s="1"/>
  <c r="G15" i="1"/>
  <c r="T15" i="1" s="1"/>
  <c r="G12" i="1"/>
  <c r="T12" i="1" s="1"/>
  <c r="G10" i="1"/>
  <c r="T10" i="1" s="1"/>
  <c r="G9" i="1"/>
  <c r="T9" i="1" s="1"/>
  <c r="G6" i="1"/>
  <c r="T6" i="1" s="1"/>
  <c r="G11" i="1"/>
  <c r="T11" i="1" s="1"/>
  <c r="G7" i="1"/>
  <c r="T7" i="1" s="1"/>
  <c r="G4" i="1"/>
  <c r="T4" i="1" s="1"/>
  <c r="B6" i="1"/>
  <c r="G5" i="1"/>
  <c r="T5" i="1" s="1"/>
  <c r="G3" i="1"/>
  <c r="T3" i="1" s="1"/>
  <c r="G14" i="1"/>
  <c r="T14" i="1" s="1"/>
  <c r="G8" i="1"/>
  <c r="T8" i="1" s="1"/>
  <c r="O39" i="1"/>
  <c r="O38" i="1"/>
  <c r="O37" i="1"/>
  <c r="O36" i="1"/>
  <c r="O35" i="1"/>
  <c r="O34" i="1"/>
  <c r="O33" i="1"/>
  <c r="O32" i="1"/>
  <c r="O31" i="1"/>
  <c r="O30" i="1"/>
  <c r="O29" i="1"/>
  <c r="O44" i="1"/>
  <c r="O43" i="1"/>
  <c r="O42" i="1"/>
  <c r="O41" i="1"/>
  <c r="O40" i="1"/>
  <c r="A24" i="1"/>
  <c r="A26" i="1" s="1"/>
  <c r="K44" i="1"/>
  <c r="K43" i="1"/>
  <c r="K42" i="1"/>
  <c r="K41" i="1"/>
  <c r="K40" i="1"/>
  <c r="K28" i="1"/>
  <c r="K27" i="1"/>
  <c r="K26" i="1"/>
  <c r="K39" i="1"/>
  <c r="K38" i="1"/>
  <c r="K37" i="1"/>
  <c r="K36" i="1"/>
  <c r="K35" i="1"/>
  <c r="K34" i="1"/>
  <c r="K33" i="1"/>
  <c r="K32" i="1"/>
  <c r="K31" i="1"/>
  <c r="K30" i="1"/>
  <c r="K29" i="1"/>
  <c r="K25" i="1"/>
  <c r="K15" i="1"/>
  <c r="K12" i="1"/>
  <c r="K10" i="1"/>
  <c r="K9" i="1"/>
  <c r="K6" i="1"/>
  <c r="B15" i="1"/>
  <c r="K14" i="1"/>
  <c r="K23" i="1"/>
  <c r="K22" i="1"/>
  <c r="K21" i="1"/>
  <c r="K20" i="1"/>
  <c r="K19" i="1"/>
  <c r="K18" i="1"/>
  <c r="K17" i="1"/>
  <c r="K16" i="1"/>
  <c r="K13" i="1"/>
  <c r="K24" i="1"/>
  <c r="K5" i="1"/>
  <c r="K3" i="1"/>
  <c r="K8" i="1"/>
  <c r="K4" i="1"/>
  <c r="K11" i="1"/>
  <c r="K7" i="1"/>
  <c r="U46" i="1" l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P28" i="1"/>
  <c r="P25" i="1"/>
  <c r="P27" i="1"/>
  <c r="P24" i="1"/>
  <c r="P15" i="1"/>
  <c r="P12" i="1"/>
  <c r="P26" i="1"/>
  <c r="P14" i="1"/>
  <c r="P11" i="1"/>
  <c r="P8" i="1"/>
  <c r="P7" i="1"/>
  <c r="B26" i="1"/>
  <c r="P23" i="1"/>
  <c r="P22" i="1"/>
  <c r="P21" i="1"/>
  <c r="P20" i="1"/>
  <c r="P18" i="1"/>
  <c r="P16" i="1"/>
  <c r="P6" i="1"/>
  <c r="P13" i="1"/>
  <c r="P3" i="1"/>
  <c r="P19" i="1"/>
  <c r="P17" i="1"/>
  <c r="P9" i="1"/>
  <c r="P5" i="1"/>
  <c r="P10" i="1"/>
  <c r="P4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P39" i="1"/>
  <c r="P38" i="1"/>
  <c r="P37" i="1"/>
  <c r="P36" i="1"/>
  <c r="P35" i="1"/>
  <c r="P34" i="1"/>
  <c r="P33" i="1"/>
  <c r="P32" i="1"/>
  <c r="P31" i="1"/>
  <c r="P30" i="1"/>
  <c r="P29" i="1"/>
  <c r="P41" i="1"/>
  <c r="P44" i="1"/>
  <c r="P40" i="1"/>
  <c r="P43" i="1"/>
  <c r="P42" i="1"/>
  <c r="A25" i="1"/>
  <c r="U17" i="1"/>
  <c r="U3" i="1"/>
  <c r="U18" i="1"/>
  <c r="U22" i="1"/>
  <c r="U14" i="1"/>
  <c r="U44" i="1"/>
  <c r="U24" i="1"/>
  <c r="U30" i="1"/>
  <c r="U34" i="1"/>
  <c r="U38" i="1"/>
  <c r="AC58" i="1" l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O25" i="1"/>
  <c r="O28" i="1"/>
  <c r="O27" i="1"/>
  <c r="O26" i="1"/>
  <c r="O24" i="1"/>
  <c r="O23" i="1"/>
  <c r="O22" i="1"/>
  <c r="O21" i="1"/>
  <c r="O20" i="1"/>
  <c r="O19" i="1"/>
  <c r="O18" i="1"/>
  <c r="O17" i="1"/>
  <c r="O16" i="1"/>
  <c r="O13" i="1"/>
  <c r="B25" i="1"/>
  <c r="O15" i="1"/>
  <c r="O12" i="1"/>
  <c r="O10" i="1"/>
  <c r="O9" i="1"/>
  <c r="O6" i="1"/>
  <c r="O4" i="1"/>
  <c r="O8" i="1"/>
  <c r="O14" i="1"/>
  <c r="O11" i="1"/>
  <c r="O7" i="1"/>
  <c r="O3" i="1"/>
  <c r="O5" i="1"/>
  <c r="AG4" i="1" l="1"/>
  <c r="AG13" i="1"/>
  <c r="AG9" i="1"/>
  <c r="AF9" i="1" l="1"/>
  <c r="AG8" i="1"/>
  <c r="AG12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<sst xmlns="http://schemas.openxmlformats.org/spreadsheetml/2006/main" count="619" uniqueCount="373">
  <si>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</si>
  <si>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</si>
  <si>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</si>
  <si>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</si>
  <si>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</si>
  <si>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</si>
  <si>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</si>
  <si>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</si>
  <si>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</si>
  <si>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</si>
  <si>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</si>
  <si>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</si>
  <si>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</si>
  <si>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</si>
  <si>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</si>
  <si>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</si>
  <si>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</si>
  <si>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</si>
  <si>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</si>
  <si>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</si>
  <si>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</si>
  <si>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</si>
  <si>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</si>
  <si>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</si>
  <si>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</si>
  <si>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</si>
  <si>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</si>
  <si>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</si>
  <si>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</si>
  <si>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1qz2wsedtyhbncuj8oki9l/pm-axgrfv;0,. 43657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</si>
  <si>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</si>
  <si>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</si>
  <si>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</si>
  <si>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</si>
  <si>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</si>
  <si>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</si>
  <si>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</si>
  <si>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</si>
  <si>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</si>
  <si>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</si>
  <si>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</si>
  <si>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</si>
  <si>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</si>
  <si>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</si>
  <si>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</si>
  <si>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</si>
  <si>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</si>
  <si>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</si>
  <si>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</si>
  <si>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</si>
  <si>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</si>
  <si>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</si>
  <si>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</si>
  <si>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</si>
  <si>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</si>
  <si>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</si>
  <si>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</si>
  <si>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</si>
  <si>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</si>
  <si>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</si>
  <si>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</si>
  <si>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</si>
  <si>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</si>
  <si>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</si>
  <si>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</si>
  <si>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</si>
  <si>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</si>
  <si>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</si>
  <si>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</si>
  <si>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</si>
  <si>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</si>
  <si>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</si>
  <si>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</si>
  <si>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</si>
  <si>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</si>
  <si>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</si>
  <si>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</si>
  <si>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</si>
  <si>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</si>
  <si>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</si>
  <si>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</si>
  <si>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</si>
  <si>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</si>
  <si>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</si>
  <si>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</si>
  <si>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</si>
  <si>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</si>
  <si>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</si>
  <si>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</si>
  <si>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</si>
  <si>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</si>
  <si>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</si>
  <si>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</si>
  <si>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</si>
  <si>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</si>
  <si>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</si>
  <si>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</si>
  <si>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</si>
  <si>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</si>
  <si>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</si>
  <si>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</si>
  <si>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</si>
  <si>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</si>
  <si>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</si>
  <si>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</si>
  <si>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(Space)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</si>
  <si>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</si>
  <si>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</si>
  <si>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</si>
  <si>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</si>
  <si>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</si>
  <si>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</si>
  <si>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</si>
  <si>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</si>
  <si>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</si>
  <si>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</si>
  <si>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</si>
  <si>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</si>
  <si>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</si>
  <si>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</si>
  <si>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</si>
  <si>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</si>
  <si>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</si>
  <si>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</si>
  <si>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</si>
  <si>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</si>
  <si>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</si>
  <si>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</si>
  <si>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</si>
  <si>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</si>
  <si>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</si>
  <si>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</si>
  <si>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</si>
  <si>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</si>
  <si>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</si>
  <si>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</si>
  <si>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</si>
  <si>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</si>
  <si>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</si>
  <si>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</si>
  <si>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</si>
  <si>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</si>
  <si>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</si>
  <si>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</si>
  <si>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</si>
  <si>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</si>
  <si>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</si>
  <si>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</si>
  <si>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</si>
  <si>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</si>
  <si>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</si>
  <si>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</si>
  <si>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</si>
  <si>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</si>
  <si>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</si>
  <si>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</si>
  <si>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</si>
  <si>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</si>
  <si>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</si>
  <si>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</si>
  <si>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</si>
  <si>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</si>
  <si>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</si>
  <si>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</si>
  <si>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</si>
  <si>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</si>
  <si>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</si>
  <si>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</si>
  <si>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</si>
  <si>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</si>
  <si>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</si>
  <si>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</si>
  <si>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</si>
  <si>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</si>
  <si>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</si>
  <si>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</si>
  <si>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</si>
  <si>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</si>
  <si>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</si>
  <si>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</si>
  <si>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</si>
  <si>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</si>
  <si>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</si>
  <si>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</si>
  <si>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</si>
  <si>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</si>
  <si>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</si>
  <si>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</si>
  <si>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</si>
  <si>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</si>
  <si>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</si>
  <si>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</si>
  <si>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</si>
  <si>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</si>
  <si>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</si>
  <si>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</si>
  <si>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</si>
  <si>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</si>
  <si>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</si>
  <si>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</si>
  <si>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</si>
  <si>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</si>
  <si>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</si>
  <si>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</si>
  <si>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</si>
  <si>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</si>
  <si>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</si>
  <si>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</si>
  <si>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</si>
  <si>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</si>
  <si>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</si>
  <si>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</si>
  <si>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</si>
  <si>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</si>
  <si>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</si>
  <si>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</si>
  <si>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</si>
  <si>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</si>
  <si>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</si>
  <si>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</si>
  <si>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</si>
  <si>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</si>
  <si>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</si>
  <si>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</si>
  <si>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</si>
  <si>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</si>
  <si>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</si>
  <si>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</si>
  <si>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</si>
  <si>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</si>
  <si>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</si>
  <si>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</si>
  <si>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</si>
  <si>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</si>
  <si>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</si>
  <si>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</si>
  <si>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</si>
  <si>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</si>
  <si>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</si>
  <si>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</si>
  <si>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</si>
  <si>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</si>
  <si>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</si>
  <si>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</si>
  <si>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</si>
  <si>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</si>
  <si>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</si>
  <si>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</si>
  <si>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</si>
  <si>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</si>
  <si>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</si>
  <si>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</si>
  <si>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</si>
  <si>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</si>
  <si>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</si>
  <si>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</si>
  <si>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</si>
  <si>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</si>
  <si>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</si>
  <si>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</si>
  <si>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</si>
  <si>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</si>
  <si>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</si>
  <si>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</si>
  <si>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</si>
  <si>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</si>
  <si>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</si>
  <si>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</si>
  <si>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</si>
  <si>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</si>
  <si>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</si>
  <si>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</si>
  <si>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</si>
  <si>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</si>
  <si>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</si>
  <si>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</si>
  <si>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</si>
  <si>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</si>
  <si>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</si>
  <si>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</si>
  <si>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</si>
  <si>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</si>
  <si>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</si>
  <si>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</si>
  <si>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</si>
  <si>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</si>
  <si>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y</t>
  </si>
  <si>
    <t>ㄒ</t>
  </si>
  <si>
    <t>韻母</t>
    <phoneticPr fontId="9" type="noConversion"/>
  </si>
  <si>
    <t>f</t>
  </si>
  <si>
    <t>C</t>
    <phoneticPr fontId="9" type="noConversion"/>
  </si>
  <si>
    <t>v</t>
  </si>
  <si>
    <t>c</t>
    <phoneticPr fontId="9" type="noConversion"/>
  </si>
  <si>
    <t>R</t>
  </si>
  <si>
    <t>uai</t>
  </si>
  <si>
    <t>uI</t>
  </si>
  <si>
    <t>ㄨㄞㆷ</t>
  </si>
  <si>
    <t>ㄨㄞ</t>
  </si>
  <si>
    <t>8</t>
  </si>
  <si>
    <t>ue</t>
  </si>
  <si>
    <t>ㄨㆤㆷ</t>
    <phoneticPr fontId="9" type="noConversion"/>
  </si>
  <si>
    <t>ㄨㆤ</t>
    <phoneticPr fontId="9" type="noConversion"/>
  </si>
  <si>
    <t>h</t>
  </si>
  <si>
    <t>ua</t>
  </si>
  <si>
    <t>ㄨㄚㆷ</t>
  </si>
  <si>
    <t>ㄨㄚ</t>
  </si>
  <si>
    <t>ui</t>
  </si>
  <si>
    <t>ㄨㄧㆷ</t>
  </si>
  <si>
    <t>ㄨㄧ</t>
  </si>
  <si>
    <t>Y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</si>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</sst>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50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</font>
    <font>
      <sz val="18"/>
      <name val="Noto Serif TC Medium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C00000"/>
      <name val="Noto Sans TC"/>
      <family val="2"/>
    </font>
    <font>
      <b/>
      <sz val="18"/>
      <color rgb="FFFF0000"/>
      <name val="Noto Serif TC Medium"/>
    </font>
    <font>
      <sz val="18"/>
      <color theme="8"/>
      <name val="Noto Serif TC Medium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</font>
    <font>
      <sz val="16"/>
      <color rgb="FF000000"/>
      <name val="Noto Serif TC Medium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2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8" borderId="1" xfId="1" applyFont="1" applyFill="1" applyBorder="1" applyAlignment="1">
      <alignment horizontal="center"/>
    </xf>
    <xf numFmtId="0" fontId="19" fillId="8" borderId="2" xfId="1" applyFont="1" applyFill="1" applyBorder="1" applyAlignment="1">
      <alignment horizont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5" fillId="0" borderId="0" xfId="1" applyFont="1"/>
    <xf numFmtId="0" fontId="19" fillId="8" borderId="0" xfId="1" applyFont="1" applyFill="1" applyAlignment="1">
      <alignment horizontal="center"/>
    </xf>
    <xf numFmtId="0" fontId="19" fillId="8" borderId="4" xfId="1" applyFont="1" applyFill="1" applyBorder="1" applyAlignment="1">
      <alignment horizontal="center"/>
    </xf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26" fillId="2" borderId="0" xfId="1" applyFont="1" applyFill="1" applyAlignment="1">
      <alignment horizontal="left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19" fillId="8" borderId="8" xfId="1" applyFont="1" applyFill="1" applyBorder="1" applyAlignment="1">
      <alignment horizontal="center"/>
    </xf>
    <xf numFmtId="0" fontId="19" fillId="8" borderId="9" xfId="1" applyFont="1" applyFill="1" applyBorder="1" applyAlignment="1">
      <alignment horizontal="center"/>
    </xf>
    <xf numFmtId="0" fontId="15" fillId="11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8" borderId="8" xfId="1" applyFont="1" applyFill="1" applyBorder="1" applyAlignment="1">
      <alignment horizontal="center"/>
    </xf>
    <xf numFmtId="0" fontId="30" fillId="8" borderId="9" xfId="1" applyFont="1" applyFill="1" applyBorder="1" applyAlignment="1">
      <alignment horizont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30" fillId="8" borderId="1" xfId="1" applyFont="1" applyFill="1" applyBorder="1" applyAlignment="1">
      <alignment horizontal="center"/>
    </xf>
    <xf numFmtId="0" fontId="31" fillId="8" borderId="2" xfId="1" applyFont="1" applyFill="1" applyBorder="1" applyAlignment="1">
      <alignment horizontal="center"/>
    </xf>
    <xf numFmtId="0" fontId="22" fillId="13" borderId="5" xfId="0" applyFont="1" applyFill="1" applyBorder="1" applyAlignment="1">
      <alignment horizontal="left" vertical="center" indent="1"/>
    </xf>
    <xf numFmtId="0" fontId="30" fillId="8" borderId="0" xfId="1" applyFont="1" applyFill="1" applyAlignment="1">
      <alignment horizontal="center"/>
    </xf>
    <xf numFmtId="0" fontId="31" fillId="8" borderId="4" xfId="1" applyFont="1" applyFill="1" applyBorder="1" applyAlignment="1">
      <alignment horizontal="center"/>
    </xf>
    <xf numFmtId="0" fontId="32" fillId="6" borderId="0" xfId="0" applyFont="1" applyFill="1" applyAlignment="1">
      <alignment horizontal="center" vertical="center"/>
    </xf>
    <xf numFmtId="0" fontId="32" fillId="6" borderId="8" xfId="0" applyFont="1" applyFill="1" applyBorder="1" applyAlignment="1">
      <alignment horizontal="center" vertical="center"/>
    </xf>
    <xf numFmtId="0" fontId="6" fillId="14" borderId="0" xfId="1" applyFont="1" applyFill="1" applyAlignment="1">
      <alignment horizont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3" fillId="2" borderId="0" xfId="0" applyFont="1" applyFill="1" applyAlignment="1">
      <alignment horizontal="left" vertical="center" indent="1"/>
    </xf>
    <xf numFmtId="0" fontId="34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3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left" vertical="center" indent="1"/>
    </xf>
    <xf numFmtId="0" fontId="33" fillId="2" borderId="5" xfId="0" applyFont="1" applyFill="1" applyBorder="1" applyAlignment="1">
      <alignment horizontal="left" vertical="center" indent="1"/>
    </xf>
    <xf numFmtId="0" fontId="33" fillId="2" borderId="7" xfId="0" applyFont="1" applyFill="1" applyBorder="1" applyAlignment="1">
      <alignment horizontal="left" vertical="center" indent="1"/>
    </xf>
    <xf numFmtId="0" fontId="33" fillId="13" borderId="5" xfId="0" applyFont="1" applyFill="1" applyBorder="1" applyAlignment="1">
      <alignment horizontal="left" vertical="center" indent="1"/>
    </xf>
    <xf numFmtId="0" fontId="33" fillId="13" borderId="7" xfId="0" applyFont="1" applyFill="1" applyBorder="1" applyAlignment="1">
      <alignment horizontal="left" vertical="center" indent="1"/>
    </xf>
    <xf numFmtId="0" fontId="35" fillId="2" borderId="0" xfId="1" applyFont="1" applyFill="1" applyAlignment="1">
      <alignment horizontal="center"/>
    </xf>
    <xf numFmtId="0" fontId="36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3" fillId="13" borderId="12" xfId="0" applyFont="1" applyFill="1" applyBorder="1" applyAlignment="1">
      <alignment horizontal="left" vertical="center" indent="1"/>
    </xf>
    <xf numFmtId="0" fontId="37" fillId="4" borderId="13" xfId="0" applyFont="1" applyFill="1" applyBorder="1" applyAlignment="1">
      <alignment horizontal="center" vertical="center"/>
    </xf>
    <xf numFmtId="0" fontId="38" fillId="5" borderId="13" xfId="0" applyFont="1" applyFill="1" applyBorder="1" applyAlignment="1">
      <alignment horizontal="left" vertical="center" indent="2"/>
    </xf>
    <xf numFmtId="176" fontId="39" fillId="6" borderId="13" xfId="0" applyNumberFormat="1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0" fontId="33" fillId="13" borderId="3" xfId="0" applyFont="1" applyFill="1" applyBorder="1" applyAlignment="1">
      <alignment horizontal="left" vertical="center" indent="1"/>
    </xf>
    <xf numFmtId="0" fontId="40" fillId="0" borderId="0" xfId="1" applyFont="1"/>
    <xf numFmtId="0" fontId="33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41" fillId="0" borderId="0" xfId="1" applyFont="1"/>
    <xf numFmtId="0" fontId="42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3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3" fillId="13" borderId="0" xfId="0" applyFont="1" applyFill="1" applyAlignment="1">
      <alignment horizontal="left" vertical="center" indent="1"/>
    </xf>
    <xf numFmtId="0" fontId="44" fillId="5" borderId="15" xfId="0" applyFont="1" applyFill="1" applyBorder="1" applyAlignment="1">
      <alignment horizontal="center" vertical="center"/>
    </xf>
    <xf numFmtId="0" fontId="44" fillId="6" borderId="15" xfId="0" applyFont="1" applyFill="1" applyBorder="1" applyAlignment="1">
      <alignment horizontal="center" vertical="center"/>
    </xf>
    <xf numFmtId="0" fontId="45" fillId="4" borderId="15" xfId="0" applyFont="1" applyFill="1" applyBorder="1" applyAlignment="1">
      <alignment horizontal="left" vertical="center" indent="1"/>
    </xf>
    <xf numFmtId="0" fontId="44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8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3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3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3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3" fillId="2" borderId="13" xfId="0" applyFont="1" applyFill="1" applyBorder="1" applyAlignment="1">
      <alignment horizontal="left" vertical="center" indent="1"/>
    </xf>
    <xf numFmtId="0" fontId="33" fillId="2" borderId="1" xfId="0" applyFont="1" applyFill="1" applyBorder="1" applyAlignment="1">
      <alignment horizontal="left" vertical="center" indent="1"/>
    </xf>
    <xf numFmtId="0" fontId="38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8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8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8" fillId="5" borderId="16" xfId="0" applyFont="1" applyFill="1" applyBorder="1" applyAlignment="1">
      <alignment horizontal="left" vertical="center" indent="1"/>
    </xf>
    <xf numFmtId="0" fontId="43" fillId="4" borderId="16" xfId="0" applyFont="1" applyFill="1" applyBorder="1" applyAlignment="1">
      <alignment horizontal="left" vertical="center" indent="1"/>
    </xf>
    <xf numFmtId="0" fontId="49" fillId="4" borderId="16" xfId="0" applyFont="1" applyFill="1" applyBorder="1" applyAlignment="1">
      <alignment horizontal="left" vertical="center" indent="1"/>
    </xf>
    <xf numFmtId="0" fontId="49" fillId="0" borderId="0" xfId="0" applyFont="1" applyAlignment="1">
      <alignment horizontal="center" vertical="center"/>
    </xf>
    <xf numFmtId="0" fontId="33" fillId="13" borderId="16" xfId="0" applyFont="1" applyFill="1" applyBorder="1" applyAlignment="1">
      <alignment horizontal="left" vertical="center" indent="1"/>
    </xf>
    <xf numFmtId="0" fontId="33" fillId="2" borderId="16" xfId="0" applyFont="1" applyFill="1" applyBorder="1" applyAlignment="1">
      <alignment horizontal="left" vertical="center" indent="1"/>
    </xf>
    <xf numFmtId="0" fontId="48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</cellXfs>
  <cellStyles count="2">
    <cellStyle name="一般" xfId="0" builtinId="0"/>
    <cellStyle name="一般 4" xfId="1" xr:uid="{D00E67AF-1809-4A9B-A488-D9A10688594D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3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2">
      <calculatedColumnFormula>H3</calculatedColumnFormula>
    </tableColumn>
    <tableColumn id="4" xr3:uid="{52141FD4-4282-4655-8FDB-25D018179FEA}" name="字典編碼" dataDxfId="1" dataCellStyle="一般 4">
      <calculatedColumnFormula>G3</calculatedColumnFormula>
    </tableColumn>
    <tableColumn id="2" xr3:uid="{59B967E3-C71C-4CF6-991D-C8F093BAB101}" name="方音符號" dataDxfId="0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2.25"/>
  <cols>
    <col min="1" max="1" width="6.3984375" style="110" customWidth="1"/>
    <col min="2" max="2" width="6.796875" style="110" customWidth="1"/>
    <col min="3" max="3" width="13" style="8" customWidth="1"/>
    <col min="4" max="5" width="13" style="10" customWidth="1"/>
    <col min="6" max="6" width="13" style="9" customWidth="1"/>
    <col min="7" max="7" width="6.3984375" style="110" customWidth="1"/>
    <col min="8" max="8" width="6.796875" style="110" customWidth="1"/>
    <col min="9" max="10" width="12.69921875" style="111" customWidth="1"/>
    <col min="11" max="11" width="12.69921875" style="10" customWidth="1"/>
    <col min="12" max="12" width="12.69921875" style="9" customWidth="1"/>
    <col min="13" max="13" width="6.3984375" style="110" customWidth="1"/>
    <col min="14" max="14" width="6.796875" style="110" customWidth="1"/>
    <col min="15" max="16" width="12.69921875" style="111" customWidth="1"/>
    <col min="17" max="17" width="12.69921875" style="10" customWidth="1"/>
    <col min="18" max="18" width="12.69921875" style="9" customWidth="1"/>
    <col min="19" max="19" width="7.59765625" style="110" customWidth="1"/>
    <col min="20" max="20" width="8.5" style="110" customWidth="1"/>
    <col min="21" max="21" width="27" style="110" customWidth="1"/>
    <col min="22" max="16384" width="10.8984375" style="110"/>
  </cols>
  <sheetData>
    <row r="1" spans="2:76">
      <c r="B1" s="119" t="s">
        <v>5</v>
      </c>
      <c r="H1" s="119" t="s">
        <v>288</v>
      </c>
      <c r="N1" s="119" t="s">
        <v>372</v>
      </c>
    </row>
    <row r="2" spans="2:76" s="143" customFormat="1" ht="24" thickBot="1">
      <c r="B2" s="151" t="s">
        <v>14</v>
      </c>
      <c r="C2" s="148" t="s">
        <v>15</v>
      </c>
      <c r="D2" s="147" t="s">
        <v>19</v>
      </c>
      <c r="E2" s="150" t="s">
        <v>17</v>
      </c>
      <c r="F2" s="149" t="s">
        <v>16</v>
      </c>
      <c r="H2" s="118" t="s">
        <v>14</v>
      </c>
      <c r="I2" s="117" t="s">
        <v>149</v>
      </c>
      <c r="J2" s="117" t="s">
        <v>148</v>
      </c>
      <c r="K2" s="116" t="s">
        <v>17</v>
      </c>
      <c r="L2" s="115" t="s">
        <v>16</v>
      </c>
      <c r="N2" s="118" t="s">
        <v>14</v>
      </c>
      <c r="O2" s="148" t="s">
        <v>15</v>
      </c>
      <c r="P2" s="147" t="s">
        <v>371</v>
      </c>
      <c r="Q2" s="116" t="s">
        <v>17</v>
      </c>
      <c r="R2" s="115" t="s">
        <v>16</v>
      </c>
      <c r="U2" s="146" t="s">
        <v>14</v>
      </c>
      <c r="V2" s="144">
        <v>1</v>
      </c>
      <c r="W2" s="144">
        <f>V2+1</f>
        <v>2</v>
      </c>
      <c r="X2" s="144">
        <f>W2+1</f>
        <v>3</v>
      </c>
      <c r="Y2" s="144">
        <f>X2+1</f>
        <v>4</v>
      </c>
      <c r="Z2" s="145">
        <f>Y2+1</f>
        <v>5</v>
      </c>
      <c r="AA2" s="145">
        <f>Z2+1</f>
        <v>6</v>
      </c>
      <c r="AB2" s="145">
        <f>AA2+1</f>
        <v>7</v>
      </c>
      <c r="AC2" s="145">
        <f>AB2+1</f>
        <v>8</v>
      </c>
      <c r="AD2" s="144">
        <f>AC2+1</f>
        <v>9</v>
      </c>
      <c r="AE2" s="144">
        <f>AD2+1</f>
        <v>10</v>
      </c>
      <c r="AF2" s="144">
        <f>AE2+1</f>
        <v>11</v>
      </c>
      <c r="AG2" s="144">
        <f>AF2+1</f>
        <v>12</v>
      </c>
      <c r="AH2" s="145">
        <f>AG2+1</f>
        <v>13</v>
      </c>
      <c r="AI2" s="145">
        <f>AH2+1</f>
        <v>14</v>
      </c>
      <c r="AJ2" s="145">
        <f>AI2+1</f>
        <v>15</v>
      </c>
      <c r="AK2" s="145">
        <f>AJ2+1</f>
        <v>16</v>
      </c>
      <c r="AL2" s="144">
        <f>AK2+1</f>
        <v>17</v>
      </c>
      <c r="AM2" s="144">
        <f>AL2+1</f>
        <v>18</v>
      </c>
      <c r="AN2" s="144">
        <f>AM2+1</f>
        <v>19</v>
      </c>
      <c r="AO2" s="144">
        <f>AN2+1</f>
        <v>20</v>
      </c>
      <c r="AP2" s="145">
        <f>AO2+1</f>
        <v>21</v>
      </c>
      <c r="AQ2" s="144">
        <f>AP2+1</f>
        <v>22</v>
      </c>
      <c r="AR2" s="144">
        <f>AQ2+1</f>
        <v>23</v>
      </c>
      <c r="AS2" s="144">
        <f>AR2+1</f>
        <v>24</v>
      </c>
      <c r="AT2" s="144">
        <f>AS2+1</f>
        <v>25</v>
      </c>
      <c r="AU2" s="144">
        <f>AT2+1</f>
        <v>26</v>
      </c>
      <c r="AV2" s="144">
        <f>AU2+1</f>
        <v>27</v>
      </c>
      <c r="AW2" s="144">
        <f>AV2+1</f>
        <v>28</v>
      </c>
      <c r="AX2" s="144">
        <f>AW2+1</f>
        <v>29</v>
      </c>
      <c r="AY2" s="144">
        <f>AX2+1</f>
        <v>30</v>
      </c>
      <c r="AZ2" s="144">
        <f>AY2+1</f>
        <v>31</v>
      </c>
      <c r="BA2" s="144">
        <f>AZ2+1</f>
        <v>32</v>
      </c>
      <c r="BB2" s="144">
        <f>BA2+1</f>
        <v>33</v>
      </c>
      <c r="BC2" s="144">
        <f>BB2+1</f>
        <v>34</v>
      </c>
      <c r="BD2" s="144">
        <f>BC2+1</f>
        <v>35</v>
      </c>
      <c r="BE2" s="144">
        <f>BD2+1</f>
        <v>36</v>
      </c>
      <c r="BF2" s="144">
        <f>BE2+1</f>
        <v>37</v>
      </c>
      <c r="BG2" s="144">
        <f>BF2+1</f>
        <v>38</v>
      </c>
      <c r="BH2" s="144">
        <f>BG2+1</f>
        <v>39</v>
      </c>
      <c r="BI2" s="144">
        <f>BH2+1</f>
        <v>40</v>
      </c>
      <c r="BJ2" s="144">
        <f>BI2+1</f>
        <v>41</v>
      </c>
      <c r="BK2" s="144">
        <f>BJ2+1</f>
        <v>42</v>
      </c>
      <c r="BL2" s="144">
        <f>BK2+1</f>
        <v>43</v>
      </c>
      <c r="BM2" s="144">
        <f>BL2+1</f>
        <v>44</v>
      </c>
      <c r="BN2" s="144">
        <f>BM2+1</f>
        <v>45</v>
      </c>
      <c r="BO2" s="144">
        <f>BN2+1</f>
        <v>46</v>
      </c>
      <c r="BP2" s="144">
        <f>BO2+1</f>
        <v>47</v>
      </c>
      <c r="BQ2" s="144">
        <f>BP2+1</f>
        <v>48</v>
      </c>
      <c r="BR2" s="144">
        <f>BQ2+1</f>
        <v>49</v>
      </c>
      <c r="BS2" s="144">
        <f>BR2+1</f>
        <v>50</v>
      </c>
      <c r="BT2" s="144">
        <f>BS2+1</f>
        <v>51</v>
      </c>
      <c r="BU2" s="144">
        <f>BT2+1</f>
        <v>52</v>
      </c>
      <c r="BV2" s="144">
        <f>BU2+1</f>
        <v>53</v>
      </c>
      <c r="BW2" s="144">
        <f>BV2+1</f>
        <v>54</v>
      </c>
      <c r="BX2" s="144">
        <f>BW2+1</f>
        <v>55</v>
      </c>
    </row>
    <row r="3" spans="2:76" ht="33" thickTop="1">
      <c r="B3" s="114">
        <v>1</v>
      </c>
      <c r="C3" s="37" t="s">
        <v>20</v>
      </c>
      <c r="D3" s="87" t="s">
        <v>370</v>
      </c>
      <c r="E3" s="39" t="s">
        <v>21</v>
      </c>
      <c r="F3" s="123" t="s">
        <v>219</v>
      </c>
      <c r="H3" s="114">
        <v>1</v>
      </c>
      <c r="I3" s="113" t="s">
        <v>55</v>
      </c>
      <c r="J3" s="113" t="s">
        <v>369</v>
      </c>
      <c r="K3" s="39" t="s">
        <v>281</v>
      </c>
      <c r="L3" s="123" t="s">
        <v>281</v>
      </c>
      <c r="N3" s="114">
        <v>1</v>
      </c>
      <c r="O3" s="113" t="s">
        <v>368</v>
      </c>
      <c r="P3" s="134" t="s">
        <v>360</v>
      </c>
      <c r="Q3" s="112" t="s">
        <v>360</v>
      </c>
      <c r="R3" s="38" t="s">
        <v>360</v>
      </c>
      <c r="U3" s="142" t="s">
        <v>15</v>
      </c>
      <c r="V3" s="141" t="str" cm="1">
        <f t="array" aca="1" ref="V3" ca="1" xml:space="preserve"> INDIRECT( ADDRESS( ROW($C$2) + V$2, COLUMN($C$2)) )</f>
        <v>ㄅ</v>
      </c>
      <c r="W3" s="141" t="str" cm="1">
        <f t="array" aca="1" ref="W3" ca="1" xml:space="preserve"> INDIRECT( ADDRESS( ROW($C$2) + W$2, COLUMN($C$2)) )</f>
        <v>ㄆ</v>
      </c>
      <c r="X3" s="141" t="str" cm="1">
        <f t="array" aca="1" ref="X3" ca="1" xml:space="preserve"> INDIRECT( ADDRESS( ROW($C$2) + X$2, COLUMN($C$2)) )</f>
        <v>ㆠ</v>
      </c>
      <c r="Y3" s="141" t="str" cm="1">
        <f t="array" aca="1" ref="Y3" ca="1" xml:space="preserve"> INDIRECT( ADDRESS( ROW($C$2) + Y$2, COLUMN($C$2)) )</f>
        <v>ㄇ</v>
      </c>
      <c r="Z3" s="141" t="str" cm="1">
        <f t="array" aca="1" ref="Z3" ca="1" xml:space="preserve"> INDIRECT( ADDRESS( ROW($C$2) + Z$2, COLUMN($C$2)) )</f>
        <v>ㄉ</v>
      </c>
      <c r="AA3" s="141" t="str" cm="1">
        <f t="array" aca="1" ref="AA3" ca="1" xml:space="preserve"> INDIRECT( ADDRESS( ROW($C$2) + AA$2, COLUMN($C$2)) )</f>
        <v>ㄊ</v>
      </c>
      <c r="AB3" s="141" t="str" cm="1">
        <f t="array" aca="1" ref="AB3" ca="1" xml:space="preserve"> INDIRECT( ADDRESS( ROW($C$2) + AB$2, COLUMN($C$2)) )</f>
        <v>ㄋ</v>
      </c>
      <c r="AC3" s="141" t="str" cm="1">
        <f t="array" aca="1" ref="AC3" ca="1" xml:space="preserve"> INDIRECT( ADDRESS( ROW($C$2) + AC$2, COLUMN($C$2)) )</f>
        <v>ㄌ</v>
      </c>
      <c r="AD3" s="141" t="str" cm="1">
        <f t="array" aca="1" ref="AD3" ca="1" xml:space="preserve"> INDIRECT( ADDRESS( ROW($C$2) + AD$2, COLUMN($C$2)) )</f>
        <v>ㄍ</v>
      </c>
      <c r="AE3" s="141" t="str" cm="1">
        <f t="array" aca="1" ref="AE3" ca="1" xml:space="preserve"> INDIRECT( ADDRESS( ROW($C$2) + AE$2, COLUMN($C$2)) )</f>
        <v>ㄎ</v>
      </c>
      <c r="AF3" s="141" t="str" cm="1">
        <f t="array" aca="1" ref="AF3" ca="1" xml:space="preserve"> INDIRECT( ADDRESS( ROW($C$2) + AF$2, COLUMN($C$2)) )</f>
        <v>ㆣ</v>
      </c>
      <c r="AG3" s="141" t="str" cm="1">
        <f t="array" aca="1" ref="AG3" ca="1" xml:space="preserve"> INDIRECT( ADDRESS( ROW($C$2) + AG$2, COLUMN($C$2)) )</f>
        <v>ㄫ</v>
      </c>
      <c r="AH3" s="141" t="str" cm="1">
        <f t="array" aca="1" ref="AH3" ca="1" xml:space="preserve"> INDIRECT( ADDRESS( ROW($C$2) + AH$2, COLUMN($C$2)) )</f>
        <v>ㄗ</v>
      </c>
      <c r="AI3" s="141" t="str" cm="1">
        <f t="array" aca="1" ref="AI3" ca="1" xml:space="preserve"> INDIRECT( ADDRESS( ROW($C$2) + AI$2, COLUMN($C$2)) )</f>
        <v>ㄘ</v>
      </c>
      <c r="AJ3" s="141" t="str" cm="1">
        <f t="array" aca="1" ref="AJ3" ca="1" xml:space="preserve"> INDIRECT( ADDRESS( ROW($C$2) + AJ$2, COLUMN($C$2)) )</f>
        <v>ㆡ</v>
      </c>
      <c r="AK3" s="141" t="str" cm="1">
        <f t="array" aca="1" ref="AK3" ca="1" xml:space="preserve"> INDIRECT( ADDRESS( ROW($C$2) + AK$2, COLUMN($C$2)) )</f>
        <v>ㄙ</v>
      </c>
      <c r="AL3" s="141" t="str" cm="1">
        <f t="array" aca="1" ref="AL3" ca="1" xml:space="preserve"> INDIRECT( ADDRESS( ROW($C$2) + AL$2, COLUMN($C$2)) )</f>
        <v>ㄐ</v>
      </c>
      <c r="AM3" s="141" t="str" cm="1">
        <f t="array" aca="1" ref="AM3" ca="1" xml:space="preserve"> INDIRECT( ADDRESS( ROW($C$2) + AM$2, COLUMN($C$2)) )</f>
        <v>ㄑ</v>
      </c>
      <c r="AN3" s="141" t="str" cm="1">
        <f t="array" aca="1" ref="AN3" ca="1" xml:space="preserve"> INDIRECT( ADDRESS( ROW($C$2) + AN$2, COLUMN($C$2)) )</f>
        <v>ㆢ</v>
      </c>
      <c r="AO3" s="141" t="str" cm="1">
        <f t="array" aca="1" ref="AO3" ca="1" xml:space="preserve"> INDIRECT( ADDRESS( ROW($C$2) + AO$2, COLUMN($C$2)) )</f>
        <v>ㄒ</v>
      </c>
      <c r="AP3" s="141" t="str" cm="1">
        <f t="array" aca="1" ref="AP3" ca="1" xml:space="preserve"> INDIRECT( ADDRESS( ROW($C$2) + AP$2, COLUMN($C$2)) )</f>
        <v>ㄏ</v>
      </c>
      <c r="AQ3" s="141" t="str" cm="1">
        <f t="array" aca="1" ref="AQ3" ca="1" xml:space="preserve"> INDIRECT( ADDRESS( ROW($C$2) + AQ$2, COLUMN($C$2)) )</f>
        <v>ㄚ</v>
      </c>
      <c r="AR3" s="141" t="str" cm="1">
        <f t="array" aca="1" ref="AR3" ca="1" xml:space="preserve"> INDIRECT( ADDRESS( ROW($C$2) + AR$2, COLUMN($C$2)) )</f>
        <v>ㆩ</v>
      </c>
      <c r="AS3" s="141" t="str" cm="1">
        <f t="array" aca="1" ref="AS3" ca="1" xml:space="preserve"> INDIRECT( ADDRESS( ROW($C$2) + AS$2, COLUMN($C$2)) )</f>
        <v>ㆦ</v>
      </c>
      <c r="AT3" s="141" t="str" cm="1">
        <f t="array" aca="1" ref="AT3" ca="1" xml:space="preserve"> INDIRECT( ADDRESS( ROW($C$2) + AT$2, COLUMN($C$2)) )</f>
        <v>ㆧ</v>
      </c>
      <c r="AU3" s="141" t="str" cm="1">
        <f t="array" aca="1" ref="AU3" ca="1" xml:space="preserve"> INDIRECT( ADDRESS( ROW($C$2) + AU$2, COLUMN($C$2)) )</f>
        <v>ㄜ</v>
      </c>
      <c r="AV3" s="141" t="str" cm="1">
        <f t="array" aca="1" ref="AV3" ca="1" xml:space="preserve"> INDIRECT( ADDRESS( ROW($C$2) + AV$2, COLUMN($C$2)) )</f>
        <v>ㆤ</v>
      </c>
      <c r="AW3" s="141" t="str" cm="1">
        <f t="array" aca="1" ref="AW3" ca="1" xml:space="preserve"> INDIRECT( ADDRESS( ROW($C$2) + AW$2, COLUMN($C$2)) )</f>
        <v>ㆥ</v>
      </c>
      <c r="AX3" s="141" t="str" cm="1">
        <f t="array" aca="1" ref="AX3" ca="1" xml:space="preserve"> INDIRECT( ADDRESS( ROW($C$2) + AX$2, COLUMN($C$2)) )</f>
        <v>ㄧ</v>
      </c>
      <c r="AY3" s="141" t="str" cm="1">
        <f t="array" aca="1" ref="AY3" ca="1" xml:space="preserve"> INDIRECT( ADDRESS( ROW($C$2) + AY$2, COLUMN($C$2)) )</f>
        <v>ㆪ</v>
      </c>
      <c r="AZ3" s="141" t="str" cm="1">
        <f t="array" aca="1" ref="AZ3" ca="1" xml:space="preserve"> INDIRECT( ADDRESS( ROW($C$2) + AZ$2, COLUMN($C$2)) )</f>
        <v>ㄨ</v>
      </c>
      <c r="BA3" s="141" t="str" cm="1">
        <f t="array" aca="1" ref="BA3" ca="1" xml:space="preserve"> INDIRECT( ADDRESS( ROW($C$2) + BA$2, COLUMN($C$2)) )</f>
        <v>ㆫ</v>
      </c>
      <c r="BB3" s="141" t="str" cm="1">
        <f t="array" aca="1" ref="BB3" ca="1" xml:space="preserve"> INDIRECT( ADDRESS( ROW($C$2) + BB$2, COLUMN($C$2)) )</f>
        <v>ㄞ</v>
      </c>
      <c r="BC3" s="141" t="str" cm="1">
        <f t="array" aca="1" ref="BC3" ca="1" xml:space="preserve"> INDIRECT( ADDRESS( ROW($C$2) + BC$2, COLUMN($C$2)) )</f>
        <v>ㆮ</v>
      </c>
      <c r="BD3" s="141" t="str" cm="1">
        <f t="array" aca="1" ref="BD3" ca="1" xml:space="preserve"> INDIRECT( ADDRESS( ROW($C$2) + BD$2, COLUMN($C$2)) )</f>
        <v>ㄠ</v>
      </c>
      <c r="BE3" s="141" t="str" cm="1">
        <f t="array" aca="1" ref="BE3" ca="1" xml:space="preserve"> INDIRECT( ADDRESS( ROW($C$2) + BE$2, COLUMN($C$2)) )</f>
        <v>ㆯ</v>
      </c>
      <c r="BF3" s="141" t="str" cm="1">
        <f t="array" aca="1" ref="BF3" ca="1" xml:space="preserve"> INDIRECT( ADDRESS( ROW($C$2) + BF$2, COLUMN($C$2)) )</f>
        <v>ㆰ</v>
      </c>
      <c r="BG3" s="141" t="str" cm="1">
        <f t="array" aca="1" ref="BG3" ca="1" xml:space="preserve"> INDIRECT( ADDRESS( ROW($C$2) + BG$2, COLUMN($C$2)) )</f>
        <v>ㆱ</v>
      </c>
      <c r="BH3" s="141" t="str" cm="1">
        <f t="array" aca="1" ref="BH3" ca="1" xml:space="preserve"> INDIRECT( ADDRESS( ROW($C$2) + BH$2, COLUMN($C$2)) )</f>
        <v>ㆬ</v>
      </c>
      <c r="BI3" s="141" t="str" cm="1">
        <f t="array" aca="1" ref="BI3" ca="1" xml:space="preserve"> INDIRECT( ADDRESS( ROW($C$2) + BI$2, COLUMN($C$2)) )</f>
        <v>ㄢ</v>
      </c>
      <c r="BJ3" s="141" t="str" cm="1">
        <f t="array" aca="1" ref="BJ3" ca="1" xml:space="preserve"> INDIRECT( ADDRESS( ROW($C$2) + BJ$2, COLUMN($C$2)) )</f>
        <v>ㄣ</v>
      </c>
      <c r="BK3" s="141" t="str" cm="1">
        <f t="array" aca="1" ref="BK3" ca="1" xml:space="preserve"> INDIRECT( ADDRESS( ROW($C$2) + BK$2, COLUMN($C$2)) )</f>
        <v>ㄤ</v>
      </c>
      <c r="BL3" s="141" t="str" cm="1">
        <f t="array" aca="1" ref="BL3" ca="1" xml:space="preserve"> INDIRECT( ADDRESS( ROW($C$2) + BL$2, COLUMN($C$2)) )</f>
        <v>ㆲ</v>
      </c>
      <c r="BM3" s="141" t="str" cm="1">
        <f t="array" aca="1" ref="BM3" ca="1" xml:space="preserve"> INDIRECT( ADDRESS( ROW($C$2) + BM$2, COLUMN($C$2)) )</f>
        <v>ㄥ</v>
      </c>
      <c r="BN3" s="141" t="str" cm="1">
        <f t="array" aca="1" ref="BN3" ca="1" xml:space="preserve"> INDIRECT( ADDRESS( ROW($C$2) + BN$2, COLUMN($C$2)) )</f>
        <v>ㆭ</v>
      </c>
      <c r="BO3" s="141" t="str" cm="1">
        <f t="array" aca="1" ref="BO3" ca="1" xml:space="preserve"> INDIRECT( ADDRESS( ROW($C$2) + BO$2, COLUMN($C$2)) )</f>
        <v xml:space="preserve"> </v>
      </c>
      <c r="BP3" s="141" t="str" cm="1">
        <f t="array" aca="1" ref="BP3" ca="1" xml:space="preserve"> INDIRECT( ADDRESS( ROW($C$2) + BP$2, COLUMN($C$2)) )</f>
        <v>ˋ</v>
      </c>
      <c r="BQ3" s="141" t="str" cm="1">
        <f t="array" aca="1" ref="BQ3" ca="1" xml:space="preserve"> INDIRECT( ADDRESS( ROW($C$2) + BQ$2, COLUMN($C$2)) )</f>
        <v>˪</v>
      </c>
      <c r="BR3" s="141" t="str" cm="1">
        <f t="array" aca="1" ref="BR3" ca="1" xml:space="preserve"> INDIRECT( ADDRESS( ROW($C$2) + BR$2, COLUMN($C$2)) )</f>
        <v>ㆴ</v>
      </c>
      <c r="BS3" s="141" t="str" cm="1">
        <f t="array" aca="1" ref="BS3" ca="1" xml:space="preserve"> INDIRECT( ADDRESS( ROW($C$2) + BS$2, COLUMN($C$2)) )</f>
        <v>ㆵ</v>
      </c>
      <c r="BT3" s="141" t="str" cm="1">
        <f t="array" aca="1" ref="BT3" ca="1" xml:space="preserve"> INDIRECT( ADDRESS( ROW($C$2) + BT$2, COLUMN($C$2)) )</f>
        <v>ㆻ</v>
      </c>
      <c r="BU3" s="141" t="str" cm="1">
        <f t="array" aca="1" ref="BU3" ca="1" xml:space="preserve"> INDIRECT( ADDRESS( ROW($C$2) + BU$2, COLUMN($C$2)) )</f>
        <v>ㆷ</v>
      </c>
      <c r="BV3" s="141" t="str" cm="1">
        <f t="array" aca="1" ref="BV3" ca="1" xml:space="preserve"> INDIRECT( ADDRESS( ROW($C$2) + BV$2, COLUMN($C$2)) )</f>
        <v>ˊ</v>
      </c>
      <c r="BW3" s="141" t="str" cm="1">
        <f t="array" aca="1" ref="BW3" ca="1" xml:space="preserve"> INDIRECT( ADDRESS( ROW($C$2) + BW$2, COLUMN($C$2)) )</f>
        <v>˫</v>
      </c>
      <c r="BX3" s="141" t="str" cm="1">
        <f t="array" aca="1" ref="BX3" ca="1" xml:space="preserve"> INDIRECT( ADDRESS( ROW($C$2) + BX$2, COLUMN($C$2)) )</f>
        <v>˙</v>
      </c>
    </row>
    <row r="4" spans="2:76">
      <c r="B4" s="114">
        <f>B3+1</f>
        <v>2</v>
      </c>
      <c r="C4" s="37" t="s">
        <v>23</v>
      </c>
      <c r="D4" s="87" t="s">
        <v>360</v>
      </c>
      <c r="E4" s="39" t="s">
        <v>367</v>
      </c>
      <c r="F4" s="123" t="s">
        <v>24</v>
      </c>
      <c r="H4" s="114">
        <f>H3+1</f>
        <v>2</v>
      </c>
      <c r="I4" s="113" t="s">
        <v>57</v>
      </c>
      <c r="J4" s="113" t="s">
        <v>366</v>
      </c>
      <c r="K4" s="39" t="s">
        <v>198</v>
      </c>
      <c r="L4" s="123" t="s">
        <v>198</v>
      </c>
      <c r="N4" s="114">
        <f>N3+1</f>
        <v>2</v>
      </c>
      <c r="O4" s="113" t="s">
        <v>361</v>
      </c>
      <c r="P4" s="134" t="s">
        <v>365</v>
      </c>
      <c r="Q4" s="112" t="s">
        <v>360</v>
      </c>
      <c r="R4" s="38" t="s">
        <v>364</v>
      </c>
      <c r="U4" s="140" t="s">
        <v>363</v>
      </c>
      <c r="V4" s="139" t="str" cm="1">
        <f t="array" aca="1" ref="V4" ca="1" xml:space="preserve"> INDIRECT( ADDRESS( ROW($F$2) + V$2, COLUMN($F$2)) )</f>
        <v>p</v>
      </c>
      <c r="W4" s="139" t="str" cm="1">
        <f t="array" aca="1" ref="W4" ca="1" xml:space="preserve"> INDIRECT( ADDRESS( ROW($F$2) + W$2, COLUMN($F$2)) )</f>
        <v>ph</v>
      </c>
      <c r="X4" s="139" t="str" cm="1">
        <f t="array" aca="1" ref="X4" ca="1" xml:space="preserve"> INDIRECT( ADDRESS( ROW($F$2) + X$2, COLUMN($F$2)) )</f>
        <v>b</v>
      </c>
      <c r="Y4" s="139" t="str" cm="1">
        <f t="array" aca="1" ref="Y4" ca="1" xml:space="preserve"> INDIRECT( ADDRESS( ROW($F$2) + Y$2, COLUMN($F$2)) )</f>
        <v>m</v>
      </c>
      <c r="Z4" s="139" t="str" cm="1">
        <f t="array" aca="1" ref="Z4" ca="1" xml:space="preserve"> INDIRECT( ADDRESS( ROW($F$2) + Z$2, COLUMN($F$2)) )</f>
        <v>t</v>
      </c>
      <c r="AA4" s="139" t="str" cm="1">
        <f t="array" aca="1" ref="AA4" ca="1" xml:space="preserve"> INDIRECT( ADDRESS( ROW($F$2) + AA$2, COLUMN($F$2)) )</f>
        <v>th</v>
      </c>
      <c r="AB4" s="139" t="str" cm="1">
        <f t="array" aca="1" ref="AB4" ca="1" xml:space="preserve"> INDIRECT( ADDRESS( ROW($F$2) + AB$2, COLUMN($F$2)) )</f>
        <v>n</v>
      </c>
      <c r="AC4" s="139" t="str" cm="1">
        <f t="array" aca="1" ref="AC4" ca="1" xml:space="preserve"> INDIRECT( ADDRESS( ROW($F$2) + AC$2, COLUMN($F$2)) )</f>
        <v>l</v>
      </c>
      <c r="AD4" s="139" t="str" cm="1">
        <f t="array" aca="1" ref="AD4" ca="1" xml:space="preserve"> INDIRECT( ADDRESS( ROW($F$2) + AD$2, COLUMN($F$2)) )</f>
        <v>k</v>
      </c>
      <c r="AE4" s="139" t="str" cm="1">
        <f t="array" aca="1" ref="AE4" ca="1" xml:space="preserve"> INDIRECT( ADDRESS( ROW($F$2) + AE$2, COLUMN($F$2)) )</f>
        <v>kh</v>
      </c>
      <c r="AF4" s="139" t="str" cm="1">
        <f t="array" aca="1" ref="AF4" ca="1" xml:space="preserve"> INDIRECT( ADDRESS( ROW($F$2) + AF$2, COLUMN($F$2)) )</f>
        <v>g</v>
      </c>
      <c r="AG4" s="139" t="str" cm="1">
        <f t="array" aca="1" ref="AG4" ca="1" xml:space="preserve"> INDIRECT( ADDRESS( ROW($F$2) + AG$2, COLUMN($F$2)) )</f>
        <v>ng</v>
      </c>
      <c r="AH4" s="139" t="str" cm="1">
        <f t="array" aca="1" ref="AH4" ca="1" xml:space="preserve"> INDIRECT( ADDRESS( ROW($F$2) + AH$2, COLUMN($F$2)) )</f>
        <v>ts</v>
      </c>
      <c r="AI4" s="139" t="str" cm="1">
        <f t="array" aca="1" ref="AI4" ca="1" xml:space="preserve"> INDIRECT( ADDRESS( ROW($F$2) + AI$2, COLUMN($F$2)) )</f>
        <v>tsh</v>
      </c>
      <c r="AJ4" s="139" t="str" cm="1">
        <f t="array" aca="1" ref="AJ4" ca="1" xml:space="preserve"> INDIRECT( ADDRESS( ROW($F$2) + AJ$2, COLUMN($F$2)) )</f>
        <v>j</v>
      </c>
      <c r="AK4" s="139" t="str" cm="1">
        <f t="array" aca="1" ref="AK4" ca="1" xml:space="preserve"> INDIRECT( ADDRESS( ROW($F$2) + AK$2, COLUMN($F$2)) )</f>
        <v>s</v>
      </c>
      <c r="AL4" s="139" t="str" cm="1">
        <f t="array" aca="1" ref="AL4" ca="1" xml:space="preserve"> INDIRECT( ADDRESS( ROW($F$2) + AL$2, COLUMN($F$2)) )</f>
        <v>tsi</v>
      </c>
      <c r="AM4" s="139" t="str" cm="1">
        <f t="array" aca="1" ref="AM4" ca="1" xml:space="preserve"> INDIRECT( ADDRESS( ROW($F$2) + AM$2, COLUMN($F$2)) )</f>
        <v>tshi</v>
      </c>
      <c r="AN4" s="139" t="str" cm="1">
        <f t="array" aca="1" ref="AN4" ca="1" xml:space="preserve"> INDIRECT( ADDRESS( ROW($F$2) + AN$2, COLUMN($F$2)) )</f>
        <v>ji</v>
      </c>
      <c r="AO4" s="139" t="str" cm="1">
        <f t="array" aca="1" ref="AO4" ca="1" xml:space="preserve"> INDIRECT( ADDRESS( ROW($F$2) + AO$2, COLUMN($F$2)) )</f>
        <v>si</v>
      </c>
      <c r="AP4" s="139" t="str" cm="1">
        <f t="array" aca="1" ref="AP4" ca="1" xml:space="preserve"> INDIRECT( ADDRESS( ROW($F$2) + AP$2, COLUMN($F$2)) )</f>
        <v>h</v>
      </c>
      <c r="AQ4" s="139" t="str" cm="1">
        <f t="array" aca="1" ref="AQ4" ca="1" xml:space="preserve"> INDIRECT( ADDRESS( ROW($F$2) + AQ$2, COLUMN($F$2)) )</f>
        <v>a</v>
      </c>
      <c r="AR4" s="139" t="str" cm="1">
        <f t="array" aca="1" ref="AR4" ca="1" xml:space="preserve"> INDIRECT( ADDRESS( ROW($F$2) + AR$2, COLUMN($F$2)) )</f>
        <v>ann</v>
      </c>
      <c r="AS4" s="139" t="str" cm="1">
        <f t="array" aca="1" ref="AS4" ca="1" xml:space="preserve"> INDIRECT( ADDRESS( ROW($F$2) + AS$2, COLUMN($F$2)) )</f>
        <v>o</v>
      </c>
      <c r="AT4" s="139" t="str" cm="1">
        <f t="array" aca="1" ref="AT4" ca="1" xml:space="preserve"> INDIRECT( ADDRESS( ROW($F$2) + AT$2, COLUMN($F$2)) )</f>
        <v>onn</v>
      </c>
      <c r="AU4" s="139" t="str" cm="1">
        <f t="array" aca="1" ref="AU4" ca="1" xml:space="preserve"> INDIRECT( ADDRESS( ROW($F$2) + AU$2, COLUMN($F$2)) )</f>
        <v>o</v>
      </c>
      <c r="AV4" s="139" t="str" cm="1">
        <f t="array" aca="1" ref="AV4" ca="1" xml:space="preserve"> INDIRECT( ADDRESS( ROW($F$2) + AV$2, COLUMN($F$2)) )</f>
        <v>e</v>
      </c>
      <c r="AW4" s="139" t="str" cm="1">
        <f t="array" aca="1" ref="AW4" ca="1" xml:space="preserve"> INDIRECT( ADDRESS( ROW($F$2) + AW$2, COLUMN($F$2)) )</f>
        <v>enn</v>
      </c>
      <c r="AX4" s="139" t="str" cm="1">
        <f t="array" aca="1" ref="AX4" ca="1" xml:space="preserve"> INDIRECT( ADDRESS( ROW($F$2) + AX$2, COLUMN($F$2)) )</f>
        <v>i</v>
      </c>
      <c r="AY4" s="139" t="str" cm="1">
        <f t="array" aca="1" ref="AY4" ca="1" xml:space="preserve"> INDIRECT( ADDRESS( ROW($F$2) + AY$2, COLUMN($F$2)) )</f>
        <v>inn</v>
      </c>
      <c r="AZ4" s="139" t="str" cm="1">
        <f t="array" aca="1" ref="AZ4" ca="1" xml:space="preserve"> INDIRECT( ADDRESS( ROW($F$2) + AZ$2, COLUMN($F$2)) )</f>
        <v>u</v>
      </c>
      <c r="BA4" s="139" t="str" cm="1">
        <f t="array" aca="1" ref="BA4" ca="1" xml:space="preserve"> INDIRECT( ADDRESS( ROW($F$2) + BA$2, COLUMN($F$2)) )</f>
        <v>unn</v>
      </c>
      <c r="BB4" s="139" t="str" cm="1">
        <f t="array" aca="1" ref="BB4" ca="1" xml:space="preserve"> INDIRECT( ADDRESS( ROW($F$2) + BB$2, COLUMN($F$2)) )</f>
        <v>ai</v>
      </c>
      <c r="BC4" s="139" t="str" cm="1">
        <f t="array" aca="1" ref="BC4" ca="1" xml:space="preserve"> INDIRECT( ADDRESS( ROW($F$2) + BC$2, COLUMN($F$2)) )</f>
        <v>ainn</v>
      </c>
      <c r="BD4" s="139" t="str" cm="1">
        <f t="array" aca="1" ref="BD4" ca="1" xml:space="preserve"> INDIRECT( ADDRESS( ROW($F$2) + BD$2, COLUMN($F$2)) )</f>
        <v>au</v>
      </c>
      <c r="BE4" s="139" t="str" cm="1">
        <f t="array" aca="1" ref="BE4" ca="1" xml:space="preserve"> INDIRECT( ADDRESS( ROW($F$2) + BE$2, COLUMN($F$2)) )</f>
        <v>aunn</v>
      </c>
      <c r="BF4" s="139" t="str" cm="1">
        <f t="array" aca="1" ref="BF4" ca="1" xml:space="preserve"> INDIRECT( ADDRESS( ROW($F$2) + BF$2, COLUMN($F$2)) )</f>
        <v>am</v>
      </c>
      <c r="BG4" s="139" t="str" cm="1">
        <f t="array" aca="1" ref="BG4" ca="1" xml:space="preserve"> INDIRECT( ADDRESS( ROW($F$2) + BG$2, COLUMN($F$2)) )</f>
        <v>om</v>
      </c>
      <c r="BH4" s="139" t="str" cm="1">
        <f t="array" aca="1" ref="BH4" ca="1" xml:space="preserve"> INDIRECT( ADDRESS( ROW($F$2) + BH$2, COLUMN($F$2)) )</f>
        <v>m</v>
      </c>
      <c r="BI4" s="139" t="str" cm="1">
        <f t="array" aca="1" ref="BI4" ca="1" xml:space="preserve"> INDIRECT( ADDRESS( ROW($F$2) + BI$2, COLUMN($F$2)) )</f>
        <v>an</v>
      </c>
      <c r="BJ4" s="139" t="str" cm="1">
        <f t="array" aca="1" ref="BJ4" ca="1" xml:space="preserve"> INDIRECT( ADDRESS( ROW($F$2) + BJ$2, COLUMN($F$2)) )</f>
        <v>in</v>
      </c>
      <c r="BK4" s="139" t="str" cm="1">
        <f t="array" aca="1" ref="BK4" ca="1" xml:space="preserve"> INDIRECT( ADDRESS( ROW($F$2) + BK$2, COLUMN($F$2)) )</f>
        <v>ang</v>
      </c>
      <c r="BL4" s="139" t="str" cm="1">
        <f t="array" aca="1" ref="BL4" ca="1" xml:space="preserve"> INDIRECT( ADDRESS( ROW($F$2) + BL$2, COLUMN($F$2)) )</f>
        <v>ong</v>
      </c>
      <c r="BM4" s="139" t="str" cm="1">
        <f t="array" aca="1" ref="BM4" ca="1" xml:space="preserve"> INDIRECT( ADDRESS( ROW($F$2) + BM$2, COLUMN($F$2)) )</f>
        <v>-ng</v>
      </c>
      <c r="BN4" s="139" cm="1">
        <f t="array" aca="1" ref="BN4" ca="1" xml:space="preserve"> INDIRECT( ADDRESS( ROW($F$2) + BN$2, COLUMN($F$2)) )</f>
        <v>0</v>
      </c>
      <c r="BO4" s="139" cm="1">
        <f t="array" aca="1" ref="BO4" ca="1" xml:space="preserve"> INDIRECT( ADDRESS( ROW($F$2) + BO$2, COLUMN($F$2)) )</f>
        <v>1</v>
      </c>
      <c r="BP4" s="139" cm="1">
        <f t="array" aca="1" ref="BP4" ca="1" xml:space="preserve"> INDIRECT( ADDRESS( ROW($F$2) + BP$2, COLUMN($F$2)) )</f>
        <v>2</v>
      </c>
      <c r="BQ4" s="139" cm="1">
        <f t="array" aca="1" ref="BQ4" ca="1" xml:space="preserve"> INDIRECT( ADDRESS( ROW($F$2) + BQ$2, COLUMN($F$2)) )</f>
        <v>3</v>
      </c>
      <c r="BR4" s="139" t="str" cm="1">
        <f t="array" aca="1" ref="BR4" ca="1" xml:space="preserve"> INDIRECT( ADDRESS( ROW($F$2) + BR$2, COLUMN($F$2)) )</f>
        <v>p4</v>
      </c>
      <c r="BS4" s="139" t="str" cm="1">
        <f t="array" aca="1" ref="BS4" ca="1" xml:space="preserve"> INDIRECT( ADDRESS( ROW($F$2) + BS$2, COLUMN($F$2)) )</f>
        <v>t4</v>
      </c>
      <c r="BT4" s="139" t="str" cm="1">
        <f t="array" aca="1" ref="BT4" ca="1" xml:space="preserve"> INDIRECT( ADDRESS( ROW($F$2) + BT$2, COLUMN($F$2)) )</f>
        <v>k4</v>
      </c>
      <c r="BU4" s="139" t="str" cm="1">
        <f t="array" aca="1" ref="BU4" ca="1" xml:space="preserve"> INDIRECT( ADDRESS( ROW($F$2) + BU$2, COLUMN($F$2)) )</f>
        <v>h4</v>
      </c>
      <c r="BV4" s="139" cm="1">
        <f t="array" aca="1" ref="BV4" ca="1" xml:space="preserve"> INDIRECT( ADDRESS( ROW($F$2) + BV$2, COLUMN($F$2)) )</f>
        <v>5</v>
      </c>
      <c r="BW4" s="139" cm="1">
        <f t="array" aca="1" ref="BW4" ca="1" xml:space="preserve"> INDIRECT( ADDRESS( ROW($F$2) + BW$2, COLUMN($F$2)) )</f>
        <v>7</v>
      </c>
      <c r="BX4" s="139" cm="1">
        <f t="array" aca="1" ref="BX4" ca="1" xml:space="preserve"> INDIRECT( ADDRESS( ROW($F$2) + BX$2, COLUMN($F$2)) )</f>
        <v>8</v>
      </c>
    </row>
    <row r="5" spans="2:76">
      <c r="B5" s="114">
        <f>B4+1</f>
        <v>3</v>
      </c>
      <c r="C5" s="37" t="s">
        <v>27</v>
      </c>
      <c r="D5" s="87" t="s">
        <v>362</v>
      </c>
      <c r="E5" s="133" t="s">
        <v>28</v>
      </c>
      <c r="F5" s="123" t="s">
        <v>28</v>
      </c>
      <c r="H5" s="114">
        <f>H4+1</f>
        <v>3</v>
      </c>
      <c r="I5" s="113" t="s">
        <v>59</v>
      </c>
      <c r="J5" s="113" t="s">
        <v>361</v>
      </c>
      <c r="K5" s="133" t="s">
        <v>360</v>
      </c>
      <c r="L5" s="123" t="s">
        <v>360</v>
      </c>
      <c r="N5" s="114">
        <f>N4+1</f>
        <v>3</v>
      </c>
      <c r="O5" s="113" t="s">
        <v>359</v>
      </c>
      <c r="P5" s="134" t="s">
        <v>358</v>
      </c>
      <c r="Q5" s="120" t="s">
        <v>279</v>
      </c>
      <c r="R5" s="38" t="s">
        <v>278</v>
      </c>
      <c r="U5" s="138" t="s">
        <v>357</v>
      </c>
      <c r="V5" s="137" t="str" cm="1">
        <f t="array" aca="1" ref="V5" ca="1" xml:space="preserve"> INDIRECT( ADDRESS( ROW($E$2) + V$2, COLUMN($E$2)) )</f>
        <v>p</v>
      </c>
      <c r="W5" s="137" t="str" cm="1">
        <f t="array" aca="1" ref="W5" ca="1" xml:space="preserve"> INDIRECT( ADDRESS( ROW($E$2) + W$2, COLUMN($E$2)) )</f>
        <v>P</v>
      </c>
      <c r="X5" s="137" t="str" cm="1">
        <f t="array" aca="1" ref="X5" ca="1" xml:space="preserve"> INDIRECT( ADDRESS( ROW($E$2) + X$2, COLUMN($E$2)) )</f>
        <v>b</v>
      </c>
      <c r="Y5" s="137" t="str" cm="1">
        <f t="array" aca="1" ref="Y5" ca="1" xml:space="preserve"> INDIRECT( ADDRESS( ROW($E$2) + Y$2, COLUMN($E$2)) )</f>
        <v>b</v>
      </c>
      <c r="Z5" s="137" t="str" cm="1">
        <f t="array" aca="1" ref="Z5" ca="1" xml:space="preserve"> INDIRECT( ADDRESS( ROW($E$2) + Z$2, COLUMN($E$2)) )</f>
        <v>t</v>
      </c>
      <c r="AA5" s="137" t="str" cm="1">
        <f t="array" aca="1" ref="AA5" ca="1" xml:space="preserve"> INDIRECT( ADDRESS( ROW($E$2) + AA$2, COLUMN($E$2)) )</f>
        <v>T</v>
      </c>
      <c r="AB5" s="137" t="str" cm="1">
        <f t="array" aca="1" ref="AB5" ca="1" xml:space="preserve"> INDIRECT( ADDRESS( ROW($E$2) + AB$2, COLUMN($E$2)) )</f>
        <v>d</v>
      </c>
      <c r="AC5" s="137" t="str" cm="1">
        <f t="array" aca="1" ref="AC5" ca="1" xml:space="preserve"> INDIRECT( ADDRESS( ROW($E$2) + AC$2, COLUMN($E$2)) )</f>
        <v>d</v>
      </c>
      <c r="AD5" s="137" t="str" cm="1">
        <f t="array" aca="1" ref="AD5" ca="1" xml:space="preserve"> INDIRECT( ADDRESS( ROW($E$2) + AD$2, COLUMN($E$2)) )</f>
        <v>k</v>
      </c>
      <c r="AE5" s="137" t="str" cm="1">
        <f t="array" aca="1" ref="AE5" ca="1" xml:space="preserve"> INDIRECT( ADDRESS( ROW($E$2) + AE$2, COLUMN($E$2)) )</f>
        <v>K</v>
      </c>
      <c r="AF5" s="137" t="str" cm="1">
        <f t="array" aca="1" ref="AF5" ca="1" xml:space="preserve"> INDIRECT( ADDRESS( ROW($E$2) + AF$2, COLUMN($E$2)) )</f>
        <v>g</v>
      </c>
      <c r="AG5" s="137" t="str" cm="1">
        <f t="array" aca="1" ref="AG5" ca="1" xml:space="preserve"> INDIRECT( ADDRESS( ROW($E$2) + AG$2, COLUMN($E$2)) )</f>
        <v>g</v>
      </c>
      <c r="AH5" s="137" t="str" cm="1">
        <f t="array" aca="1" ref="AH5" ca="1" xml:space="preserve"> INDIRECT( ADDRESS( ROW($E$2) + AH$2, COLUMN($E$2)) )</f>
        <v>c</v>
      </c>
      <c r="AI5" s="137" t="str" cm="1">
        <f t="array" aca="1" ref="AI5" ca="1" xml:space="preserve"> INDIRECT( ADDRESS( ROW($E$2) + AI$2, COLUMN($E$2)) )</f>
        <v>C</v>
      </c>
      <c r="AJ5" s="137" t="str" cm="1">
        <f t="array" aca="1" ref="AJ5" ca="1" xml:space="preserve"> INDIRECT( ADDRESS( ROW($E$2) + AJ$2, COLUMN($E$2)) )</f>
        <v>j</v>
      </c>
      <c r="AK5" s="137" t="str" cm="1">
        <f t="array" aca="1" ref="AK5" ca="1" xml:space="preserve"> INDIRECT( ADDRESS( ROW($E$2) + AK$2, COLUMN($E$2)) )</f>
        <v>s</v>
      </c>
      <c r="AL5" s="137" t="str" cm="1">
        <f t="array" aca="1" ref="AL5" ca="1" xml:space="preserve"> INDIRECT( ADDRESS( ROW($E$2) + AL$2, COLUMN($E$2)) )</f>
        <v>c</v>
      </c>
      <c r="AM5" s="137" t="str" cm="1">
        <f t="array" aca="1" ref="AM5" ca="1" xml:space="preserve"> INDIRECT( ADDRESS( ROW($E$2) + AM$2, COLUMN($E$2)) )</f>
        <v>C</v>
      </c>
      <c r="AN5" s="137" t="str" cm="1">
        <f t="array" aca="1" ref="AN5" ca="1" xml:space="preserve"> INDIRECT( ADDRESS( ROW($E$2) + AN$2, COLUMN($E$2)) )</f>
        <v>j</v>
      </c>
      <c r="AO5" s="137" t="str" cm="1">
        <f t="array" aca="1" ref="AO5" ca="1" xml:space="preserve"> INDIRECT( ADDRESS( ROW($E$2) + AO$2, COLUMN($E$2)) )</f>
        <v>s</v>
      </c>
      <c r="AP5" s="137" t="str" cm="1">
        <f t="array" aca="1" ref="AP5" ca="1" xml:space="preserve"> INDIRECT( ADDRESS( ROW($E$2) + AP$2, COLUMN($E$2)) )</f>
        <v>h</v>
      </c>
      <c r="AQ5" s="137" t="str" cm="1">
        <f t="array" aca="1" ref="AQ5" ca="1" xml:space="preserve"> INDIRECT( ADDRESS( ROW($E$2) + AQ$2, COLUMN($E$2)) )</f>
        <v>a</v>
      </c>
      <c r="AR5" s="137" t="str" cm="1">
        <f t="array" aca="1" ref="AR5" ca="1" xml:space="preserve"> INDIRECT( ADDRESS( ROW($E$2) + AR$2, COLUMN($E$2)) )</f>
        <v>Na</v>
      </c>
      <c r="AS5" s="137" t="str" cm="1">
        <f t="array" aca="1" ref="AS5" ca="1" xml:space="preserve"> INDIRECT( ADDRESS( ROW($E$2) + AS$2, COLUMN($E$2)) )</f>
        <v>O</v>
      </c>
      <c r="AT5" s="137" t="str" cm="1">
        <f t="array" aca="1" ref="AT5" ca="1" xml:space="preserve"> INDIRECT( ADDRESS( ROW($E$2) + AT$2, COLUMN($E$2)) )</f>
        <v>NO</v>
      </c>
      <c r="AU5" s="137" t="str" cm="1">
        <f t="array" aca="1" ref="AU5" ca="1" xml:space="preserve"> INDIRECT( ADDRESS( ROW($E$2) + AU$2, COLUMN($E$2)) )</f>
        <v>o</v>
      </c>
      <c r="AV5" s="137" t="str" cm="1">
        <f t="array" aca="1" ref="AV5" ca="1" xml:space="preserve"> INDIRECT( ADDRESS( ROW($E$2) + AV$2, COLUMN($E$2)) )</f>
        <v>e</v>
      </c>
      <c r="AW5" s="137" t="str" cm="1">
        <f t="array" aca="1" ref="AW5" ca="1" xml:space="preserve"> INDIRECT( ADDRESS( ROW($E$2) + AW$2, COLUMN($E$2)) )</f>
        <v>Ne</v>
      </c>
      <c r="AX5" s="137" t="str" cm="1">
        <f t="array" aca="1" ref="AX5" ca="1" xml:space="preserve"> INDIRECT( ADDRESS( ROW($E$2) + AX$2, COLUMN($E$2)) )</f>
        <v>i</v>
      </c>
      <c r="AY5" s="137" t="str" cm="1">
        <f t="array" aca="1" ref="AY5" ca="1" xml:space="preserve"> INDIRECT( ADDRESS( ROW($E$2) + AY$2, COLUMN($E$2)) )</f>
        <v>Ni</v>
      </c>
      <c r="AZ5" s="137" t="str" cm="1">
        <f t="array" aca="1" ref="AZ5" ca="1" xml:space="preserve"> INDIRECT( ADDRESS( ROW($E$2) + AZ$2, COLUMN($E$2)) )</f>
        <v>u</v>
      </c>
      <c r="BA5" s="137" t="str" cm="1">
        <f t="array" aca="1" ref="BA5" ca="1" xml:space="preserve"> INDIRECT( ADDRESS( ROW($E$2) + BA$2, COLUMN($E$2)) )</f>
        <v>Nu</v>
      </c>
      <c r="BB5" s="137" t="str" cm="1">
        <f t="array" aca="1" ref="BB5" ca="1" xml:space="preserve"> INDIRECT( ADDRESS( ROW($E$2) + BB$2, COLUMN($E$2)) )</f>
        <v>I</v>
      </c>
      <c r="BC5" s="137" t="str" cm="1">
        <f t="array" aca="1" ref="BC5" ca="1" xml:space="preserve"> INDIRECT( ADDRESS( ROW($E$2) + BC$2, COLUMN($E$2)) )</f>
        <v>NI</v>
      </c>
      <c r="BD5" s="137" t="str" cm="1">
        <f t="array" aca="1" ref="BD5" ca="1" xml:space="preserve"> INDIRECT( ADDRESS( ROW($E$2) + BD$2, COLUMN($E$2)) )</f>
        <v>U</v>
      </c>
      <c r="BE5" s="137" t="str" cm="1">
        <f t="array" aca="1" ref="BE5" ca="1" xml:space="preserve"> INDIRECT( ADDRESS( ROW($E$2) + BE$2, COLUMN($E$2)) )</f>
        <v>NU</v>
      </c>
      <c r="BF5" s="137" t="str" cm="1">
        <f t="array" aca="1" ref="BF5" ca="1" xml:space="preserve"> INDIRECT( ADDRESS( ROW($E$2) + BF$2, COLUMN($E$2)) )</f>
        <v>aB</v>
      </c>
      <c r="BG5" s="137" t="str" cm="1">
        <f t="array" aca="1" ref="BG5" ca="1" xml:space="preserve"> INDIRECT( ADDRESS( ROW($E$2) + BG$2, COLUMN($E$2)) )</f>
        <v>oB</v>
      </c>
      <c r="BH5" s="137" t="str" cm="1">
        <f t="array" aca="1" ref="BH5" ca="1" xml:space="preserve"> INDIRECT( ADDRESS( ROW($E$2) + BH$2, COLUMN($E$2)) )</f>
        <v>B</v>
      </c>
      <c r="BI5" s="137" t="str" cm="1">
        <f t="array" aca="1" ref="BI5" ca="1" xml:space="preserve"> INDIRECT( ADDRESS( ROW($E$2) + BI$2, COLUMN($E$2)) )</f>
        <v>aD</v>
      </c>
      <c r="BJ5" s="137" t="str" cm="1">
        <f t="array" aca="1" ref="BJ5" ca="1" xml:space="preserve"> INDIRECT( ADDRESS( ROW($E$2) + BJ$2, COLUMN($E$2)) )</f>
        <v>iD</v>
      </c>
      <c r="BK5" s="137" t="str" cm="1">
        <f t="array" aca="1" ref="BK5" ca="1" xml:space="preserve"> INDIRECT( ADDRESS( ROW($E$2) + BK$2, COLUMN($E$2)) )</f>
        <v>aG</v>
      </c>
      <c r="BL5" s="137" t="str" cm="1">
        <f t="array" aca="1" ref="BL5" ca="1" xml:space="preserve"> INDIRECT( ADDRESS( ROW($E$2) + BL$2, COLUMN($E$2)) )</f>
        <v>OG</v>
      </c>
      <c r="BM5" s="137" t="str" cm="1">
        <f t="array" aca="1" ref="BM5" ca="1" xml:space="preserve"> INDIRECT( ADDRESS( ROW($E$2) + BM$2, COLUMN($E$2)) )</f>
        <v>oG</v>
      </c>
      <c r="BN5" s="137" t="str" cm="1">
        <f t="array" aca="1" ref="BN5" ca="1" xml:space="preserve"> INDIRECT( ADDRESS( ROW($E$2) + BN$2, COLUMN($E$2)) )</f>
        <v>G</v>
      </c>
      <c r="BO5" s="137" cm="1">
        <f t="array" aca="1" ref="BO5" ca="1" xml:space="preserve"> INDIRECT( ADDRESS( ROW($E$2) + BO$2, COLUMN($E$2)) )</f>
        <v>0</v>
      </c>
      <c r="BP5" s="137" cm="1">
        <f t="array" aca="1" ref="BP5" ca="1" xml:space="preserve"> INDIRECT( ADDRESS( ROW($E$2) + BP$2, COLUMN($E$2)) )</f>
        <v>0</v>
      </c>
      <c r="BQ5" s="137" cm="1">
        <f t="array" aca="1" ref="BQ5" ca="1" xml:space="preserve"> INDIRECT( ADDRESS( ROW($E$2) + BQ$2, COLUMN($E$2)) )</f>
        <v>0</v>
      </c>
      <c r="BR5" s="137" cm="1">
        <f t="array" aca="1" ref="BR5" ca="1" xml:space="preserve"> INDIRECT( ADDRESS( ROW($E$2) + BR$2, COLUMN($E$2)) )</f>
        <v>0</v>
      </c>
      <c r="BS5" s="137" cm="1">
        <f t="array" aca="1" ref="BS5" ca="1" xml:space="preserve"> INDIRECT( ADDRESS( ROW($E$2) + BS$2, COLUMN($E$2)) )</f>
        <v>0</v>
      </c>
      <c r="BT5" s="137" cm="1">
        <f t="array" aca="1" ref="BT5" ca="1" xml:space="preserve"> INDIRECT( ADDRESS( ROW($E$2) + BT$2, COLUMN($E$2)) )</f>
        <v>0</v>
      </c>
      <c r="BU5" s="137" cm="1">
        <f t="array" aca="1" ref="BU5" ca="1" xml:space="preserve"> INDIRECT( ADDRESS( ROW($E$2) + BU$2, COLUMN($E$2)) )</f>
        <v>0</v>
      </c>
      <c r="BV5" s="137" cm="1">
        <f t="array" aca="1" ref="BV5" ca="1" xml:space="preserve"> INDIRECT( ADDRESS( ROW($E$2) + BV$2, COLUMN($E$2)) )</f>
        <v>0</v>
      </c>
      <c r="BW5" s="137" cm="1">
        <f t="array" aca="1" ref="BW5" ca="1" xml:space="preserve"> INDIRECT( ADDRESS( ROW($E$2) + BW$2, COLUMN($E$2)) )</f>
        <v>0</v>
      </c>
      <c r="BX5" s="137" cm="1">
        <f t="array" aca="1" ref="BX5" ca="1" xml:space="preserve"> INDIRECT( ADDRESS( ROW($E$2) + BX$2, COLUMN($E$2)) )</f>
        <v>0</v>
      </c>
    </row>
    <row r="6" spans="2:76">
      <c r="B6" s="114">
        <f>B5+1</f>
        <v>4</v>
      </c>
      <c r="C6" s="37" t="s">
        <v>84</v>
      </c>
      <c r="D6" s="87" t="s">
        <v>356</v>
      </c>
      <c r="E6" s="39" t="s">
        <v>28</v>
      </c>
      <c r="F6" s="123" t="s">
        <v>85</v>
      </c>
      <c r="H6" s="114">
        <f>H5+1</f>
        <v>4</v>
      </c>
      <c r="I6" s="113" t="s">
        <v>345</v>
      </c>
      <c r="J6" s="113" t="s">
        <v>344</v>
      </c>
      <c r="K6" s="39" t="s">
        <v>66</v>
      </c>
      <c r="L6" s="123" t="s">
        <v>355</v>
      </c>
      <c r="N6" s="114">
        <f>N5+1</f>
        <v>4</v>
      </c>
      <c r="O6" s="113" t="s">
        <v>354</v>
      </c>
      <c r="P6" s="134" t="s">
        <v>353</v>
      </c>
      <c r="Q6" s="120" t="s">
        <v>279</v>
      </c>
      <c r="R6" s="38" t="s">
        <v>352</v>
      </c>
      <c r="U6" s="136" t="s">
        <v>351</v>
      </c>
      <c r="V6" s="135" t="str" cm="1">
        <f t="array" aca="1" ref="V6" ca="1" xml:space="preserve"> INDIRECT( ADDRESS( ROW($D$2) + V$2, COLUMN($D$2)) )</f>
        <v>1</v>
      </c>
      <c r="W6" s="135" t="str" cm="1">
        <f t="array" aca="1" ref="W6" ca="1" xml:space="preserve"> INDIRECT( ADDRESS( ROW($D$2) + W$2, COLUMN($D$2)) )</f>
        <v>a</v>
      </c>
      <c r="X6" s="135" t="str" cm="1">
        <f t="array" aca="1" ref="X6" ca="1" xml:space="preserve"> INDIRECT( ADDRESS( ROW($D$2) + X$2, COLUMN($D$2)) )</f>
        <v>q</v>
      </c>
      <c r="Y6" s="135" t="str" cm="1">
        <f t="array" aca="1" ref="Y6" ca="1" xml:space="preserve"> INDIRECT( ADDRESS( ROW($D$2) + Y$2, COLUMN($D$2)) )</f>
        <v>2</v>
      </c>
      <c r="Z6" s="135" t="str" cm="1">
        <f t="array" aca="1" ref="Z6" ca="1" xml:space="preserve"> INDIRECT( ADDRESS( ROW($D$2) + Z$2, COLUMN($D$2)) )</f>
        <v>w</v>
      </c>
      <c r="AA6" s="135" t="str" cm="1">
        <f t="array" aca="1" ref="AA6" ca="1" xml:space="preserve"> INDIRECT( ADDRESS( ROW($D$2) + AA$2, COLUMN($D$2)) )</f>
        <v>s</v>
      </c>
      <c r="AB6" s="135" t="str" cm="1">
        <f t="array" aca="1" ref="AB6" ca="1" xml:space="preserve"> INDIRECT( ADDRESS( ROW($D$2) + AB$2, COLUMN($D$2)) )</f>
        <v>x</v>
      </c>
      <c r="AC6" s="135" t="str" cm="1">
        <f t="array" aca="1" ref="AC6" ca="1" xml:space="preserve"> INDIRECT( ADDRESS( ROW($D$2) + AC$2, COLUMN($D$2)) )</f>
        <v>e</v>
      </c>
      <c r="AD6" s="135" t="str" cm="1">
        <f t="array" aca="1" ref="AD6" ca="1" xml:space="preserve"> INDIRECT( ADDRESS( ROW($D$2) + AD$2, COLUMN($D$2)) )</f>
        <v>E</v>
      </c>
      <c r="AE6" s="135" t="str" cm="1">
        <f t="array" aca="1" ref="AE6" ca="1" xml:space="preserve"> INDIRECT( ADDRESS( ROW($D$2) + AE$2, COLUMN($D$2)) )</f>
        <v>D</v>
      </c>
      <c r="AF6" s="135" t="str" cm="1">
        <f t="array" aca="1" ref="AF6" ca="1" xml:space="preserve"> INDIRECT( ADDRESS( ROW($D$2) + AF$2, COLUMN($D$2)) )</f>
        <v>d</v>
      </c>
      <c r="AG6" s="135" t="str" cm="1">
        <f t="array" aca="1" ref="AG6" ca="1" xml:space="preserve"> INDIRECT( ADDRESS( ROW($D$2) + AG$2, COLUMN($D$2)) )</f>
        <v>c</v>
      </c>
      <c r="AH6" s="135" t="str" cm="1">
        <f t="array" aca="1" ref="AH6" ca="1" xml:space="preserve"> INDIRECT( ADDRESS( ROW($D$2) + AH$2, COLUMN($D$2)) )</f>
        <v>Y</v>
      </c>
      <c r="AI6" s="135" t="str" cm="1">
        <f t="array" aca="1" ref="AI6" ca="1" xml:space="preserve"> INDIRECT( ADDRESS( ROW($D$2) + AI$2, COLUMN($D$2)) )</f>
        <v>n</v>
      </c>
      <c r="AJ6" s="135" t="str" cm="1">
        <f t="array" aca="1" ref="AJ6" ca="1" xml:space="preserve"> INDIRECT( ADDRESS( ROW($D$2) + AJ$2, COLUMN($D$2)) )</f>
        <v>h</v>
      </c>
      <c r="AK6" s="135" t="str" cm="1">
        <f t="array" aca="1" ref="AK6" ca="1" xml:space="preserve"> INDIRECT( ADDRESS( ROW($D$2) + AK$2, COLUMN($D$2)) )</f>
        <v>8</v>
      </c>
      <c r="AL6" s="135" t="str" cm="1">
        <f t="array" aca="1" ref="AL6" ca="1" xml:space="preserve"> INDIRECT( ADDRESS( ROW($D$2) + AL$2, COLUMN($D$2)) )</f>
        <v>R</v>
      </c>
      <c r="AM6" s="135" t="str" cm="1">
        <f t="array" aca="1" ref="AM6" ca="1" xml:space="preserve"> INDIRECT( ADDRESS( ROW($D$2) + AM$2, COLUMN($D$2)) )</f>
        <v>v</v>
      </c>
      <c r="AN6" s="135" t="str" cm="1">
        <f t="array" aca="1" ref="AN6" ca="1" xml:space="preserve"> INDIRECT( ADDRESS( ROW($D$2) + AN$2, COLUMN($D$2)) )</f>
        <v>f</v>
      </c>
      <c r="AO6" s="135" t="str" cm="1">
        <f t="array" aca="1" ref="AO6" ca="1" xml:space="preserve"> INDIRECT( ADDRESS( ROW($D$2) + AO$2, COLUMN($D$2)) )</f>
        <v>y</v>
      </c>
      <c r="AP6" s="135" t="str" cm="1">
        <f t="array" aca="1" ref="AP6" ca="1" xml:space="preserve"> INDIRECT( ADDRESS( ROW($D$2) + AP$2, COLUMN($D$2)) )</f>
        <v>r</v>
      </c>
      <c r="AQ6" s="135" t="str" cm="1">
        <f t="array" aca="1" ref="AQ6" ca="1" xml:space="preserve"> INDIRECT( ADDRESS( ROW($D$2) + AQ$2, COLUMN($D$2)) )</f>
        <v>*</v>
      </c>
      <c r="AR6" s="135" t="str" cm="1">
        <f t="array" aca="1" ref="AR6" ca="1" xml:space="preserve"> INDIRECT( ADDRESS( ROW($D$2) + AR$2, COLUMN($D$2)) )</f>
        <v>i</v>
      </c>
      <c r="AS6" s="135" t="str" cm="1">
        <f t="array" aca="1" ref="AS6" ca="1" xml:space="preserve"> INDIRECT( ADDRESS( ROW($D$2) + AS$2, COLUMN($D$2)) )</f>
        <v>I</v>
      </c>
      <c r="AT6" s="135" t="str" cm="1">
        <f t="array" aca="1" ref="AT6" ca="1" xml:space="preserve"> INDIRECT( ADDRESS( ROW($D$2) + AT$2, COLUMN($D$2)) )</f>
        <v>k</v>
      </c>
      <c r="AU6" s="135" t="str" cm="1">
        <f t="array" aca="1" ref="AU6" ca="1" xml:space="preserve"> INDIRECT( ADDRESS( ROW($D$2) + AU$2, COLUMN($D$2)) )</f>
        <v>o</v>
      </c>
      <c r="AV6" s="135" t="str" cm="1">
        <f t="array" aca="1" ref="AV6" ca="1" xml:space="preserve"> INDIRECT( ADDRESS( ROW($D$2) + AV$2, COLUMN($D$2)) )</f>
        <v>O</v>
      </c>
      <c r="AW6" s="135" t="str" cm="1">
        <f t="array" aca="1" ref="AW6" ca="1" xml:space="preserve"> INDIRECT( ADDRESS( ROW($D$2) + AW$2, COLUMN($D$2)) )</f>
        <v>9</v>
      </c>
      <c r="AX6" s="135" t="str" cm="1">
        <f t="array" aca="1" ref="AX6" ca="1" xml:space="preserve"> INDIRECT( ADDRESS( ROW($D$2) + AX$2, COLUMN($D$2)) )</f>
        <v>U</v>
      </c>
      <c r="AY6" s="135" t="str" cm="1">
        <f t="array" aca="1" ref="AY6" ca="1" xml:space="preserve"> INDIRECT( ADDRESS( ROW($D$2) + AY$2, COLUMN($D$2)) )</f>
        <v>j</v>
      </c>
      <c r="AZ6" s="135" t="str" cm="1">
        <f t="array" aca="1" ref="AZ6" ca="1" xml:space="preserve"> INDIRECT( ADDRESS( ROW($D$2) + AZ$2, COLUMN($D$2)) )</f>
        <v>J</v>
      </c>
      <c r="BA6" s="135" t="str" cm="1">
        <f t="array" aca="1" ref="BA6" ca="1" xml:space="preserve"> INDIRECT( ADDRESS( ROW($D$2) + BA$2, COLUMN($D$2)) )</f>
        <v xml:space="preserve"> </v>
      </c>
      <c r="BB6" s="135" t="str" cm="1">
        <f t="array" aca="1" ref="BB6" ca="1" xml:space="preserve"> INDIRECT( ADDRESS( ROW($D$2) + BB$2, COLUMN($D$2)) )</f>
        <v>(</v>
      </c>
      <c r="BC6" s="135" t="str" cm="1">
        <f t="array" aca="1" ref="BC6" ca="1" xml:space="preserve"> INDIRECT( ADDRESS( ROW($D$2) + BC$2, COLUMN($D$2)) )</f>
        <v>l</v>
      </c>
      <c r="BD6" s="135" t="str" cm="1">
        <f t="array" aca="1" ref="BD6" ca="1" xml:space="preserve"> INDIRECT( ADDRESS( ROW($D$2) + BD$2, COLUMN($D$2)) )</f>
        <v>L</v>
      </c>
      <c r="BE6" s="135" t="str" cm="1">
        <f t="array" aca="1" ref="BE6" ca="1" xml:space="preserve"> INDIRECT( ADDRESS( ROW($D$2) + BE$2, COLUMN($D$2)) )</f>
        <v>,</v>
      </c>
      <c r="BF6" s="135" t="str" cm="1">
        <f t="array" aca="1" ref="BF6" ca="1" xml:space="preserve"> INDIRECT( ADDRESS( ROW($D$2) + BF$2, COLUMN($D$2)) )</f>
        <v>&lt;</v>
      </c>
      <c r="BG6" s="135" t="str" cm="1">
        <f t="array" aca="1" ref="BG6" ca="1" xml:space="preserve"> INDIRECT( ADDRESS( ROW($D$2) + BG$2, COLUMN($D$2)) )</f>
        <v>m</v>
      </c>
      <c r="BH6" s="135" t="str" cm="1">
        <f t="array" aca="1" ref="BH6" ca="1" xml:space="preserve"> INDIRECT( ADDRESS( ROW($D$2) + BH$2, COLUMN($D$2)) )</f>
        <v>0</v>
      </c>
      <c r="BI6" s="135" t="str" cm="1">
        <f t="array" aca="1" ref="BI6" ca="1" xml:space="preserve"> INDIRECT( ADDRESS( ROW($D$2) + BI$2, COLUMN($D$2)) )</f>
        <v>p</v>
      </c>
      <c r="BJ6" s="135" t="str" cm="1">
        <f t="array" aca="1" ref="BJ6" ca="1" xml:space="preserve"> INDIRECT( ADDRESS( ROW($D$2) + BJ$2, COLUMN($D$2)) )</f>
        <v>;</v>
      </c>
      <c r="BK6" s="135" t="str" cm="1">
        <f t="array" aca="1" ref="BK6" ca="1" xml:space="preserve"> INDIRECT( ADDRESS( ROW($D$2) + BK$2, COLUMN($D$2)) )</f>
        <v>:</v>
      </c>
      <c r="BL6" s="135" t="str" cm="1">
        <f t="array" aca="1" ref="BL6" ca="1" xml:space="preserve"> INDIRECT( ADDRESS( ROW($D$2) + BL$2, COLUMN($D$2)) )</f>
        <v>/</v>
      </c>
      <c r="BM6" s="135" t="str" cm="1">
        <f t="array" aca="1" ref="BM6" ca="1" xml:space="preserve"> INDIRECT( ADDRESS( ROW($D$2) + BM$2, COLUMN($D$2)) )</f>
        <v>-</v>
      </c>
      <c r="BN6" s="135" t="str" cm="1">
        <f t="array" aca="1" ref="BN6" ca="1" xml:space="preserve"> INDIRECT( ADDRESS( ROW($D$2) + BN$2, COLUMN($D$2)) )</f>
        <v>u</v>
      </c>
      <c r="BO6" s="135" t="str" cm="1">
        <f t="array" aca="1" ref="BO6" ca="1" xml:space="preserve"> INDIRECT( ADDRESS( ROW($D$2) + BO$2, COLUMN($D$2)) )</f>
        <v>4</v>
      </c>
      <c r="BP6" s="135" t="str" cm="1">
        <f t="array" aca="1" ref="BP6" ca="1" xml:space="preserve"> INDIRECT( ADDRESS( ROW($D$2) + BP$2, COLUMN($D$2)) )</f>
        <v>3</v>
      </c>
      <c r="BQ6" s="135" t="str" cm="1">
        <f t="array" aca="1" ref="BQ6" ca="1" xml:space="preserve"> INDIRECT( ADDRESS( ROW($D$2) + BQ$2, COLUMN($D$2)) )</f>
        <v>b</v>
      </c>
      <c r="BR6" s="135" t="str" cm="1">
        <f t="array" aca="1" ref="BR6" ca="1" xml:space="preserve"> INDIRECT( ADDRESS( ROW($D$2) + BR$2, COLUMN($D$2)) )</f>
        <v>t</v>
      </c>
      <c r="BS6" s="135" t="str" cm="1">
        <f t="array" aca="1" ref="BS6" ca="1" xml:space="preserve"> INDIRECT( ADDRESS( ROW($D$2) + BS$2, COLUMN($D$2)) )</f>
        <v>g</v>
      </c>
      <c r="BT6" s="135" t="str" cm="1">
        <f t="array" aca="1" ref="BT6" ca="1" xml:space="preserve"> INDIRECT( ADDRESS( ROW($D$2) + BT$2, COLUMN($D$2)) )</f>
        <v>z</v>
      </c>
      <c r="BU6" s="135" t="str" cm="1">
        <f t="array" aca="1" ref="BU6" ca="1" xml:space="preserve"> INDIRECT( ADDRESS( ROW($D$2) + BU$2, COLUMN($D$2)) )</f>
        <v>6</v>
      </c>
      <c r="BV6" s="135" t="str" cm="1">
        <f t="array" aca="1" ref="BV6" ca="1" xml:space="preserve"> INDIRECT( ADDRESS( ROW($D$2) + BV$2, COLUMN($D$2)) )</f>
        <v>5</v>
      </c>
      <c r="BW6" s="135" t="str" cm="1">
        <f t="array" aca="1" ref="BW6" ca="1" xml:space="preserve"> INDIRECT( ADDRESS( ROW($D$2) + BW$2, COLUMN($D$2)) )</f>
        <v>7</v>
      </c>
      <c r="BX6" s="135" cm="1">
        <f t="array" aca="1" ref="BX6" ca="1" xml:space="preserve"> INDIRECT( ADDRESS( ROW($D$2) + BX$2, COLUMN($D$2)) )</f>
        <v>0</v>
      </c>
    </row>
    <row r="7" spans="2:76">
      <c r="B7" s="132">
        <f>B6+1</f>
        <v>5</v>
      </c>
      <c r="C7" s="28" t="s">
        <v>30</v>
      </c>
      <c r="D7" s="125" t="s">
        <v>350</v>
      </c>
      <c r="E7" s="30" t="s">
        <v>349</v>
      </c>
      <c r="F7" s="124" t="s">
        <v>31</v>
      </c>
      <c r="H7" s="114">
        <f>H6+1</f>
        <v>5</v>
      </c>
      <c r="I7" s="113" t="s">
        <v>62</v>
      </c>
      <c r="J7" s="113" t="s">
        <v>348</v>
      </c>
      <c r="K7" s="39" t="s">
        <v>66</v>
      </c>
      <c r="L7" s="123" t="s">
        <v>66</v>
      </c>
      <c r="N7" s="114">
        <f>N6+1</f>
        <v>5</v>
      </c>
      <c r="O7" s="113" t="s">
        <v>100</v>
      </c>
      <c r="P7" s="134" t="s">
        <v>101</v>
      </c>
      <c r="Q7" s="120" t="s">
        <v>224</v>
      </c>
      <c r="R7" s="38" t="s">
        <v>101</v>
      </c>
    </row>
    <row r="8" spans="2:76">
      <c r="B8" s="85">
        <f>B7+1</f>
        <v>6</v>
      </c>
      <c r="C8" s="37" t="s">
        <v>32</v>
      </c>
      <c r="D8" s="87" t="s">
        <v>347</v>
      </c>
      <c r="E8" s="39" t="s">
        <v>346</v>
      </c>
      <c r="F8" s="123" t="s">
        <v>33</v>
      </c>
      <c r="H8" s="114">
        <f>H7+1</f>
        <v>6</v>
      </c>
      <c r="I8" s="113" t="s">
        <v>345</v>
      </c>
      <c r="J8" s="113" t="s">
        <v>344</v>
      </c>
      <c r="K8" s="39" t="s">
        <v>338</v>
      </c>
      <c r="L8" s="123" t="s">
        <v>338</v>
      </c>
      <c r="N8" s="114">
        <f>N7+1</f>
        <v>6</v>
      </c>
      <c r="O8" s="113" t="s">
        <v>334</v>
      </c>
      <c r="P8" s="134" t="s">
        <v>343</v>
      </c>
      <c r="Q8" s="120" t="s">
        <v>210</v>
      </c>
      <c r="R8" s="38" t="s">
        <v>342</v>
      </c>
    </row>
    <row r="9" spans="2:76">
      <c r="B9" s="85">
        <f>B8+1</f>
        <v>7</v>
      </c>
      <c r="C9" s="37" t="s">
        <v>34</v>
      </c>
      <c r="D9" s="87" t="s">
        <v>341</v>
      </c>
      <c r="E9" s="39" t="s">
        <v>337</v>
      </c>
      <c r="F9" s="123" t="s">
        <v>35</v>
      </c>
      <c r="H9" s="85">
        <f>H8+1</f>
        <v>7</v>
      </c>
      <c r="I9" s="113" t="s">
        <v>243</v>
      </c>
      <c r="J9" s="113" t="s">
        <v>340</v>
      </c>
      <c r="K9" s="39" t="s">
        <v>277</v>
      </c>
      <c r="L9" s="123" t="s">
        <v>339</v>
      </c>
      <c r="N9" s="114">
        <f>N8+1</f>
        <v>7</v>
      </c>
      <c r="O9" s="113" t="s">
        <v>98</v>
      </c>
      <c r="P9" s="134" t="s">
        <v>179</v>
      </c>
      <c r="Q9" s="120" t="s">
        <v>178</v>
      </c>
      <c r="R9" s="38" t="s">
        <v>179</v>
      </c>
    </row>
    <row r="10" spans="2:76">
      <c r="B10" s="88">
        <f>B9+1</f>
        <v>8</v>
      </c>
      <c r="C10" s="47" t="s">
        <v>86</v>
      </c>
      <c r="D10" s="89" t="s">
        <v>338</v>
      </c>
      <c r="E10" s="49" t="s">
        <v>337</v>
      </c>
      <c r="F10" s="121" t="s">
        <v>87</v>
      </c>
      <c r="H10" s="85">
        <f>H9+1</f>
        <v>8</v>
      </c>
      <c r="I10" s="113" t="s">
        <v>73</v>
      </c>
      <c r="J10" s="113" t="s">
        <v>336</v>
      </c>
      <c r="K10" s="39" t="s">
        <v>261</v>
      </c>
      <c r="L10" s="123" t="s">
        <v>335</v>
      </c>
      <c r="N10" s="114">
        <f>N9+1</f>
        <v>8</v>
      </c>
      <c r="O10" s="113" t="s">
        <v>334</v>
      </c>
      <c r="P10" s="134" t="s">
        <v>333</v>
      </c>
      <c r="Q10" s="120" t="s">
        <v>178</v>
      </c>
      <c r="R10" s="38" t="s">
        <v>332</v>
      </c>
    </row>
    <row r="11" spans="2:76">
      <c r="B11" s="114">
        <f>B10+1</f>
        <v>9</v>
      </c>
      <c r="C11" s="37" t="s">
        <v>37</v>
      </c>
      <c r="D11" s="87" t="s">
        <v>331</v>
      </c>
      <c r="E11" s="39" t="s">
        <v>330</v>
      </c>
      <c r="F11" s="123" t="s">
        <v>38</v>
      </c>
      <c r="H11" s="114">
        <f>H10+1</f>
        <v>9</v>
      </c>
      <c r="I11" s="113" t="s">
        <v>329</v>
      </c>
      <c r="J11" s="113" t="s">
        <v>328</v>
      </c>
      <c r="K11" s="39" t="s">
        <v>327</v>
      </c>
      <c r="L11" s="123" t="s">
        <v>327</v>
      </c>
      <c r="N11" s="114">
        <f>N10+1</f>
        <v>9</v>
      </c>
      <c r="O11" s="113" t="s">
        <v>96</v>
      </c>
      <c r="P11" s="134" t="s">
        <v>326</v>
      </c>
      <c r="Q11" s="120" t="s">
        <v>166</v>
      </c>
      <c r="R11" s="38" t="s">
        <v>165</v>
      </c>
    </row>
    <row r="12" spans="2:76">
      <c r="B12" s="114">
        <f>B11+1</f>
        <v>10</v>
      </c>
      <c r="C12" s="37" t="s">
        <v>39</v>
      </c>
      <c r="D12" s="87" t="s">
        <v>191</v>
      </c>
      <c r="E12" s="39" t="s">
        <v>325</v>
      </c>
      <c r="F12" s="123" t="s">
        <v>40</v>
      </c>
      <c r="H12" s="114">
        <f>H11+1</f>
        <v>10</v>
      </c>
      <c r="I12" s="113" t="s">
        <v>324</v>
      </c>
      <c r="J12" s="113" t="s">
        <v>323</v>
      </c>
      <c r="K12" s="39" t="s">
        <v>322</v>
      </c>
      <c r="L12" s="123" t="s">
        <v>322</v>
      </c>
      <c r="N12" s="114">
        <f>N11+1</f>
        <v>10</v>
      </c>
      <c r="O12" s="113" t="s">
        <v>321</v>
      </c>
      <c r="P12" s="134" t="s">
        <v>320</v>
      </c>
      <c r="Q12" s="120" t="s">
        <v>166</v>
      </c>
      <c r="R12" s="38" t="s">
        <v>319</v>
      </c>
    </row>
    <row r="13" spans="2:76">
      <c r="B13" s="114">
        <f>B12+1</f>
        <v>11</v>
      </c>
      <c r="C13" s="37" t="s">
        <v>42</v>
      </c>
      <c r="D13" s="87" t="s">
        <v>318</v>
      </c>
      <c r="E13" s="39" t="s">
        <v>43</v>
      </c>
      <c r="F13" s="123" t="s">
        <v>43</v>
      </c>
      <c r="H13" s="114">
        <f>H12+1</f>
        <v>11</v>
      </c>
      <c r="I13" s="113" t="s">
        <v>317</v>
      </c>
      <c r="J13" s="113" t="s">
        <v>316</v>
      </c>
      <c r="K13" s="39" t="s">
        <v>315</v>
      </c>
      <c r="L13" s="123" t="s">
        <v>315</v>
      </c>
      <c r="O13" s="110"/>
      <c r="P13" s="110"/>
      <c r="Q13" s="110"/>
      <c r="R13" s="110"/>
    </row>
    <row r="14" spans="2:76">
      <c r="B14" s="114">
        <f>B13+1</f>
        <v>12</v>
      </c>
      <c r="C14" s="37" t="s">
        <v>88</v>
      </c>
      <c r="D14" s="87" t="s">
        <v>314</v>
      </c>
      <c r="E14" s="133" t="s">
        <v>43</v>
      </c>
      <c r="F14" s="123" t="s">
        <v>89</v>
      </c>
      <c r="H14" s="114">
        <f>H13+1</f>
        <v>12</v>
      </c>
      <c r="I14" s="113" t="s">
        <v>313</v>
      </c>
      <c r="J14" s="113" t="s">
        <v>312</v>
      </c>
      <c r="K14" s="133" t="s">
        <v>311</v>
      </c>
      <c r="L14" s="123" t="s">
        <v>310</v>
      </c>
      <c r="O14" s="110"/>
      <c r="P14" s="110"/>
      <c r="Q14" s="110"/>
      <c r="R14" s="110"/>
    </row>
    <row r="15" spans="2:76">
      <c r="B15" s="132">
        <f>B14+1</f>
        <v>13</v>
      </c>
      <c r="C15" s="28" t="s">
        <v>44</v>
      </c>
      <c r="D15" s="125" t="s">
        <v>309</v>
      </c>
      <c r="E15" s="30" t="s">
        <v>292</v>
      </c>
      <c r="F15" s="124" t="s">
        <v>45</v>
      </c>
      <c r="H15" s="85">
        <f>H14+1</f>
        <v>13</v>
      </c>
      <c r="I15" s="113" t="s">
        <v>308</v>
      </c>
      <c r="J15" s="113" t="s">
        <v>307</v>
      </c>
      <c r="K15" s="39" t="s">
        <v>306</v>
      </c>
      <c r="L15" s="123" t="s">
        <v>306</v>
      </c>
      <c r="O15" s="110"/>
      <c r="P15" s="110"/>
      <c r="Q15" s="110"/>
      <c r="R15" s="110"/>
    </row>
    <row r="16" spans="2:76">
      <c r="B16" s="85">
        <f>B15+1</f>
        <v>14</v>
      </c>
      <c r="C16" s="37" t="s">
        <v>47</v>
      </c>
      <c r="D16" s="87" t="s">
        <v>35</v>
      </c>
      <c r="E16" s="39" t="s">
        <v>290</v>
      </c>
      <c r="F16" s="123" t="s">
        <v>48</v>
      </c>
      <c r="H16" s="85">
        <f>H15+1</f>
        <v>14</v>
      </c>
      <c r="I16" s="113" t="s">
        <v>305</v>
      </c>
      <c r="J16" s="113" t="s">
        <v>304</v>
      </c>
      <c r="K16" s="39" t="s">
        <v>303</v>
      </c>
      <c r="L16" s="123" t="s">
        <v>303</v>
      </c>
      <c r="O16" s="110"/>
      <c r="P16" s="110"/>
      <c r="Q16" s="110"/>
      <c r="R16" s="110"/>
    </row>
    <row r="17" spans="2:18">
      <c r="B17" s="85">
        <f>B16+1</f>
        <v>15</v>
      </c>
      <c r="C17" s="37" t="s">
        <v>49</v>
      </c>
      <c r="D17" s="87" t="s">
        <v>302</v>
      </c>
      <c r="E17" s="39" t="s">
        <v>50</v>
      </c>
      <c r="F17" s="123" t="s">
        <v>50</v>
      </c>
      <c r="H17" s="85">
        <f>H16+1</f>
        <v>15</v>
      </c>
      <c r="I17" s="113" t="s">
        <v>301</v>
      </c>
      <c r="J17" s="113" t="s">
        <v>300</v>
      </c>
      <c r="K17" s="39" t="s">
        <v>299</v>
      </c>
      <c r="L17" s="123" t="s">
        <v>299</v>
      </c>
      <c r="O17" s="110"/>
      <c r="P17" s="110"/>
      <c r="Q17" s="110"/>
      <c r="R17" s="110"/>
    </row>
    <row r="18" spans="2:18">
      <c r="B18" s="88">
        <f>B17+1</f>
        <v>16</v>
      </c>
      <c r="C18" s="47" t="s">
        <v>51</v>
      </c>
      <c r="D18" s="89" t="s">
        <v>298</v>
      </c>
      <c r="E18" s="49" t="s">
        <v>52</v>
      </c>
      <c r="F18" s="121" t="s">
        <v>52</v>
      </c>
      <c r="H18" s="85">
        <f>H17+1</f>
        <v>16</v>
      </c>
      <c r="I18" s="113" t="s">
        <v>297</v>
      </c>
      <c r="J18" s="113" t="s">
        <v>296</v>
      </c>
      <c r="K18" s="39" t="s">
        <v>295</v>
      </c>
      <c r="L18" s="123" t="s">
        <v>294</v>
      </c>
      <c r="O18" s="110"/>
      <c r="P18" s="110"/>
      <c r="Q18" s="110"/>
      <c r="R18" s="110"/>
    </row>
    <row r="19" spans="2:18">
      <c r="B19" s="114">
        <f>B18+1</f>
        <v>17</v>
      </c>
      <c r="C19" s="37" t="s">
        <v>90</v>
      </c>
      <c r="D19" s="87" t="s">
        <v>293</v>
      </c>
      <c r="E19" s="39" t="s">
        <v>292</v>
      </c>
      <c r="F19" s="123" t="s">
        <v>91</v>
      </c>
      <c r="I19" s="110"/>
      <c r="J19" s="110"/>
      <c r="K19" s="110"/>
      <c r="L19" s="110"/>
      <c r="O19" s="110"/>
      <c r="P19" s="110"/>
      <c r="Q19" s="110"/>
      <c r="R19" s="110"/>
    </row>
    <row r="20" spans="2:18">
      <c r="B20" s="114">
        <f>B19+1</f>
        <v>18</v>
      </c>
      <c r="C20" s="37" t="s">
        <v>92</v>
      </c>
      <c r="D20" s="87" t="s">
        <v>291</v>
      </c>
      <c r="E20" s="39" t="s">
        <v>290</v>
      </c>
      <c r="F20" s="123" t="s">
        <v>93</v>
      </c>
      <c r="I20" s="110"/>
      <c r="J20" s="110"/>
      <c r="K20" s="110"/>
      <c r="L20" s="110"/>
      <c r="O20" s="110"/>
      <c r="P20" s="110"/>
      <c r="Q20" s="110"/>
      <c r="R20" s="110"/>
    </row>
    <row r="21" spans="2:18">
      <c r="B21" s="114">
        <f>B20+1</f>
        <v>19</v>
      </c>
      <c r="C21" s="37" t="s">
        <v>111</v>
      </c>
      <c r="D21" s="87" t="s">
        <v>289</v>
      </c>
      <c r="E21" s="39" t="s">
        <v>50</v>
      </c>
      <c r="F21" s="123" t="s">
        <v>112</v>
      </c>
      <c r="H21" s="119" t="s">
        <v>288</v>
      </c>
      <c r="O21" s="110"/>
      <c r="P21" s="110"/>
      <c r="Q21" s="110"/>
      <c r="R21" s="110"/>
    </row>
    <row r="22" spans="2:18" ht="33" thickBot="1">
      <c r="B22" s="114">
        <f>B21+1</f>
        <v>20</v>
      </c>
      <c r="C22" s="37" t="s">
        <v>287</v>
      </c>
      <c r="D22" s="87" t="s">
        <v>286</v>
      </c>
      <c r="E22" s="39" t="s">
        <v>52</v>
      </c>
      <c r="F22" s="123" t="s">
        <v>95</v>
      </c>
      <c r="H22" s="118" t="s">
        <v>14</v>
      </c>
      <c r="I22" s="117" t="s">
        <v>149</v>
      </c>
      <c r="J22" s="117" t="s">
        <v>148</v>
      </c>
      <c r="K22" s="116" t="s">
        <v>17</v>
      </c>
      <c r="L22" s="115" t="s">
        <v>16</v>
      </c>
      <c r="O22" s="110"/>
      <c r="P22" s="110"/>
      <c r="Q22" s="110"/>
      <c r="R22" s="110"/>
    </row>
    <row r="23" spans="2:18" ht="33" thickTop="1">
      <c r="B23" s="131">
        <f>B22+1</f>
        <v>21</v>
      </c>
      <c r="C23" s="67" t="s">
        <v>53</v>
      </c>
      <c r="D23" s="130" t="s">
        <v>285</v>
      </c>
      <c r="E23" s="69" t="s">
        <v>54</v>
      </c>
      <c r="F23" s="129" t="s">
        <v>54</v>
      </c>
      <c r="H23" s="114">
        <v>1</v>
      </c>
      <c r="I23" s="113" t="s">
        <v>113</v>
      </c>
      <c r="J23" s="113"/>
      <c r="K23" s="112" t="s">
        <v>284</v>
      </c>
      <c r="L23" s="38" t="s">
        <v>114</v>
      </c>
      <c r="O23" s="110"/>
      <c r="P23" s="110"/>
      <c r="Q23" s="110"/>
      <c r="R23" s="110"/>
    </row>
    <row r="24" spans="2:18">
      <c r="B24" s="126">
        <f>B23+1</f>
        <v>22</v>
      </c>
      <c r="C24" s="28" t="s">
        <v>59</v>
      </c>
      <c r="D24" s="125" t="s">
        <v>283</v>
      </c>
      <c r="E24" s="30" t="s">
        <v>60</v>
      </c>
      <c r="F24" s="124" t="s">
        <v>60</v>
      </c>
      <c r="H24" s="114">
        <f>H23+1</f>
        <v>2</v>
      </c>
      <c r="I24" s="113" t="s">
        <v>115</v>
      </c>
      <c r="J24" s="113"/>
      <c r="K24" s="112" t="s">
        <v>282</v>
      </c>
      <c r="L24" s="38"/>
      <c r="O24" s="110"/>
      <c r="P24" s="110"/>
      <c r="Q24" s="110"/>
      <c r="R24" s="110"/>
    </row>
    <row r="25" spans="2:18">
      <c r="B25" s="114">
        <f>B24+1</f>
        <v>23</v>
      </c>
      <c r="C25" s="37" t="s">
        <v>117</v>
      </c>
      <c r="D25" s="87" t="s">
        <v>281</v>
      </c>
      <c r="E25" s="39" t="s">
        <v>280</v>
      </c>
      <c r="F25" s="123" t="s">
        <v>118</v>
      </c>
      <c r="H25" s="114">
        <f>H24+1</f>
        <v>3</v>
      </c>
      <c r="I25" s="113" t="s">
        <v>117</v>
      </c>
      <c r="J25" s="113" t="str">
        <f xml:space="preserve"> LEFT(I25, IF(LEN(I25)=1, 1, LEN(I25)-1)) &amp; "ㆷ"</f>
        <v>ㆩㆷ</v>
      </c>
      <c r="K25" s="120" t="s">
        <v>279</v>
      </c>
      <c r="L25" s="38" t="s">
        <v>278</v>
      </c>
      <c r="O25" s="110"/>
      <c r="P25" s="110"/>
      <c r="Q25" s="110"/>
      <c r="R25" s="110"/>
    </row>
    <row r="26" spans="2:18">
      <c r="B26" s="114">
        <f>B25+1</f>
        <v>24</v>
      </c>
      <c r="C26" s="37" t="s">
        <v>68</v>
      </c>
      <c r="D26" s="87" t="s">
        <v>277</v>
      </c>
      <c r="E26" s="39" t="s">
        <v>70</v>
      </c>
      <c r="F26" s="123" t="s">
        <v>67</v>
      </c>
      <c r="H26" s="114">
        <f>H25+1</f>
        <v>4</v>
      </c>
      <c r="I26" s="113" t="s">
        <v>123</v>
      </c>
      <c r="J26" s="113" t="str">
        <f xml:space="preserve"> LEFT(I26, IF(LEN(I26)=1, 1, LEN(I26)-1)) &amp; "ㆷ"</f>
        <v>ㆧㆷ</v>
      </c>
      <c r="K26" s="112" t="s">
        <v>276</v>
      </c>
      <c r="L26" s="38" t="s">
        <v>275</v>
      </c>
      <c r="O26" s="110"/>
      <c r="P26" s="110"/>
      <c r="Q26" s="110"/>
      <c r="R26" s="110"/>
    </row>
    <row r="27" spans="2:18">
      <c r="B27" s="114">
        <f>B26+1</f>
        <v>25</v>
      </c>
      <c r="C27" s="37" t="s">
        <v>123</v>
      </c>
      <c r="D27" s="87" t="s">
        <v>38</v>
      </c>
      <c r="E27" s="39" t="s">
        <v>274</v>
      </c>
      <c r="F27" s="123" t="s">
        <v>124</v>
      </c>
      <c r="H27" s="114">
        <f>H26+1</f>
        <v>5</v>
      </c>
      <c r="I27" s="113" t="s">
        <v>121</v>
      </c>
      <c r="J27" s="113" t="str">
        <f xml:space="preserve"> LEFT(I27, IF(LEN(I27)=1, 1, LEN(I27)-1)) &amp; "ㆷ"</f>
        <v>ㆥㆷ</v>
      </c>
      <c r="K27" s="112" t="s">
        <v>273</v>
      </c>
      <c r="L27" s="38" t="s">
        <v>272</v>
      </c>
      <c r="O27" s="110"/>
      <c r="P27" s="110"/>
      <c r="Q27" s="110"/>
      <c r="R27" s="110"/>
    </row>
    <row r="28" spans="2:18">
      <c r="B28" s="114">
        <f>B27+1</f>
        <v>26</v>
      </c>
      <c r="C28" s="37" t="s">
        <v>65</v>
      </c>
      <c r="D28" s="87" t="s">
        <v>66</v>
      </c>
      <c r="E28" s="39" t="s">
        <v>67</v>
      </c>
      <c r="F28" s="123" t="s">
        <v>66</v>
      </c>
      <c r="H28" s="114">
        <f>H27+1</f>
        <v>6</v>
      </c>
      <c r="I28" s="113" t="s">
        <v>119</v>
      </c>
      <c r="J28" s="113"/>
      <c r="K28" s="112" t="s">
        <v>271</v>
      </c>
      <c r="L28" s="38" t="s">
        <v>270</v>
      </c>
      <c r="O28" s="110"/>
      <c r="P28" s="110"/>
      <c r="Q28" s="110"/>
      <c r="R28" s="110"/>
    </row>
    <row r="29" spans="2:18">
      <c r="B29" s="114">
        <f>B28+1</f>
        <v>27</v>
      </c>
      <c r="C29" s="37" t="s">
        <v>62</v>
      </c>
      <c r="D29" s="87" t="s">
        <v>269</v>
      </c>
      <c r="E29" s="39" t="s">
        <v>63</v>
      </c>
      <c r="F29" s="123" t="s">
        <v>63</v>
      </c>
      <c r="H29" s="85">
        <f>H28+1</f>
        <v>7</v>
      </c>
      <c r="I29" s="113" t="s">
        <v>125</v>
      </c>
      <c r="J29" s="113" t="str">
        <f xml:space="preserve"> LEFT(I29, IF(LEN(I29)=1, 1, LEN(I29)-1)) &amp; "ㆷ"</f>
        <v>ㆯㆷ</v>
      </c>
      <c r="K29" s="112" t="s">
        <v>268</v>
      </c>
      <c r="L29" s="38" t="s">
        <v>267</v>
      </c>
      <c r="O29" s="110"/>
      <c r="P29" s="110"/>
      <c r="Q29" s="110"/>
      <c r="R29" s="110"/>
    </row>
    <row r="30" spans="2:18">
      <c r="B30" s="122">
        <f>B29+1</f>
        <v>28</v>
      </c>
      <c r="C30" s="47" t="s">
        <v>121</v>
      </c>
      <c r="D30" s="89" t="s">
        <v>266</v>
      </c>
      <c r="E30" s="49" t="s">
        <v>265</v>
      </c>
      <c r="F30" s="121" t="s">
        <v>122</v>
      </c>
      <c r="H30" s="85">
        <f>H29+1</f>
        <v>8</v>
      </c>
      <c r="I30" s="113" t="s">
        <v>264</v>
      </c>
      <c r="J30" s="113"/>
      <c r="K30" s="112" t="s">
        <v>263</v>
      </c>
      <c r="L30" s="38" t="s">
        <v>262</v>
      </c>
      <c r="O30" s="110"/>
      <c r="P30" s="110"/>
      <c r="Q30" s="110"/>
      <c r="R30" s="110"/>
    </row>
    <row r="31" spans="2:18">
      <c r="B31" s="126">
        <f>B30+1</f>
        <v>29</v>
      </c>
      <c r="C31" s="28" t="s">
        <v>55</v>
      </c>
      <c r="D31" s="125" t="s">
        <v>261</v>
      </c>
      <c r="E31" s="30" t="s">
        <v>56</v>
      </c>
      <c r="F31" s="124" t="s">
        <v>56</v>
      </c>
      <c r="H31" s="114">
        <f>H30+1</f>
        <v>9</v>
      </c>
      <c r="I31" s="113" t="s">
        <v>260</v>
      </c>
      <c r="J31" s="113" t="s">
        <v>259</v>
      </c>
      <c r="K31" s="112" t="s">
        <v>258</v>
      </c>
      <c r="L31" s="38" t="s">
        <v>257</v>
      </c>
      <c r="O31" s="110"/>
      <c r="P31" s="110"/>
      <c r="Q31" s="110"/>
      <c r="R31" s="110"/>
    </row>
    <row r="32" spans="2:18">
      <c r="B32" s="114">
        <f>B31+1</f>
        <v>30</v>
      </c>
      <c r="C32" s="37" t="s">
        <v>113</v>
      </c>
      <c r="D32" s="87" t="s">
        <v>256</v>
      </c>
      <c r="E32" s="39" t="s">
        <v>255</v>
      </c>
      <c r="F32" s="123" t="s">
        <v>114</v>
      </c>
      <c r="H32" s="114">
        <f>H31+1</f>
        <v>10</v>
      </c>
      <c r="I32" s="113" t="s">
        <v>254</v>
      </c>
      <c r="J32" s="113"/>
      <c r="K32" s="112" t="s">
        <v>253</v>
      </c>
      <c r="L32" s="38" t="s">
        <v>252</v>
      </c>
      <c r="O32" s="110"/>
      <c r="P32" s="110"/>
      <c r="Q32" s="110"/>
      <c r="R32" s="110"/>
    </row>
    <row r="33" spans="2:18">
      <c r="B33" s="114">
        <f>B32+1</f>
        <v>31</v>
      </c>
      <c r="C33" s="37" t="s">
        <v>57</v>
      </c>
      <c r="D33" s="87" t="s">
        <v>251</v>
      </c>
      <c r="E33" s="39" t="s">
        <v>58</v>
      </c>
      <c r="F33" s="123" t="s">
        <v>58</v>
      </c>
      <c r="H33" s="114">
        <f>H32+1</f>
        <v>11</v>
      </c>
      <c r="I33" s="113" t="s">
        <v>250</v>
      </c>
      <c r="J33" s="113"/>
      <c r="K33" s="112" t="s">
        <v>249</v>
      </c>
      <c r="L33" s="38" t="s">
        <v>248</v>
      </c>
      <c r="O33" s="110"/>
      <c r="P33" s="110"/>
      <c r="Q33" s="110"/>
      <c r="R33" s="110"/>
    </row>
    <row r="34" spans="2:18">
      <c r="B34" s="122">
        <f>B33+1</f>
        <v>32</v>
      </c>
      <c r="C34" s="47" t="s">
        <v>115</v>
      </c>
      <c r="D34" s="89" t="s">
        <v>196</v>
      </c>
      <c r="E34" s="49" t="s">
        <v>247</v>
      </c>
      <c r="F34" s="121" t="s">
        <v>116</v>
      </c>
      <c r="H34" s="114">
        <f>H33+1</f>
        <v>12</v>
      </c>
      <c r="I34" s="113" t="s">
        <v>246</v>
      </c>
      <c r="J34" s="113"/>
      <c r="K34" s="120" t="s">
        <v>245</v>
      </c>
      <c r="L34" s="38" t="s">
        <v>244</v>
      </c>
      <c r="O34" s="110"/>
      <c r="P34" s="110"/>
      <c r="Q34" s="110"/>
      <c r="R34" s="110"/>
    </row>
    <row r="35" spans="2:18">
      <c r="B35" s="114">
        <f>B34+1</f>
        <v>33</v>
      </c>
      <c r="C35" s="37" t="s">
        <v>243</v>
      </c>
      <c r="D35" s="87" t="s">
        <v>242</v>
      </c>
      <c r="E35" s="39" t="s">
        <v>241</v>
      </c>
      <c r="F35" s="123" t="s">
        <v>72</v>
      </c>
      <c r="H35" s="114">
        <f>H34+1</f>
        <v>13</v>
      </c>
      <c r="I35" s="128" t="s">
        <v>240</v>
      </c>
      <c r="J35" s="128"/>
      <c r="K35" s="112" t="s">
        <v>239</v>
      </c>
      <c r="L35" s="38" t="s">
        <v>238</v>
      </c>
      <c r="O35" s="110"/>
      <c r="P35" s="110"/>
      <c r="Q35" s="110"/>
      <c r="R35" s="110"/>
    </row>
    <row r="36" spans="2:18">
      <c r="B36" s="114">
        <f>B35+1</f>
        <v>34</v>
      </c>
      <c r="C36" s="37" t="s">
        <v>119</v>
      </c>
      <c r="D36" s="87" t="s">
        <v>87</v>
      </c>
      <c r="E36" s="39" t="s">
        <v>237</v>
      </c>
      <c r="F36" s="123" t="s">
        <v>120</v>
      </c>
      <c r="H36" s="114">
        <f>H35+1</f>
        <v>14</v>
      </c>
      <c r="I36" s="128" t="s">
        <v>236</v>
      </c>
      <c r="J36" s="128"/>
      <c r="K36" s="112" t="s">
        <v>235</v>
      </c>
      <c r="L36" s="38" t="s">
        <v>234</v>
      </c>
      <c r="O36" s="110"/>
      <c r="P36" s="110"/>
      <c r="Q36" s="110"/>
      <c r="R36" s="110"/>
    </row>
    <row r="37" spans="2:18">
      <c r="B37" s="114">
        <f>B36+1</f>
        <v>35</v>
      </c>
      <c r="C37" s="37" t="s">
        <v>73</v>
      </c>
      <c r="D37" s="87" t="s">
        <v>233</v>
      </c>
      <c r="E37" s="39" t="s">
        <v>232</v>
      </c>
      <c r="F37" s="123" t="s">
        <v>74</v>
      </c>
      <c r="H37" s="114">
        <f>H36+1</f>
        <v>15</v>
      </c>
      <c r="I37" s="128" t="s">
        <v>231</v>
      </c>
      <c r="J37" s="128" t="s">
        <v>230</v>
      </c>
      <c r="K37" s="112" t="s">
        <v>229</v>
      </c>
      <c r="L37" s="38" t="s">
        <v>228</v>
      </c>
      <c r="O37" s="110"/>
      <c r="P37" s="110"/>
      <c r="Q37" s="110"/>
      <c r="R37" s="110"/>
    </row>
    <row r="38" spans="2:18">
      <c r="B38" s="114">
        <f>B37+1</f>
        <v>36</v>
      </c>
      <c r="C38" s="37" t="s">
        <v>125</v>
      </c>
      <c r="D38" s="87" t="s">
        <v>227</v>
      </c>
      <c r="E38" s="39" t="s">
        <v>226</v>
      </c>
      <c r="F38" s="123" t="s">
        <v>126</v>
      </c>
      <c r="I38" s="110"/>
      <c r="J38" s="110"/>
      <c r="K38" s="110"/>
      <c r="L38" s="110"/>
      <c r="O38" s="110"/>
      <c r="P38" s="110"/>
      <c r="Q38" s="110"/>
      <c r="R38" s="110"/>
    </row>
    <row r="39" spans="2:18">
      <c r="B39" s="114">
        <f>B38+1</f>
        <v>37</v>
      </c>
      <c r="C39" s="37" t="s">
        <v>100</v>
      </c>
      <c r="D39" s="87" t="s">
        <v>225</v>
      </c>
      <c r="E39" s="39" t="s">
        <v>224</v>
      </c>
      <c r="F39" s="123" t="s">
        <v>101</v>
      </c>
      <c r="I39" s="110"/>
      <c r="J39" s="110"/>
      <c r="K39" s="110"/>
      <c r="L39" s="110"/>
      <c r="O39" s="110"/>
      <c r="P39" s="110"/>
      <c r="Q39" s="110"/>
      <c r="R39" s="110"/>
    </row>
    <row r="40" spans="2:18">
      <c r="B40" s="114">
        <f>B39+1</f>
        <v>38</v>
      </c>
      <c r="C40" s="37" t="s">
        <v>127</v>
      </c>
      <c r="D40" s="87" t="s">
        <v>145</v>
      </c>
      <c r="E40" s="39" t="s">
        <v>223</v>
      </c>
      <c r="F40" s="123" t="s">
        <v>128</v>
      </c>
      <c r="H40" s="119" t="s">
        <v>222</v>
      </c>
      <c r="O40" s="110"/>
      <c r="P40" s="110"/>
      <c r="Q40" s="110"/>
      <c r="R40" s="110"/>
    </row>
    <row r="41" spans="2:18" ht="33" thickBot="1">
      <c r="B41" s="114">
        <f>B40+1</f>
        <v>39</v>
      </c>
      <c r="C41" s="37" t="s">
        <v>79</v>
      </c>
      <c r="D41" s="87" t="s">
        <v>221</v>
      </c>
      <c r="E41" s="39" t="s">
        <v>220</v>
      </c>
      <c r="F41" s="123" t="s">
        <v>85</v>
      </c>
      <c r="H41" s="118" t="s">
        <v>14</v>
      </c>
      <c r="I41" s="117" t="s">
        <v>149</v>
      </c>
      <c r="J41" s="117" t="s">
        <v>148</v>
      </c>
      <c r="K41" s="116" t="s">
        <v>17</v>
      </c>
      <c r="L41" s="115" t="s">
        <v>16</v>
      </c>
      <c r="O41" s="110"/>
      <c r="P41" s="110"/>
      <c r="Q41" s="110"/>
      <c r="R41" s="110"/>
    </row>
    <row r="42" spans="2:18" ht="33" thickTop="1">
      <c r="B42" s="114">
        <f>B41+1</f>
        <v>40</v>
      </c>
      <c r="C42" s="37" t="s">
        <v>98</v>
      </c>
      <c r="D42" s="87" t="s">
        <v>219</v>
      </c>
      <c r="E42" s="39" t="s">
        <v>218</v>
      </c>
      <c r="F42" s="123" t="s">
        <v>99</v>
      </c>
      <c r="H42" s="114">
        <v>1</v>
      </c>
      <c r="I42" s="113" t="s">
        <v>217</v>
      </c>
      <c r="J42" s="113" t="str">
        <f xml:space="preserve"> LEFT(I42, IF(LEN(I42)=1, 1, LEN(I42)-1)) &amp; "ㆴ"</f>
        <v>ㄧㆴ</v>
      </c>
      <c r="K42" s="112" t="s">
        <v>216</v>
      </c>
      <c r="L42" s="38" t="s">
        <v>215</v>
      </c>
      <c r="O42" s="110"/>
      <c r="P42" s="110"/>
      <c r="Q42" s="110"/>
      <c r="R42" s="110"/>
    </row>
    <row r="43" spans="2:18">
      <c r="B43" s="114">
        <f>B42+1</f>
        <v>41</v>
      </c>
      <c r="C43" s="37" t="s">
        <v>77</v>
      </c>
      <c r="D43" s="87" t="s">
        <v>214</v>
      </c>
      <c r="E43" s="39" t="s">
        <v>213</v>
      </c>
      <c r="F43" s="123" t="s">
        <v>212</v>
      </c>
      <c r="H43" s="114">
        <f>H42+1</f>
        <v>2</v>
      </c>
      <c r="I43" s="113" t="s">
        <v>211</v>
      </c>
      <c r="J43" s="113" t="str">
        <f xml:space="preserve"> LEFT(I43, IF(LEN(I43)=1, 1, LEN(I43)-1)) &amp; "ㆴ"</f>
        <v>ㆰㆴ</v>
      </c>
      <c r="K43" s="112" t="s">
        <v>210</v>
      </c>
      <c r="L43" s="38" t="s">
        <v>209</v>
      </c>
      <c r="O43" s="110"/>
      <c r="P43" s="110"/>
      <c r="Q43" s="110"/>
      <c r="R43" s="110"/>
    </row>
    <row r="44" spans="2:18">
      <c r="B44" s="114">
        <f>B43+1</f>
        <v>42</v>
      </c>
      <c r="C44" s="37" t="s">
        <v>96</v>
      </c>
      <c r="D44" s="87" t="s">
        <v>208</v>
      </c>
      <c r="E44" s="39" t="s">
        <v>207</v>
      </c>
      <c r="F44" s="123" t="s">
        <v>97</v>
      </c>
      <c r="H44" s="114">
        <f>H43+1</f>
        <v>3</v>
      </c>
      <c r="I44" s="113" t="s">
        <v>127</v>
      </c>
      <c r="J44" s="113" t="str">
        <f xml:space="preserve"> LEFT(I44, IF(LEN(I44)=1, 1, LEN(I44)-1)) &amp; "ㆴ"</f>
        <v>ㆱㆴ</v>
      </c>
      <c r="K44" s="120" t="s">
        <v>206</v>
      </c>
      <c r="L44" s="38" t="s">
        <v>205</v>
      </c>
      <c r="O44" s="110"/>
      <c r="P44" s="110"/>
      <c r="Q44" s="110"/>
      <c r="R44" s="110"/>
    </row>
    <row r="45" spans="2:18">
      <c r="B45" s="114">
        <f>B44+1</f>
        <v>43</v>
      </c>
      <c r="C45" s="37" t="s">
        <v>102</v>
      </c>
      <c r="D45" s="87" t="s">
        <v>204</v>
      </c>
      <c r="E45" s="39" t="s">
        <v>163</v>
      </c>
      <c r="F45" s="123" t="s">
        <v>103</v>
      </c>
      <c r="H45" s="114">
        <f>H44+1</f>
        <v>4</v>
      </c>
      <c r="I45" s="113" t="s">
        <v>203</v>
      </c>
      <c r="J45" s="113" t="str">
        <f xml:space="preserve"> LEFT(I45, IF(LEN(I45)=1, 1, LEN(I45)-1)) &amp; "ㆴ"</f>
        <v>ㄧㆴ</v>
      </c>
      <c r="K45" s="112" t="s">
        <v>202</v>
      </c>
      <c r="L45" s="38" t="s">
        <v>201</v>
      </c>
      <c r="O45" s="110"/>
      <c r="P45" s="110"/>
      <c r="Q45" s="110"/>
      <c r="R45" s="110"/>
    </row>
    <row r="46" spans="2:18">
      <c r="B46" s="114">
        <f>B45+1</f>
        <v>44</v>
      </c>
      <c r="C46" s="37" t="s">
        <v>129</v>
      </c>
      <c r="D46" s="87" t="s">
        <v>200</v>
      </c>
      <c r="E46" s="39" t="s">
        <v>199</v>
      </c>
      <c r="F46" s="127" t="s">
        <v>76</v>
      </c>
      <c r="I46" s="110"/>
      <c r="J46" s="110"/>
      <c r="K46" s="110"/>
      <c r="L46" s="110"/>
      <c r="O46" s="110"/>
      <c r="P46" s="110"/>
      <c r="Q46" s="110"/>
      <c r="R46" s="110"/>
    </row>
    <row r="47" spans="2:18">
      <c r="B47" s="114">
        <f>B46+1</f>
        <v>45</v>
      </c>
      <c r="C47" s="37" t="s">
        <v>75</v>
      </c>
      <c r="D47" s="87" t="s">
        <v>198</v>
      </c>
      <c r="E47" s="39" t="s">
        <v>197</v>
      </c>
      <c r="F47" s="123"/>
      <c r="I47" s="110"/>
      <c r="J47" s="110"/>
      <c r="K47" s="110"/>
      <c r="L47" s="110"/>
      <c r="O47" s="110"/>
      <c r="P47" s="110"/>
      <c r="Q47" s="110"/>
      <c r="R47" s="110"/>
    </row>
    <row r="48" spans="2:18">
      <c r="B48" s="126">
        <f>B47+1</f>
        <v>46</v>
      </c>
      <c r="C48" s="28" t="s">
        <v>196</v>
      </c>
      <c r="D48" s="125" t="s">
        <v>195</v>
      </c>
      <c r="E48" s="30"/>
      <c r="F48" s="124">
        <v>1</v>
      </c>
      <c r="H48" s="119" t="s">
        <v>194</v>
      </c>
      <c r="O48" s="110"/>
      <c r="P48" s="110"/>
      <c r="Q48" s="110"/>
      <c r="R48" s="110"/>
    </row>
    <row r="49" spans="2:18" ht="33" thickBot="1">
      <c r="B49" s="114">
        <f>B48+1</f>
        <v>47</v>
      </c>
      <c r="C49" s="37" t="s">
        <v>106</v>
      </c>
      <c r="D49" s="87" t="s">
        <v>193</v>
      </c>
      <c r="E49" s="39"/>
      <c r="F49" s="123">
        <v>2</v>
      </c>
      <c r="H49" s="118" t="s">
        <v>14</v>
      </c>
      <c r="I49" s="117" t="s">
        <v>149</v>
      </c>
      <c r="J49" s="117" t="s">
        <v>148</v>
      </c>
      <c r="K49" s="116" t="s">
        <v>17</v>
      </c>
      <c r="L49" s="115" t="s">
        <v>16</v>
      </c>
      <c r="O49" s="110"/>
      <c r="P49" s="110"/>
      <c r="Q49" s="110"/>
      <c r="R49" s="110"/>
    </row>
    <row r="50" spans="2:18" ht="33" thickTop="1">
      <c r="B50" s="114">
        <f>B49+1</f>
        <v>48</v>
      </c>
      <c r="C50" s="37" t="s">
        <v>107</v>
      </c>
      <c r="D50" s="87" t="s">
        <v>192</v>
      </c>
      <c r="E50" s="39"/>
      <c r="F50" s="123">
        <v>3</v>
      </c>
      <c r="H50" s="114">
        <v>1</v>
      </c>
      <c r="I50" s="113" t="s">
        <v>77</v>
      </c>
      <c r="J50" s="113" t="str">
        <f xml:space="preserve"> LEFT(I50, IF(LEN(I50)=1, 1, LEN(I50)-1)) &amp; "ㆵ"</f>
        <v>ㄣㆵ</v>
      </c>
      <c r="K50" s="112" t="s">
        <v>35</v>
      </c>
      <c r="L50" s="38" t="s">
        <v>191</v>
      </c>
      <c r="O50" s="110"/>
      <c r="P50" s="110"/>
      <c r="Q50" s="110"/>
      <c r="R50" s="110"/>
    </row>
    <row r="51" spans="2:18">
      <c r="B51" s="114">
        <f>B50+1</f>
        <v>49</v>
      </c>
      <c r="C51" s="37" t="s">
        <v>130</v>
      </c>
      <c r="D51" s="87" t="s">
        <v>31</v>
      </c>
      <c r="E51" s="39"/>
      <c r="F51" s="123" t="s">
        <v>190</v>
      </c>
      <c r="H51" s="114">
        <f>H50+1</f>
        <v>2</v>
      </c>
      <c r="I51" s="113" t="s">
        <v>189</v>
      </c>
      <c r="J51" s="113" t="str">
        <f xml:space="preserve"> LEFT(I51, IF(LEN(I51)=1, 1, LEN(I51)-1)) &amp; "ㆵ"</f>
        <v>ㄧㆵ</v>
      </c>
      <c r="K51" s="112" t="s">
        <v>188</v>
      </c>
      <c r="L51" s="38" t="s">
        <v>187</v>
      </c>
      <c r="O51" s="110"/>
      <c r="P51" s="110"/>
      <c r="Q51" s="110"/>
      <c r="R51" s="110"/>
    </row>
    <row r="52" spans="2:18">
      <c r="B52" s="114">
        <f>B51+1</f>
        <v>50</v>
      </c>
      <c r="C52" s="37" t="s">
        <v>132</v>
      </c>
      <c r="D52" s="87" t="s">
        <v>186</v>
      </c>
      <c r="E52" s="39"/>
      <c r="F52" s="123" t="s">
        <v>185</v>
      </c>
      <c r="H52" s="114">
        <f>H51+1</f>
        <v>3</v>
      </c>
      <c r="I52" s="113" t="s">
        <v>184</v>
      </c>
      <c r="J52" s="113" t="str">
        <f xml:space="preserve"> LEFT(I52, IF(LEN(I52)=1, 1, LEN(I52)-1)) &amp; "ㆵ"</f>
        <v>ㄨㆵ</v>
      </c>
      <c r="K52" s="120" t="s">
        <v>183</v>
      </c>
      <c r="L52" s="38" t="s">
        <v>182</v>
      </c>
      <c r="O52" s="110"/>
      <c r="P52" s="110"/>
      <c r="Q52" s="110"/>
      <c r="R52" s="110"/>
    </row>
    <row r="53" spans="2:18">
      <c r="B53" s="114">
        <f>B52+1</f>
        <v>51</v>
      </c>
      <c r="C53" s="37" t="s">
        <v>134</v>
      </c>
      <c r="D53" s="87" t="s">
        <v>181</v>
      </c>
      <c r="E53" s="39"/>
      <c r="F53" s="123" t="s">
        <v>180</v>
      </c>
      <c r="H53" s="114">
        <f>H52+1</f>
        <v>4</v>
      </c>
      <c r="I53" s="113" t="s">
        <v>98</v>
      </c>
      <c r="J53" s="113" t="str">
        <f xml:space="preserve"> LEFT(I53, IF(LEN(I53)=1, 1, LEN(I53)-1)) &amp; "ㆵ"</f>
        <v>ㄢㆵ</v>
      </c>
      <c r="K53" s="112" t="s">
        <v>179</v>
      </c>
      <c r="L53" s="38" t="s">
        <v>178</v>
      </c>
      <c r="O53" s="110"/>
      <c r="P53" s="110"/>
      <c r="Q53" s="110"/>
      <c r="R53" s="110"/>
    </row>
    <row r="54" spans="2:18">
      <c r="B54" s="114">
        <f>B53+1</f>
        <v>52</v>
      </c>
      <c r="C54" s="37" t="s">
        <v>136</v>
      </c>
      <c r="D54" s="87" t="s">
        <v>177</v>
      </c>
      <c r="E54" s="39"/>
      <c r="F54" s="123" t="s">
        <v>176</v>
      </c>
      <c r="H54" s="114">
        <f>H53+1</f>
        <v>5</v>
      </c>
      <c r="I54" s="113" t="s">
        <v>175</v>
      </c>
      <c r="J54" s="113" t="str">
        <f xml:space="preserve"> LEFT(I54, IF(LEN(I54)=1, 1, LEN(I54)-1)) &amp; "ㆵ"</f>
        <v>ㄧㆵ</v>
      </c>
      <c r="K54" s="112" t="s">
        <v>174</v>
      </c>
      <c r="L54" s="38" t="s">
        <v>173</v>
      </c>
      <c r="O54" s="110"/>
      <c r="P54" s="110"/>
      <c r="Q54" s="110"/>
      <c r="R54" s="110"/>
    </row>
    <row r="55" spans="2:18">
      <c r="B55" s="114">
        <f>B54+1</f>
        <v>53</v>
      </c>
      <c r="C55" s="37" t="s">
        <v>108</v>
      </c>
      <c r="D55" s="87" t="s">
        <v>172</v>
      </c>
      <c r="E55" s="39"/>
      <c r="F55" s="123">
        <v>5</v>
      </c>
      <c r="H55" s="114">
        <f>H54+1</f>
        <v>6</v>
      </c>
      <c r="I55" s="113" t="s">
        <v>171</v>
      </c>
      <c r="J55" s="113" t="str">
        <f xml:space="preserve"> LEFT(I55, IF(LEN(I55)=1, 1, LEN(I55)-1)) &amp; "ㆵ"</f>
        <v>ㄨㆵ</v>
      </c>
      <c r="K55" s="112" t="s">
        <v>170</v>
      </c>
      <c r="L55" s="38" t="s">
        <v>169</v>
      </c>
      <c r="O55" s="110"/>
      <c r="P55" s="110"/>
      <c r="Q55" s="110"/>
      <c r="R55" s="110"/>
    </row>
    <row r="56" spans="2:18">
      <c r="B56" s="114">
        <f>B55+1</f>
        <v>54</v>
      </c>
      <c r="C56" s="37" t="s">
        <v>109</v>
      </c>
      <c r="D56" s="87" t="s">
        <v>168</v>
      </c>
      <c r="E56" s="39"/>
      <c r="F56" s="123">
        <v>7</v>
      </c>
      <c r="I56" s="110"/>
      <c r="J56" s="110"/>
      <c r="K56" s="110"/>
      <c r="L56" s="110"/>
      <c r="O56" s="110"/>
      <c r="P56" s="110"/>
      <c r="Q56" s="110"/>
      <c r="R56" s="110"/>
    </row>
    <row r="57" spans="2:18">
      <c r="B57" s="122">
        <f>B56+1</f>
        <v>55</v>
      </c>
      <c r="C57" s="47" t="s">
        <v>110</v>
      </c>
      <c r="D57" s="89"/>
      <c r="E57" s="49"/>
      <c r="F57" s="121">
        <v>8</v>
      </c>
      <c r="I57" s="110"/>
      <c r="J57" s="110"/>
      <c r="K57" s="110"/>
      <c r="L57" s="110"/>
      <c r="O57" s="110"/>
      <c r="P57" s="110"/>
      <c r="Q57" s="110"/>
      <c r="R57" s="110"/>
    </row>
    <row r="58" spans="2:18">
      <c r="H58" s="119" t="s">
        <v>167</v>
      </c>
      <c r="O58" s="110"/>
      <c r="P58" s="110"/>
      <c r="Q58" s="110"/>
      <c r="R58" s="110"/>
    </row>
    <row r="59" spans="2:18" ht="33" thickBot="1">
      <c r="H59" s="118" t="s">
        <v>14</v>
      </c>
      <c r="I59" s="117" t="s">
        <v>149</v>
      </c>
      <c r="J59" s="117" t="s">
        <v>148</v>
      </c>
      <c r="K59" s="116" t="s">
        <v>17</v>
      </c>
      <c r="L59" s="115" t="s">
        <v>16</v>
      </c>
      <c r="O59" s="110"/>
      <c r="P59" s="110"/>
      <c r="Q59" s="110"/>
      <c r="R59" s="110"/>
    </row>
    <row r="60" spans="2:18" ht="33" thickTop="1">
      <c r="H60" s="114">
        <v>1</v>
      </c>
      <c r="I60" s="113" t="s">
        <v>96</v>
      </c>
      <c r="J60" s="113" t="str">
        <f xml:space="preserve"> LEFT(I60, IF(LEN(I60)=1, 1, LEN(I60)-1)) &amp; "ㆻ"</f>
        <v>ㄤㆻ</v>
      </c>
      <c r="K60" s="112" t="s">
        <v>166</v>
      </c>
      <c r="L60" s="38" t="s">
        <v>165</v>
      </c>
      <c r="O60" s="110"/>
      <c r="P60" s="110"/>
      <c r="Q60" s="110"/>
      <c r="R60" s="110"/>
    </row>
    <row r="61" spans="2:18">
      <c r="H61" s="114">
        <f>H60+1</f>
        <v>2</v>
      </c>
      <c r="I61" s="113" t="s">
        <v>129</v>
      </c>
      <c r="J61" s="113" t="str">
        <f xml:space="preserve"> LEFT(I61, IF(LEN(I61)=1, 1, LEN(I61)-1)) &amp; "ㆻ"</f>
        <v>ㄥㆻ</v>
      </c>
      <c r="K61" s="112" t="s">
        <v>164</v>
      </c>
      <c r="L61" s="38"/>
      <c r="O61" s="110"/>
      <c r="P61" s="110"/>
      <c r="Q61" s="110"/>
      <c r="R61" s="110"/>
    </row>
    <row r="62" spans="2:18">
      <c r="H62" s="114">
        <f>H61+1</f>
        <v>3</v>
      </c>
      <c r="I62" s="113" t="s">
        <v>102</v>
      </c>
      <c r="J62" s="113" t="str">
        <f xml:space="preserve"> LEFT(I62, IF(LEN(I62)=1, 1, LEN(I62)-1)) &amp; "ㆻ"</f>
        <v>ㆲㆻ</v>
      </c>
      <c r="K62" s="120" t="s">
        <v>163</v>
      </c>
      <c r="L62" s="38" t="s">
        <v>162</v>
      </c>
      <c r="O62" s="110"/>
      <c r="P62" s="110"/>
      <c r="Q62" s="110"/>
      <c r="R62" s="110"/>
    </row>
    <row r="63" spans="2:18">
      <c r="H63" s="114">
        <f>H62+1</f>
        <v>4</v>
      </c>
      <c r="I63" s="113" t="s">
        <v>161</v>
      </c>
      <c r="J63" s="113" t="str">
        <f xml:space="preserve"> LEFT(I63, IF(LEN(I63)=1, 1, LEN(I63)-1)) &amp; "ㆻ"</f>
        <v>ㄧㆻ</v>
      </c>
      <c r="K63" s="112" t="s">
        <v>160</v>
      </c>
      <c r="L63" s="38" t="s">
        <v>159</v>
      </c>
      <c r="O63" s="110"/>
      <c r="P63" s="110"/>
      <c r="Q63" s="110"/>
      <c r="R63" s="110"/>
    </row>
    <row r="64" spans="2:18">
      <c r="H64" s="114">
        <f>H63+1</f>
        <v>5</v>
      </c>
      <c r="I64" s="113" t="s">
        <v>158</v>
      </c>
      <c r="J64" s="113" t="str">
        <f xml:space="preserve"> LEFT(I64, IF(LEN(I64)=1, 1, LEN(I64)-1)) &amp; "ㆻ"</f>
        <v>ㄧㆻ</v>
      </c>
      <c r="K64" s="112" t="s">
        <v>155</v>
      </c>
      <c r="L64" s="38" t="s">
        <v>157</v>
      </c>
      <c r="O64" s="110"/>
      <c r="P64" s="110"/>
      <c r="Q64" s="110"/>
      <c r="R64" s="110"/>
    </row>
    <row r="65" spans="8:18">
      <c r="H65" s="114">
        <f>H64+1</f>
        <v>6</v>
      </c>
      <c r="I65" s="113" t="s">
        <v>156</v>
      </c>
      <c r="J65" s="113" t="str">
        <f xml:space="preserve"> LEFT(I65, IF(LEN(I65)=1, 1, LEN(I65)-1)) &amp; "ㆻ"</f>
        <v>ㄧㆻ</v>
      </c>
      <c r="K65" s="112" t="s">
        <v>155</v>
      </c>
      <c r="L65" s="38" t="s">
        <v>154</v>
      </c>
      <c r="O65" s="110"/>
      <c r="P65" s="110"/>
      <c r="Q65" s="110"/>
      <c r="R65" s="110"/>
    </row>
    <row r="66" spans="8:18">
      <c r="H66" s="114">
        <v>7</v>
      </c>
      <c r="I66" s="113" t="s">
        <v>153</v>
      </c>
      <c r="J66" s="113" t="str">
        <f xml:space="preserve"> LEFT(I66, IF(LEN(I66)=1, 1, LEN(I66)-1)) &amp; "ㆻ"</f>
        <v>ㄨㆻ</v>
      </c>
      <c r="K66" s="112" t="s">
        <v>152</v>
      </c>
      <c r="L66" s="38" t="s">
        <v>151</v>
      </c>
      <c r="O66" s="110"/>
      <c r="P66" s="110"/>
      <c r="Q66" s="110"/>
      <c r="R66" s="110"/>
    </row>
    <row r="67" spans="8:18">
      <c r="O67" s="110"/>
      <c r="P67" s="110"/>
      <c r="Q67" s="110"/>
      <c r="R67" s="110"/>
    </row>
    <row r="68" spans="8:18">
      <c r="O68" s="110"/>
      <c r="P68" s="110"/>
      <c r="Q68" s="110"/>
      <c r="R68" s="110"/>
    </row>
    <row r="69" spans="8:18">
      <c r="H69" s="119" t="s">
        <v>150</v>
      </c>
      <c r="O69" s="110"/>
      <c r="P69" s="110"/>
      <c r="Q69" s="110"/>
      <c r="R69" s="110"/>
    </row>
    <row r="70" spans="8:18" ht="33" thickBot="1">
      <c r="H70" s="118" t="s">
        <v>14</v>
      </c>
      <c r="I70" s="117" t="s">
        <v>149</v>
      </c>
      <c r="J70" s="117" t="s">
        <v>148</v>
      </c>
      <c r="K70" s="116" t="s">
        <v>17</v>
      </c>
      <c r="L70" s="115" t="s">
        <v>16</v>
      </c>
      <c r="O70" s="110"/>
      <c r="P70" s="110"/>
      <c r="Q70" s="110"/>
      <c r="R70" s="110"/>
    </row>
    <row r="71" spans="8:18" ht="33" thickTop="1">
      <c r="H71" s="114">
        <v>1</v>
      </c>
      <c r="I71" s="113" t="s">
        <v>147</v>
      </c>
      <c r="J71" s="113" t="str">
        <f xml:space="preserve"> LEFT(I71, IF(LEN(I71)=1, 1, LEN(I71)-1)) &amp; "ㆷ"</f>
        <v>ㆬㆷ</v>
      </c>
      <c r="K71" s="112" t="s">
        <v>146</v>
      </c>
      <c r="L71" s="38" t="s">
        <v>145</v>
      </c>
      <c r="O71" s="110"/>
      <c r="P71" s="110"/>
      <c r="Q71" s="110"/>
      <c r="R71" s="110"/>
    </row>
    <row r="72" spans="8:18">
      <c r="H72" s="114">
        <f>H71+1</f>
        <v>2</v>
      </c>
      <c r="I72" s="113" t="s">
        <v>144</v>
      </c>
      <c r="J72" s="113" t="str">
        <f xml:space="preserve"> LEFT(I72, IF(LEN(I72)=1, 1, LEN(I72)-1)) &amp; "ㆷ"</f>
        <v>ㆭㆷ</v>
      </c>
      <c r="K72" s="112" t="s">
        <v>143</v>
      </c>
      <c r="L72" s="38" t="s">
        <v>142</v>
      </c>
      <c r="O72" s="110"/>
      <c r="P72" s="110"/>
      <c r="Q72" s="110"/>
      <c r="R72" s="110"/>
    </row>
  </sheetData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tabSelected="1" workbookViewId="0">
      <selection activeCell="Y12" sqref="Y12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 cm="1">
        <f t="array" ref="F3" xml:space="preserve"> ROW() - ROW($2:$2)</f>
        <v>1</v>
      </c>
      <c r="G3" s="21" t="str">
        <f xml:space="preserve"> IFERROR( MID($A$6, $F3, 1), "")</f>
        <v>p</v>
      </c>
      <c r="H3" s="22" t="str">
        <f xml:space="preserve"> IFERROR( MID($A$7, $F3, 1), "")</f>
        <v>1</v>
      </c>
      <c r="J3" s="2">
        <v>1</v>
      </c>
      <c r="K3" s="23" t="str">
        <f xml:space="preserve"> IFERROR( MID($A$15, $F3, 1), "")</f>
        <v>1</v>
      </c>
      <c r="L3" s="23" t="str">
        <f xml:space="preserve"> IFERROR( MID($A$16, $F3, 1), "")</f>
        <v>ㄅ</v>
      </c>
      <c r="N3" s="2">
        <v>1</v>
      </c>
      <c r="O3" s="24" t="str">
        <f xml:space="preserve"> IFERROR( MID($A$25, $N3, 1), "")</f>
        <v>p</v>
      </c>
      <c r="P3" s="24" t="str">
        <f xml:space="preserve"> IFERROR( MID($A$26, $N3, 1), "")</f>
        <v>ㄅ</v>
      </c>
      <c r="R3" s="2">
        <v>1</v>
      </c>
      <c r="S3" s="5" t="str">
        <f>H3</f>
        <v>1</v>
      </c>
      <c r="T3" s="25" t="str">
        <f>G3</f>
        <v>p</v>
      </c>
      <c r="U3" s="26" t="str">
        <f xml:space="preserve"> IFERROR( INDEX($L$3:$L$44, MATCH(表格1_334[[#This Row],[鍵盤按鍵]], $K$3:$K$44,0)), "")</f>
        <v>ㄅ</v>
      </c>
      <c r="X3" s="27" cm="1">
        <f t="array" ref="X3">ROW() - ROW($2:$2)</f>
        <v>1</v>
      </c>
      <c r="Y3" s="28" t="s">
        <v>20</v>
      </c>
      <c r="Z3" s="29" t="s">
        <v>21</v>
      </c>
      <c r="AA3" s="30" t="str">
        <f xml:space="preserve"> IFERROR( INDEX(表格1_334[字典編碼], MATCH($Y3, 表格1_334[方音符號], 0)), "")</f>
        <v>p</v>
      </c>
      <c r="AB3" s="30" t="str">
        <f t="shared" ref="AB3:AB20" si="0">AA3</f>
        <v>p</v>
      </c>
      <c r="AC3" s="31" t="str">
        <f xml:space="preserve"> IFERROR( INDEX(表格1_334[鍵盤按鍵], MATCH($Y3, 表格1_334[方音符號], 0)), "")</f>
        <v>1</v>
      </c>
      <c r="AE3" s="32" t="s">
        <v>22</v>
      </c>
      <c r="AG3" s="33" t="str">
        <f xml:space="preserve"> "- xlit|" &amp; AG4 &amp; "|" &amp; AG5 &amp; "|"</f>
        <v>- xlit|pPbtTnkKgcCzshiuaeoOIUGDBNmdqjJSQLMY123570|1qz2wsedtyhbncuj8oki9l/pm-axgrfv;0,. 43657|</v>
      </c>
    </row>
    <row r="4" spans="1:48" ht="32.25">
      <c r="A4" s="2">
        <f xml:space="preserve"> SEARCH("|",$A$2,A3+1)</f>
        <v>50</v>
      </c>
      <c r="F4" s="2" cm="1">
        <f t="array" ref="F4" xml:space="preserve"> ROW() - ROW($2:$2)</f>
        <v>2</v>
      </c>
      <c r="G4" s="34" t="str">
        <f t="shared" ref="G4:G44" si="1" xml:space="preserve"> IFERROR( MID($A$6, $F4, 1), "")</f>
        <v>P</v>
      </c>
      <c r="H4" s="35" t="str">
        <f t="shared" ref="H4:H44" si="2" xml:space="preserve"> IFERROR( MID($A$7, $F4, 1), "")</f>
        <v>q</v>
      </c>
      <c r="J4" s="2">
        <v>2</v>
      </c>
      <c r="K4" s="23" t="str">
        <f t="shared" ref="K4:K44" si="3" xml:space="preserve"> IFERROR( MID($A$15, $F4, 1), "")</f>
        <v>q</v>
      </c>
      <c r="L4" s="23" t="str">
        <f t="shared" ref="L4:L44" si="4" xml:space="preserve"> IFERROR( MID($A$16, $F4, 1), "")</f>
        <v>ㄆ</v>
      </c>
      <c r="N4" s="2">
        <v>2</v>
      </c>
      <c r="O4" s="24" t="str">
        <f t="shared" ref="O4:O28" si="5" xml:space="preserve"> IFERROR( MID($A$25, $N4, 1), "")</f>
        <v>P</v>
      </c>
      <c r="P4" s="24" t="str">
        <f t="shared" ref="P4:P28" si="6" xml:space="preserve"> IFERROR( MID($A$26, $N4, 1), "")</f>
        <v>ㄆ</v>
      </c>
      <c r="R4" s="2">
        <v>2</v>
      </c>
      <c r="S4" s="5" t="str">
        <f t="shared" ref="S4:S44" si="7">H4</f>
        <v>q</v>
      </c>
      <c r="T4" s="25" t="str">
        <f t="shared" ref="T4:T44" si="8">G4</f>
        <v>P</v>
      </c>
      <c r="U4" s="26" t="str">
        <f xml:space="preserve"> IFERROR( INDEX($L$3:$L$44, MATCH(表格1_334[[#This Row],[鍵盤按鍵]], $K$3:$K$44,0)), "")</f>
        <v>ㄆ</v>
      </c>
      <c r="X4" s="36" cm="1">
        <f t="array" ref="X4">ROW() - ROW($2:$2)</f>
        <v>2</v>
      </c>
      <c r="Y4" s="37" t="s">
        <v>23</v>
      </c>
      <c r="Z4" s="38" t="s">
        <v>24</v>
      </c>
      <c r="AA4" s="39" t="str">
        <f xml:space="preserve"> IFERROR( INDEX(表格1_334[字典編碼], MATCH($Y4, 表格1_334[方音符號], 0)), "")</f>
        <v>P</v>
      </c>
      <c r="AB4" s="39" t="str">
        <f t="shared" si="0"/>
        <v>P</v>
      </c>
      <c r="AC4" s="40" t="str">
        <f xml:space="preserve"> IFERROR( INDEX(表格1_334[鍵盤按鍵], MATCH($Y4, 表格1_334[方音符號], 0)), "")</f>
        <v>q</v>
      </c>
      <c r="AE4" s="41" t="s">
        <v>12</v>
      </c>
      <c r="AF4" s="1">
        <f xml:space="preserve"> LEN(AG4)</f>
        <v>42</v>
      </c>
      <c r="AG4" s="42" t="str">
        <f xml:space="preserve"> _xlfn.CONCAT(AB$3:AB$44)</f>
        <v>pPbtTnkKgcCzshiuaeoOIUGDBNmdqjJSQLMY123570</v>
      </c>
      <c r="AT4" s="43" t="s">
        <v>25</v>
      </c>
      <c r="AU4" s="44" t="s">
        <v>26</v>
      </c>
      <c r="AV4" s="45">
        <f xml:space="preserve"> FIND(AU4, AG4)</f>
        <v>26</v>
      </c>
    </row>
    <row r="5" spans="1:48" ht="32.25">
      <c r="A5" s="2">
        <f xml:space="preserve"> SEARCH("|",$A$2,A4+1)</f>
        <v>93</v>
      </c>
      <c r="F5" s="2" cm="1">
        <f t="array" ref="F5" xml:space="preserve"> ROW() - ROW($2:$2)</f>
        <v>3</v>
      </c>
      <c r="G5" s="34" t="str">
        <f t="shared" si="1"/>
        <v>m</v>
      </c>
      <c r="H5" s="35" t="str">
        <f t="shared" si="2"/>
        <v>a</v>
      </c>
      <c r="J5" s="2">
        <v>3</v>
      </c>
      <c r="K5" s="23" t="str">
        <f t="shared" si="3"/>
        <v>a</v>
      </c>
      <c r="L5" s="23" t="str">
        <f t="shared" si="4"/>
        <v>ㄇ</v>
      </c>
      <c r="N5" s="2">
        <v>3</v>
      </c>
      <c r="O5" s="24" t="str">
        <f t="shared" si="5"/>
        <v>b</v>
      </c>
      <c r="P5" s="24" t="str">
        <f t="shared" si="6"/>
        <v>ㆠ</v>
      </c>
      <c r="R5" s="2">
        <v>3</v>
      </c>
      <c r="S5" s="5" t="str">
        <f t="shared" si="7"/>
        <v>a</v>
      </c>
      <c r="T5" s="25" t="str">
        <f t="shared" si="8"/>
        <v>m</v>
      </c>
      <c r="U5" s="26" t="str">
        <f xml:space="preserve"> IFERROR( INDEX($L$3:$L$44, MATCH(表格1_334[[#This Row],[鍵盤按鍵]], $K$3:$K$44,0)), "")</f>
        <v>ㄇ</v>
      </c>
      <c r="X5" s="46" cm="1">
        <f t="array" ref="X5">ROW() - ROW($2:$2)</f>
        <v>3</v>
      </c>
      <c r="Y5" s="47" t="s">
        <v>27</v>
      </c>
      <c r="Z5" s="48" t="s">
        <v>28</v>
      </c>
      <c r="AA5" s="49" t="str">
        <f xml:space="preserve"> IFERROR( INDEX(表格1_334[字典編碼], MATCH($Y5, 表格1_334[方音符號], 0)), "")</f>
        <v>b</v>
      </c>
      <c r="AB5" s="49" t="str">
        <f t="shared" si="0"/>
        <v>b</v>
      </c>
      <c r="AC5" s="50" t="str">
        <f xml:space="preserve"> IFERROR( INDEX(表格1_334[鍵盤按鍵], MATCH($Y5, 表格1_334[方音符號], 0)), "")</f>
        <v>z</v>
      </c>
      <c r="AE5" s="51" t="s">
        <v>11</v>
      </c>
      <c r="AF5" s="1">
        <f xml:space="preserve"> LEN(AG5)</f>
        <v>42</v>
      </c>
      <c r="AG5" s="52" t="s">
        <v>29</v>
      </c>
      <c r="AH5" s="53"/>
      <c r="AI5" s="53"/>
      <c r="AJ5" s="53"/>
      <c r="AK5" s="53"/>
      <c r="AL5" s="53"/>
      <c r="AM5" s="53"/>
      <c r="AN5" s="53"/>
      <c r="AP5" s="54" t="str">
        <f xml:space="preserve"> MID("/", AF4, 1)</f>
        <v/>
      </c>
      <c r="AU5" s="55" t="str">
        <f xml:space="preserve"> MID(AG5, AV4, 1)</f>
        <v>-</v>
      </c>
      <c r="AV5" s="45"/>
    </row>
    <row r="6" spans="1:48" ht="32.25">
      <c r="A6" s="56" t="str">
        <f xml:space="preserve"> MID($A$2,A3+1, A4-A3-1)</f>
        <v>pPmbtTndkKhjJSgqzcCsiuBaoøMIeUYLDQGN123570</v>
      </c>
      <c r="B6" s="57">
        <f xml:space="preserve"> LEN(A6)</f>
        <v>42</v>
      </c>
      <c r="F6" s="2" cm="1">
        <f t="array" ref="F6" xml:space="preserve"> ROW() - ROW($2:$2)</f>
        <v>4</v>
      </c>
      <c r="G6" s="58" t="str">
        <f t="shared" si="1"/>
        <v>b</v>
      </c>
      <c r="H6" s="59" t="str">
        <f t="shared" si="2"/>
        <v>z</v>
      </c>
      <c r="J6" s="2">
        <v>4</v>
      </c>
      <c r="K6" s="23" t="str">
        <f t="shared" si="3"/>
        <v>z</v>
      </c>
      <c r="L6" s="23" t="str">
        <f t="shared" si="4"/>
        <v>ㆠ</v>
      </c>
      <c r="N6" s="2">
        <v>4</v>
      </c>
      <c r="O6" s="24" t="str">
        <f t="shared" si="5"/>
        <v>t</v>
      </c>
      <c r="P6" s="24" t="str">
        <f t="shared" si="6"/>
        <v>ㄉ</v>
      </c>
      <c r="R6" s="2">
        <v>4</v>
      </c>
      <c r="S6" s="5" t="str">
        <f t="shared" si="7"/>
        <v>z</v>
      </c>
      <c r="T6" s="25" t="str">
        <f t="shared" si="8"/>
        <v>b</v>
      </c>
      <c r="U6" s="26" t="str">
        <f xml:space="preserve"> IFERROR( INDEX($L$3:$L$44, MATCH(表格1_334[[#This Row],[鍵盤按鍵]], $K$3:$K$44,0)), "")</f>
        <v>ㆠ</v>
      </c>
      <c r="X6" s="27" cm="1">
        <f t="array" ref="X6">ROW() - ROW($2:$2)</f>
        <v>4</v>
      </c>
      <c r="Y6" s="28" t="s">
        <v>30</v>
      </c>
      <c r="Z6" s="29" t="s">
        <v>31</v>
      </c>
      <c r="AA6" s="30" t="str">
        <f xml:space="preserve"> IFERROR( INDEX(表格1_334[字典編碼], MATCH($Y6, 表格1_334[方音符號], 0)), "")</f>
        <v>t</v>
      </c>
      <c r="AB6" s="30" t="str">
        <f t="shared" si="0"/>
        <v>t</v>
      </c>
      <c r="AC6" s="31" t="str">
        <f xml:space="preserve"> IFERROR( INDEX(表格1_334[鍵盤按鍵], MATCH($Y6, 表格1_334[方音符號], 0)), "")</f>
        <v>2</v>
      </c>
      <c r="AE6" s="60"/>
      <c r="AF6" s="1"/>
      <c r="AG6" s="42" t="str">
        <f>AG5</f>
        <v>1qz2wsedtyhbncuj8oki9l/pm-axgrfv;0,. 43657</v>
      </c>
      <c r="AP6" s="54"/>
    </row>
    <row r="7" spans="1:48" ht="32.25">
      <c r="A7" s="56" t="str">
        <f xml:space="preserve"> MID($A$2,A4+1, A5-A4-1)</f>
        <v>1qaz2wsxedcrfvtgbyhnujm8ik,9ol.0p;/- 43657</v>
      </c>
      <c r="B7" s="57">
        <f xml:space="preserve"> LEN(A7)</f>
        <v>42</v>
      </c>
      <c r="F7" s="2" cm="1">
        <f t="array" ref="F7" xml:space="preserve"> ROW() - ROW($2:$2)</f>
        <v>5</v>
      </c>
      <c r="G7" s="34" t="str">
        <f t="shared" si="1"/>
        <v>t</v>
      </c>
      <c r="H7" s="35" t="str">
        <f t="shared" si="2"/>
        <v>2</v>
      </c>
      <c r="J7" s="2">
        <v>5</v>
      </c>
      <c r="K7" s="23" t="str">
        <f t="shared" si="3"/>
        <v>2</v>
      </c>
      <c r="L7" s="23" t="str">
        <f t="shared" si="4"/>
        <v>ㄉ</v>
      </c>
      <c r="N7" s="2">
        <v>5</v>
      </c>
      <c r="O7" s="24" t="str">
        <f t="shared" si="5"/>
        <v>T</v>
      </c>
      <c r="P7" s="24" t="str">
        <f t="shared" si="6"/>
        <v>ㄊ</v>
      </c>
      <c r="R7" s="2">
        <v>5</v>
      </c>
      <c r="S7" s="5" t="str">
        <f t="shared" si="7"/>
        <v>2</v>
      </c>
      <c r="T7" s="25" t="str">
        <f t="shared" si="8"/>
        <v>t</v>
      </c>
      <c r="U7" s="26" t="str">
        <f xml:space="preserve"> IFERROR( INDEX($L$3:$L$44, MATCH(表格1_334[[#This Row],[鍵盤按鍵]], $K$3:$K$44,0)), "")</f>
        <v>ㄉ</v>
      </c>
      <c r="X7" s="36" cm="1">
        <f t="array" ref="X7">ROW() - ROW($2:$2)</f>
        <v>5</v>
      </c>
      <c r="Y7" s="37" t="s">
        <v>32</v>
      </c>
      <c r="Z7" s="38" t="s">
        <v>33</v>
      </c>
      <c r="AA7" s="39" t="str">
        <f xml:space="preserve"> IFERROR( INDEX(表格1_334[字典編碼], MATCH($Y7, 表格1_334[方音符號], 0)), "")</f>
        <v>T</v>
      </c>
      <c r="AB7" s="39" t="str">
        <f t="shared" si="0"/>
        <v>T</v>
      </c>
      <c r="AC7" s="40" t="str">
        <f xml:space="preserve"> IFERROR( INDEX(表格1_334[鍵盤按鍵], MATCH($Y7, 表格1_334[方音符號], 0)), "")</f>
        <v>w</v>
      </c>
      <c r="AG7" s="54"/>
    </row>
    <row r="8" spans="1:48" ht="32.25">
      <c r="F8" s="2" cm="1">
        <f t="array" ref="F8" xml:space="preserve"> ROW() - ROW($2:$2)</f>
        <v>6</v>
      </c>
      <c r="G8" s="34" t="str">
        <f t="shared" si="1"/>
        <v>T</v>
      </c>
      <c r="H8" s="35" t="str">
        <f t="shared" si="2"/>
        <v>w</v>
      </c>
      <c r="J8" s="2">
        <v>6</v>
      </c>
      <c r="K8" s="23" t="str">
        <f t="shared" si="3"/>
        <v>w</v>
      </c>
      <c r="L8" s="23" t="str">
        <f t="shared" si="4"/>
        <v>ㄊ</v>
      </c>
      <c r="N8" s="2">
        <v>6</v>
      </c>
      <c r="O8" s="24" t="str">
        <f t="shared" si="5"/>
        <v>d</v>
      </c>
      <c r="P8" s="24" t="str">
        <f t="shared" si="6"/>
        <v>ㄌ</v>
      </c>
      <c r="R8" s="2">
        <v>6</v>
      </c>
      <c r="S8" s="5" t="str">
        <f t="shared" si="7"/>
        <v>w</v>
      </c>
      <c r="T8" s="25" t="str">
        <f t="shared" si="8"/>
        <v>T</v>
      </c>
      <c r="U8" s="26" t="str">
        <f xml:space="preserve"> IFERROR( INDEX($L$3:$L$44, MATCH(表格1_334[[#This Row],[鍵盤按鍵]], $K$3:$K$44,0)), "")</f>
        <v>ㄊ</v>
      </c>
      <c r="X8" s="46" cm="1">
        <f t="array" ref="X8">ROW() - ROW($2:$2)</f>
        <v>6</v>
      </c>
      <c r="Y8" s="47" t="s">
        <v>34</v>
      </c>
      <c r="Z8" s="48" t="s">
        <v>35</v>
      </c>
      <c r="AA8" s="49" t="str">
        <f xml:space="preserve"> IFERROR( INDEX(表格1_334[字典編碼], MATCH($Y8, 表格1_334[方音符號], 0)), "")</f>
        <v>n</v>
      </c>
      <c r="AB8" s="49" t="str">
        <f t="shared" si="0"/>
        <v>n</v>
      </c>
      <c r="AC8" s="50" t="str">
        <f xml:space="preserve"> IFERROR( INDEX(表格1_334[鍵盤按鍵], MATCH($Y8, 表格1_334[方音符號], 0)), "")</f>
        <v>s</v>
      </c>
      <c r="AE8" s="32" t="s">
        <v>36</v>
      </c>
      <c r="AG8" s="33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</row>
    <row r="9" spans="1:48" ht="32.25">
      <c r="F9" s="2" cm="1">
        <f t="array" ref="F9" xml:space="preserve"> ROW() - ROW($2:$2)</f>
        <v>7</v>
      </c>
      <c r="G9" s="34" t="str">
        <f t="shared" si="1"/>
        <v>n</v>
      </c>
      <c r="H9" s="35" t="str">
        <f t="shared" si="2"/>
        <v>s</v>
      </c>
      <c r="J9" s="2">
        <v>7</v>
      </c>
      <c r="K9" s="23" t="str">
        <f t="shared" si="3"/>
        <v>s</v>
      </c>
      <c r="L9" s="23" t="str">
        <f t="shared" si="4"/>
        <v>ㄋ</v>
      </c>
      <c r="N9" s="2">
        <v>7</v>
      </c>
      <c r="O9" s="24" t="str">
        <f t="shared" si="5"/>
        <v>k</v>
      </c>
      <c r="P9" s="24" t="str">
        <f t="shared" si="6"/>
        <v>ㄍ</v>
      </c>
      <c r="R9" s="2">
        <v>7</v>
      </c>
      <c r="S9" s="5" t="str">
        <f t="shared" si="7"/>
        <v>s</v>
      </c>
      <c r="T9" s="25" t="str">
        <f t="shared" si="8"/>
        <v>n</v>
      </c>
      <c r="U9" s="26" t="str">
        <f xml:space="preserve"> IFERROR( INDEX($L$3:$L$44, MATCH(表格1_334[[#This Row],[鍵盤按鍵]], $K$3:$K$44,0)), "")</f>
        <v>ㄋ</v>
      </c>
      <c r="X9" s="27" cm="1">
        <f t="array" ref="X9">ROW() - ROW($2:$2)</f>
        <v>7</v>
      </c>
      <c r="Y9" s="28" t="s">
        <v>37</v>
      </c>
      <c r="Z9" s="29" t="s">
        <v>38</v>
      </c>
      <c r="AA9" s="30" t="str">
        <f xml:space="preserve"> IFERROR( INDEX(表格1_334[字典編碼], MATCH($Y9, 表格1_334[方音符號], 0)), "")</f>
        <v>k</v>
      </c>
      <c r="AB9" s="30" t="str">
        <f t="shared" si="0"/>
        <v>k</v>
      </c>
      <c r="AC9" s="31" t="str">
        <f xml:space="preserve"> IFERROR( INDEX(表格1_334[鍵盤按鍵], MATCH($Y9, 表格1_334[方音符號], 0)), "")</f>
        <v>e</v>
      </c>
      <c r="AE9" s="51" t="s">
        <v>11</v>
      </c>
      <c r="AF9" s="1">
        <f xml:space="preserve"> LEN(AG9)</f>
        <v>41</v>
      </c>
      <c r="AG9" s="42" t="str">
        <f xml:space="preserve"> _xlfn.CONCAT(AC$3:AC$38,AC$40:AC$44)</f>
        <v>1qz2wsedtyhbncuj8oki9l/pm-axgrfv;0,.43657</v>
      </c>
      <c r="AT9" s="43" t="s">
        <v>25</v>
      </c>
      <c r="AU9" s="61" t="str">
        <f>AU5</f>
        <v>-</v>
      </c>
      <c r="AV9" s="45">
        <f xml:space="preserve"> FIND(AU9, AG9)</f>
        <v>26</v>
      </c>
    </row>
    <row r="10" spans="1:48" ht="32.25">
      <c r="A10" s="1" t="s">
        <v>2</v>
      </c>
      <c r="F10" s="2" cm="1">
        <f t="array" ref="F10" xml:space="preserve"> ROW() - ROW($2:$2)</f>
        <v>8</v>
      </c>
      <c r="G10" s="62" t="str">
        <f t="shared" si="1"/>
        <v>d</v>
      </c>
      <c r="H10" s="63" t="str">
        <f t="shared" si="2"/>
        <v>x</v>
      </c>
      <c r="J10" s="2">
        <v>8</v>
      </c>
      <c r="K10" s="23" t="str">
        <f t="shared" si="3"/>
        <v>x</v>
      </c>
      <c r="L10" s="23" t="str">
        <f t="shared" si="4"/>
        <v>ㄌ</v>
      </c>
      <c r="N10" s="2">
        <v>8</v>
      </c>
      <c r="O10" s="24" t="str">
        <f t="shared" si="5"/>
        <v>K</v>
      </c>
      <c r="P10" s="24" t="str">
        <f t="shared" si="6"/>
        <v>ㄎ</v>
      </c>
      <c r="R10" s="2">
        <v>8</v>
      </c>
      <c r="S10" s="5" t="str">
        <f t="shared" si="7"/>
        <v>x</v>
      </c>
      <c r="T10" s="25" t="str">
        <f t="shared" si="8"/>
        <v>d</v>
      </c>
      <c r="U10" s="26" t="str">
        <f xml:space="preserve"> IFERROR( INDEX($L$3:$L$44, MATCH(表格1_334[[#This Row],[鍵盤按鍵]], $K$3:$K$44,0)), "")</f>
        <v>ㄌ</v>
      </c>
      <c r="X10" s="36" cm="1">
        <f t="array" ref="X10">ROW() - ROW($2:$2)</f>
        <v>8</v>
      </c>
      <c r="Y10" s="37" t="s">
        <v>39</v>
      </c>
      <c r="Z10" s="38" t="s">
        <v>40</v>
      </c>
      <c r="AA10" s="39" t="str">
        <f xml:space="preserve"> IFERROR( INDEX(表格1_334[字典編碼], MATCH($Y10, 表格1_334[方音符號], 0)), "")</f>
        <v>K</v>
      </c>
      <c r="AB10" s="39" t="str">
        <f t="shared" si="0"/>
        <v>K</v>
      </c>
      <c r="AC10" s="40" t="str">
        <f xml:space="preserve"> IFERROR( INDEX(表格1_334[鍵盤按鍵], MATCH($Y10, 表格1_334[方音符號], 0)), "")</f>
        <v>d</v>
      </c>
      <c r="AE10" s="64" t="s">
        <v>13</v>
      </c>
      <c r="AF10" s="1">
        <f xml:space="preserve"> LEN(AG10)</f>
        <v>41</v>
      </c>
      <c r="AG10" s="42" t="str">
        <f xml:space="preserve"> _xlfn.CONCAT(Y$3:Y$38,Y$40:Y$44)</f>
        <v>ㄅㄆㆠㄉㄊㄋㄍㄎㆣㄗㄘㆡㄙㄏㄧㄨㄚㆤㄜㆦㄞㄠㆭㄣㆬ鼻ㄇㄌㄫㄐㄑㄒㄤㄢㆰㆲˋ˪ˊ˫˙</v>
      </c>
      <c r="AU10" s="55" t="str">
        <f xml:space="preserve"> MID(AG10, AV9, 1)</f>
        <v>鼻</v>
      </c>
      <c r="AV10" s="45"/>
    </row>
    <row r="11" spans="1:48" ht="32.25">
      <c r="A11" s="12" t="s">
        <v>41</v>
      </c>
      <c r="F11" s="2" cm="1">
        <f t="array" ref="F11" xml:space="preserve"> ROW() - ROW($2:$2)</f>
        <v>9</v>
      </c>
      <c r="G11" s="21" t="str">
        <f t="shared" si="1"/>
        <v>k</v>
      </c>
      <c r="H11" s="22" t="str">
        <f t="shared" si="2"/>
        <v>e</v>
      </c>
      <c r="J11" s="2">
        <v>9</v>
      </c>
      <c r="K11" s="23" t="str">
        <f t="shared" si="3"/>
        <v>e</v>
      </c>
      <c r="L11" s="23" t="str">
        <f t="shared" si="4"/>
        <v>ㄍ</v>
      </c>
      <c r="N11" s="2">
        <v>9</v>
      </c>
      <c r="O11" s="24" t="str">
        <f t="shared" si="5"/>
        <v>g</v>
      </c>
      <c r="P11" s="24" t="str">
        <f t="shared" si="6"/>
        <v>ㆣ</v>
      </c>
      <c r="R11" s="2">
        <v>9</v>
      </c>
      <c r="S11" s="5" t="str">
        <f t="shared" si="7"/>
        <v>e</v>
      </c>
      <c r="T11" s="25" t="str">
        <f t="shared" si="8"/>
        <v>k</v>
      </c>
      <c r="U11" s="26" t="str">
        <f xml:space="preserve"> IFERROR( INDEX($L$3:$L$44, MATCH(表格1_334[[#This Row],[鍵盤按鍵]], $K$3:$K$44,0)), "")</f>
        <v>ㄍ</v>
      </c>
      <c r="X11" s="46" cm="1">
        <f t="array" ref="X11">ROW() - ROW($2:$2)</f>
        <v>9</v>
      </c>
      <c r="Y11" s="47" t="s">
        <v>42</v>
      </c>
      <c r="Z11" s="48" t="s">
        <v>43</v>
      </c>
      <c r="AA11" s="49" t="str">
        <f xml:space="preserve"> IFERROR( INDEX(表格1_334[字典編碼], MATCH($Y11, 表格1_334[方音符號], 0)), "")</f>
        <v>g</v>
      </c>
      <c r="AB11" s="49" t="str">
        <f t="shared" si="0"/>
        <v>g</v>
      </c>
      <c r="AC11" s="50" t="str">
        <f xml:space="preserve"> IFERROR( INDEX(表格1_334[鍵盤按鍵], MATCH($Y11, 表格1_334[方音符號], 0)), "")</f>
        <v>t</v>
      </c>
      <c r="AH11" s="65"/>
    </row>
    <row r="12" spans="1:48" ht="32.25">
      <c r="A12" s="2">
        <f xml:space="preserve"> SEARCH("|",$A$11,1)</f>
        <v>7</v>
      </c>
      <c r="F12" s="2" cm="1">
        <f t="array" ref="F12" xml:space="preserve"> ROW() - ROW($2:$2)</f>
        <v>10</v>
      </c>
      <c r="G12" s="34" t="str">
        <f t="shared" si="1"/>
        <v>K</v>
      </c>
      <c r="H12" s="35" t="str">
        <f t="shared" si="2"/>
        <v>d</v>
      </c>
      <c r="J12" s="2">
        <v>10</v>
      </c>
      <c r="K12" s="23" t="str">
        <f t="shared" si="3"/>
        <v>d</v>
      </c>
      <c r="L12" s="23" t="str">
        <f t="shared" si="4"/>
        <v>ㄎ</v>
      </c>
      <c r="N12" s="2">
        <v>10</v>
      </c>
      <c r="O12" s="24" t="str">
        <f t="shared" si="5"/>
        <v>c</v>
      </c>
      <c r="P12" s="24" t="str">
        <f t="shared" si="6"/>
        <v>ㄗ</v>
      </c>
      <c r="R12" s="2">
        <v>10</v>
      </c>
      <c r="S12" s="5" t="str">
        <f t="shared" si="7"/>
        <v>d</v>
      </c>
      <c r="T12" s="25" t="str">
        <f t="shared" si="8"/>
        <v>K</v>
      </c>
      <c r="U12" s="26" t="str">
        <f xml:space="preserve"> IFERROR( INDEX($L$3:$L$44, MATCH(表格1_334[[#This Row],[鍵盤按鍵]], $K$3:$K$44,0)), "")</f>
        <v>ㄎ</v>
      </c>
      <c r="X12" s="27" cm="1">
        <f t="array" ref="X12">ROW() - ROW($2:$2)</f>
        <v>10</v>
      </c>
      <c r="Y12" s="28" t="s">
        <v>44</v>
      </c>
      <c r="Z12" s="29" t="s">
        <v>45</v>
      </c>
      <c r="AA12" s="30" t="str">
        <f xml:space="preserve"> IFERROR( INDEX(表格1_334[字典編碼], MATCH($Y12, 表格1_334[方音符號], 0)), "")</f>
        <v>c</v>
      </c>
      <c r="AB12" s="30" t="str">
        <f t="shared" si="0"/>
        <v>c</v>
      </c>
      <c r="AC12" s="31" t="str">
        <f xml:space="preserve"> IFERROR( INDEX(表格1_334[鍵盤按鍵], MATCH($Y12, 表格1_334[方音符號], 0)), "")</f>
        <v>y</v>
      </c>
      <c r="AE12" s="32" t="s">
        <v>46</v>
      </c>
      <c r="AG12" s="33" t="str">
        <f xml:space="preserve"> "- xlit|" &amp; AG10 &amp; "|" &amp; AG9 &amp; "|"</f>
        <v>- xlit|ㄅㄆㆠㄉㄊㄋㄍㄎㆣㄗㄘㆡㄙㄏㄧㄨㄚㆤㄜㆦㄞㄠㆭㄣㆬ鼻ㄇㄌㄫㄐㄑㄒㄤㄢㆰㆲˋ˪ˊ˫˙|1qz2wsedtyhbncuj8oki9l/pm-axgrfv;0,.43657|</v>
      </c>
    </row>
    <row r="13" spans="1:48" ht="32.25">
      <c r="A13" s="2">
        <f xml:space="preserve"> SEARCH("|",$A$11,A12+1)</f>
        <v>49</v>
      </c>
      <c r="F13" s="2" cm="1">
        <f t="array" ref="F13" xml:space="preserve"> ROW() - ROW($2:$2)</f>
        <v>11</v>
      </c>
      <c r="G13" s="62" t="str">
        <f t="shared" si="1"/>
        <v>h</v>
      </c>
      <c r="H13" s="63" t="str">
        <f t="shared" si="2"/>
        <v>c</v>
      </c>
      <c r="J13" s="2">
        <v>11</v>
      </c>
      <c r="K13" s="23" t="str">
        <f t="shared" si="3"/>
        <v>c</v>
      </c>
      <c r="L13" s="23" t="str">
        <f t="shared" si="4"/>
        <v>ㄏ</v>
      </c>
      <c r="N13" s="2">
        <v>11</v>
      </c>
      <c r="O13" s="24" t="str">
        <f t="shared" si="5"/>
        <v>C</v>
      </c>
      <c r="P13" s="24" t="str">
        <f t="shared" si="6"/>
        <v>ㄘ</v>
      </c>
      <c r="R13" s="2">
        <v>11</v>
      </c>
      <c r="S13" s="5" t="str">
        <f t="shared" si="7"/>
        <v>c</v>
      </c>
      <c r="T13" s="25" t="str">
        <f t="shared" si="8"/>
        <v>h</v>
      </c>
      <c r="U13" s="26" t="str">
        <f xml:space="preserve"> IFERROR( INDEX($L$3:$L$44, MATCH(表格1_334[[#This Row],[鍵盤按鍵]], $K$3:$K$44,0)), "")</f>
        <v>ㄏ</v>
      </c>
      <c r="X13" s="36" cm="1">
        <f t="array" ref="X13">ROW() - ROW($2:$2)</f>
        <v>11</v>
      </c>
      <c r="Y13" s="37" t="s">
        <v>47</v>
      </c>
      <c r="Z13" s="38" t="s">
        <v>48</v>
      </c>
      <c r="AA13" s="39" t="str">
        <f xml:space="preserve"> IFERROR( INDEX(表格1_334[字典編碼], MATCH($Y13, 表格1_334[方音符號], 0)), "")</f>
        <v>C</v>
      </c>
      <c r="AB13" s="39" t="str">
        <f t="shared" si="0"/>
        <v>C</v>
      </c>
      <c r="AC13" s="40" t="str">
        <f xml:space="preserve"> IFERROR( INDEX(表格1_334[鍵盤按鍵], MATCH($Y13, 表格1_334[方音符號], 0)), "")</f>
        <v>h</v>
      </c>
      <c r="AE13" s="41" t="s">
        <v>12</v>
      </c>
      <c r="AF13" s="1">
        <f xml:space="preserve"> LEN(AG13)</f>
        <v>26</v>
      </c>
      <c r="AG13" s="42" t="str">
        <f xml:space="preserve"> _xlfn.CONCAT(AB3:AB28)</f>
        <v>pPbtTnkKgcCzshiuaeoOIUGDBN</v>
      </c>
      <c r="AT13" s="43" t="s">
        <v>25</v>
      </c>
      <c r="AU13" s="61" t="str">
        <f>AU4</f>
        <v>N</v>
      </c>
      <c r="AV13" s="45">
        <f xml:space="preserve"> FIND(AU13, AG13)</f>
        <v>26</v>
      </c>
    </row>
    <row r="14" spans="1:48" ht="32.25">
      <c r="A14" s="2">
        <f xml:space="preserve"> SEARCH("|",$A$11,A13+1)</f>
        <v>91</v>
      </c>
      <c r="F14" s="2" cm="1">
        <f t="array" ref="F14" xml:space="preserve"> ROW() - ROW($2:$2)</f>
        <v>12</v>
      </c>
      <c r="G14" s="21" t="str">
        <f t="shared" si="1"/>
        <v>j</v>
      </c>
      <c r="H14" s="22" t="str">
        <f t="shared" si="2"/>
        <v>r</v>
      </c>
      <c r="J14" s="2">
        <v>12</v>
      </c>
      <c r="K14" s="23" t="str">
        <f t="shared" si="3"/>
        <v>r</v>
      </c>
      <c r="L14" s="23" t="str">
        <f t="shared" si="4"/>
        <v>ㄐ</v>
      </c>
      <c r="N14" s="2">
        <v>12</v>
      </c>
      <c r="O14" s="24" t="str">
        <f t="shared" si="5"/>
        <v>z</v>
      </c>
      <c r="P14" s="24" t="str">
        <f t="shared" si="6"/>
        <v>ㆡ</v>
      </c>
      <c r="R14" s="2">
        <v>12</v>
      </c>
      <c r="S14" s="5" t="str">
        <f t="shared" si="7"/>
        <v>r</v>
      </c>
      <c r="T14" s="25" t="str">
        <f t="shared" si="8"/>
        <v>j</v>
      </c>
      <c r="U14" s="26" t="str">
        <f xml:space="preserve"> IFERROR( INDEX($L$3:$L$44, MATCH(表格1_334[[#This Row],[鍵盤按鍵]], $K$3:$K$44,0)), "")</f>
        <v>ㄐ</v>
      </c>
      <c r="X14" s="36" cm="1">
        <f t="array" ref="X14">ROW() - ROW($2:$2)</f>
        <v>12</v>
      </c>
      <c r="Y14" s="37" t="s">
        <v>49</v>
      </c>
      <c r="Z14" s="38" t="s">
        <v>50</v>
      </c>
      <c r="AA14" s="39" t="str">
        <f xml:space="preserve"> IFERROR( INDEX(表格1_334[字典編碼], MATCH($Y14, 表格1_334[方音符號], 0)), "")</f>
        <v>z</v>
      </c>
      <c r="AB14" s="39" t="str">
        <f t="shared" si="0"/>
        <v>z</v>
      </c>
      <c r="AC14" s="40" t="str">
        <f xml:space="preserve"> IFERROR( INDEX(表格1_334[鍵盤按鍵], MATCH($Y14, 表格1_334[方音符號], 0)), "")</f>
        <v>b</v>
      </c>
      <c r="AE14" s="64" t="s">
        <v>13</v>
      </c>
      <c r="AF14" s="1">
        <f xml:space="preserve"> LEN(AG14)</f>
        <v>26</v>
      </c>
      <c r="AG14" s="42" t="str">
        <f xml:space="preserve"> _xlfn.CONCAT(Y3:Y28)</f>
        <v>ㄅㄆㆠㄉㄊㄋㄍㄎㆣㄗㄘㆡㄙㄏㄧㄨㄚㆤㄜㆦㄞㄠㆭㄣㆬ鼻</v>
      </c>
      <c r="AU14" s="55" t="str">
        <f xml:space="preserve"> MID(AG14, AV13, 1)</f>
        <v>鼻</v>
      </c>
      <c r="AV14" s="45"/>
    </row>
    <row r="15" spans="1:48" ht="32.25">
      <c r="A15" s="56" t="str">
        <f xml:space="preserve"> MID($A$11,A12+1, A13-A12-1)</f>
        <v>1qaz2wsxedcrfvtgbyhnujm8ik,9ol.0p;/-43657</v>
      </c>
      <c r="B15" s="57">
        <f xml:space="preserve"> LEN(A15)</f>
        <v>41</v>
      </c>
      <c r="F15" s="2" cm="1">
        <f t="array" ref="F15" xml:space="preserve"> ROW() - ROW($2:$2)</f>
        <v>13</v>
      </c>
      <c r="G15" s="34" t="str">
        <f t="shared" si="1"/>
        <v>J</v>
      </c>
      <c r="H15" s="35" t="str">
        <f t="shared" si="2"/>
        <v>f</v>
      </c>
      <c r="J15" s="2">
        <v>13</v>
      </c>
      <c r="K15" s="23" t="str">
        <f t="shared" si="3"/>
        <v>f</v>
      </c>
      <c r="L15" s="23" t="str">
        <f t="shared" si="4"/>
        <v>ㄑ</v>
      </c>
      <c r="N15" s="2">
        <v>13</v>
      </c>
      <c r="O15" s="24" t="str">
        <f t="shared" si="5"/>
        <v>s</v>
      </c>
      <c r="P15" s="24" t="str">
        <f t="shared" si="6"/>
        <v>ㄙ</v>
      </c>
      <c r="R15" s="2">
        <v>13</v>
      </c>
      <c r="S15" s="5" t="str">
        <f t="shared" si="7"/>
        <v>f</v>
      </c>
      <c r="T15" s="25" t="str">
        <f t="shared" si="8"/>
        <v>J</v>
      </c>
      <c r="U15" s="26" t="str">
        <f xml:space="preserve"> IFERROR( INDEX($L$3:$L$44, MATCH(表格1_334[[#This Row],[鍵盤按鍵]], $K$3:$K$44,0)), "")</f>
        <v>ㄑ</v>
      </c>
      <c r="X15" s="46" cm="1">
        <f t="array" ref="X15">ROW() - ROW($2:$2)</f>
        <v>13</v>
      </c>
      <c r="Y15" s="47" t="s">
        <v>51</v>
      </c>
      <c r="Z15" s="48" t="s">
        <v>52</v>
      </c>
      <c r="AA15" s="49" t="str">
        <f xml:space="preserve"> IFERROR( INDEX(表格1_334[字典編碼], MATCH($Y15, 表格1_334[方音符號], 0)), "")</f>
        <v>s</v>
      </c>
      <c r="AB15" s="49" t="str">
        <f t="shared" si="0"/>
        <v>s</v>
      </c>
      <c r="AC15" s="50" t="str">
        <f xml:space="preserve"> IFERROR( INDEX(表格1_334[鍵盤按鍵], MATCH($Y15, 表格1_334[方音符號], 0)), "")</f>
        <v>n</v>
      </c>
    </row>
    <row r="16" spans="1:48" ht="32.25">
      <c r="A16" s="56" t="str">
        <f xml:space="preserve"> MID($A$11,A13+1, A14-A13-1)</f>
        <v>ㄅㄆㄇㆠㄉㄊㄋㄌㄍㄎㄏㄐㄑㄒㆣㄫㆡㄗㄘㄙㄧㄨㆬㄚㆦㄜㆰㄞㆤㄠㆲㄢㄣㄤㆭｎˋ˪ˊ˫．</v>
      </c>
      <c r="B16" s="57">
        <f xml:space="preserve"> LEN(A16)</f>
        <v>41</v>
      </c>
      <c r="F16" s="2" cm="1">
        <f t="array" ref="F16" xml:space="preserve"> ROW() - ROW($2:$2)</f>
        <v>14</v>
      </c>
      <c r="G16" s="58" t="str">
        <f t="shared" si="1"/>
        <v>S</v>
      </c>
      <c r="H16" s="59" t="str">
        <f t="shared" si="2"/>
        <v>v</v>
      </c>
      <c r="J16" s="2">
        <v>14</v>
      </c>
      <c r="K16" s="23" t="str">
        <f t="shared" si="3"/>
        <v>v</v>
      </c>
      <c r="L16" s="23" t="str">
        <f t="shared" si="4"/>
        <v>ㄒ</v>
      </c>
      <c r="N16" s="2">
        <v>14</v>
      </c>
      <c r="O16" s="24" t="str">
        <f t="shared" si="5"/>
        <v>h</v>
      </c>
      <c r="P16" s="24" t="str">
        <f t="shared" si="6"/>
        <v>ㄏ</v>
      </c>
      <c r="R16" s="2">
        <v>14</v>
      </c>
      <c r="S16" s="5" t="str">
        <f t="shared" si="7"/>
        <v>v</v>
      </c>
      <c r="T16" s="25" t="str">
        <f t="shared" si="8"/>
        <v>S</v>
      </c>
      <c r="U16" s="26" t="str">
        <f xml:space="preserve"> IFERROR( INDEX($L$3:$L$44, MATCH(表格1_334[[#This Row],[鍵盤按鍵]], $K$3:$K$44,0)), "")</f>
        <v>ㄒ</v>
      </c>
      <c r="X16" s="66" cm="1">
        <f t="array" ref="X16">ROW() - ROW($2:$2)</f>
        <v>14</v>
      </c>
      <c r="Y16" s="67" t="s">
        <v>53</v>
      </c>
      <c r="Z16" s="68" t="s">
        <v>54</v>
      </c>
      <c r="AA16" s="69" t="str">
        <f xml:space="preserve"> IFERROR( INDEX(表格1_334[字典編碼], MATCH($Y16, 表格1_334[方音符號], 0)), "")</f>
        <v>h</v>
      </c>
      <c r="AB16" s="69" t="str">
        <f t="shared" si="0"/>
        <v>h</v>
      </c>
      <c r="AC16" s="70" t="str">
        <f xml:space="preserve"> IFERROR( INDEX(表格1_334[鍵盤按鍵], MATCH($Y16, 表格1_334[方音符號], 0)), "")</f>
        <v>c</v>
      </c>
    </row>
    <row r="17" spans="1:29" ht="32.25">
      <c r="F17" s="2" cm="1">
        <f t="array" ref="F17" xml:space="preserve"> ROW() - ROW($2:$2)</f>
        <v>15</v>
      </c>
      <c r="G17" s="21" t="str">
        <f t="shared" si="1"/>
        <v>g</v>
      </c>
      <c r="H17" s="22" t="str">
        <f t="shared" si="2"/>
        <v>t</v>
      </c>
      <c r="J17" s="2">
        <v>15</v>
      </c>
      <c r="K17" s="23" t="str">
        <f t="shared" si="3"/>
        <v>t</v>
      </c>
      <c r="L17" s="23" t="str">
        <f t="shared" si="4"/>
        <v>ㆣ</v>
      </c>
      <c r="N17" s="2">
        <v>15</v>
      </c>
      <c r="O17" s="24" t="str">
        <f t="shared" si="5"/>
        <v>i</v>
      </c>
      <c r="P17" s="24" t="str">
        <f t="shared" si="6"/>
        <v>ㄧ</v>
      </c>
      <c r="R17" s="2">
        <v>15</v>
      </c>
      <c r="S17" s="5" t="str">
        <f t="shared" si="7"/>
        <v>t</v>
      </c>
      <c r="T17" s="25" t="str">
        <f t="shared" si="8"/>
        <v>g</v>
      </c>
      <c r="U17" s="26" t="str">
        <f xml:space="preserve"> IFERROR( INDEX($L$3:$L$44, MATCH(表格1_334[[#This Row],[鍵盤按鍵]], $K$3:$K$44,0)), "")</f>
        <v>ㆣ</v>
      </c>
      <c r="X17" s="71" cm="1">
        <f t="array" ref="X17">ROW() - ROW($2:$2)</f>
        <v>15</v>
      </c>
      <c r="Y17" s="28" t="s">
        <v>55</v>
      </c>
      <c r="Z17" s="29" t="s">
        <v>56</v>
      </c>
      <c r="AA17" s="30" t="str">
        <f xml:space="preserve"> IFERROR( INDEX(表格1_334[字典編碼], MATCH($Y17, 表格1_334[方音符號], 0)), "")</f>
        <v>i</v>
      </c>
      <c r="AB17" s="30" t="str">
        <f t="shared" si="0"/>
        <v>i</v>
      </c>
      <c r="AC17" s="31" t="str">
        <f xml:space="preserve"> IFERROR( INDEX(表格1_334[鍵盤按鍵], MATCH($Y17, 表格1_334[方音符號], 0)), "")</f>
        <v>u</v>
      </c>
    </row>
    <row r="18" spans="1:29" ht="32.25">
      <c r="F18" s="2" cm="1">
        <f t="array" ref="F18" xml:space="preserve"> ROW() - ROW($2:$2)</f>
        <v>16</v>
      </c>
      <c r="G18" s="34" t="str">
        <f t="shared" si="1"/>
        <v>q</v>
      </c>
      <c r="H18" s="35" t="str">
        <f t="shared" si="2"/>
        <v>g</v>
      </c>
      <c r="J18" s="2">
        <v>16</v>
      </c>
      <c r="K18" s="23" t="str">
        <f t="shared" si="3"/>
        <v>g</v>
      </c>
      <c r="L18" s="23" t="str">
        <f t="shared" si="4"/>
        <v>ㄫ</v>
      </c>
      <c r="N18" s="2">
        <v>16</v>
      </c>
      <c r="O18" s="24" t="str">
        <f t="shared" si="5"/>
        <v>u</v>
      </c>
      <c r="P18" s="24" t="str">
        <f t="shared" si="6"/>
        <v>ㄨ</v>
      </c>
      <c r="R18" s="2">
        <v>16</v>
      </c>
      <c r="S18" s="5" t="str">
        <f t="shared" si="7"/>
        <v>g</v>
      </c>
      <c r="T18" s="25" t="str">
        <f t="shared" si="8"/>
        <v>q</v>
      </c>
      <c r="U18" s="26" t="str">
        <f xml:space="preserve"> IFERROR( INDEX($L$3:$L$44, MATCH(表格1_334[[#This Row],[鍵盤按鍵]], $K$3:$K$44,0)), "")</f>
        <v>ㄫ</v>
      </c>
      <c r="X18" s="72" cm="1">
        <f t="array" ref="X18">ROW() - ROW($2:$2)</f>
        <v>16</v>
      </c>
      <c r="Y18" s="47" t="s">
        <v>57</v>
      </c>
      <c r="Z18" s="48" t="s">
        <v>58</v>
      </c>
      <c r="AA18" s="49" t="str">
        <f xml:space="preserve"> IFERROR( INDEX(表格1_334[字典編碼], MATCH($Y18, 表格1_334[方音符號], 0)), "")</f>
        <v>u</v>
      </c>
      <c r="AB18" s="49" t="str">
        <f t="shared" si="0"/>
        <v>u</v>
      </c>
      <c r="AC18" s="50" t="str">
        <f xml:space="preserve"> IFERROR( INDEX(表格1_334[鍵盤按鍵], MATCH($Y18, 表格1_334[方音符號], 0)), "")</f>
        <v>j</v>
      </c>
    </row>
    <row r="19" spans="1:29" ht="32.25">
      <c r="F19" s="2" cm="1">
        <f t="array" ref="F19" xml:space="preserve"> ROW() - ROW($2:$2)</f>
        <v>17</v>
      </c>
      <c r="G19" s="58" t="str">
        <f t="shared" si="1"/>
        <v>z</v>
      </c>
      <c r="H19" s="59" t="str">
        <f t="shared" si="2"/>
        <v>b</v>
      </c>
      <c r="J19" s="2">
        <v>17</v>
      </c>
      <c r="K19" s="23" t="str">
        <f t="shared" si="3"/>
        <v>b</v>
      </c>
      <c r="L19" s="23" t="str">
        <f t="shared" si="4"/>
        <v>ㆡ</v>
      </c>
      <c r="N19" s="2">
        <v>17</v>
      </c>
      <c r="O19" s="24" t="str">
        <f t="shared" si="5"/>
        <v>a</v>
      </c>
      <c r="P19" s="24" t="str">
        <f t="shared" si="6"/>
        <v>ㄚ</v>
      </c>
      <c r="R19" s="2">
        <v>17</v>
      </c>
      <c r="S19" s="5" t="str">
        <f t="shared" si="7"/>
        <v>b</v>
      </c>
      <c r="T19" s="25" t="str">
        <f t="shared" si="8"/>
        <v>z</v>
      </c>
      <c r="U19" s="26" t="str">
        <f xml:space="preserve"> IFERROR( INDEX($L$3:$L$44, MATCH(表格1_334[[#This Row],[鍵盤按鍵]], $K$3:$K$44,0)), "")</f>
        <v>ㆡ</v>
      </c>
      <c r="X19" s="71" cm="1">
        <f t="array" ref="X19">ROW() - ROW($2:$2)</f>
        <v>17</v>
      </c>
      <c r="Y19" s="28" t="s">
        <v>59</v>
      </c>
      <c r="Z19" s="29" t="s">
        <v>60</v>
      </c>
      <c r="AA19" s="30" t="str">
        <f xml:space="preserve"> IFERROR( INDEX(表格1_334[字典編碼], MATCH($Y19, 表格1_334[方音符號], 0)), "")</f>
        <v>a</v>
      </c>
      <c r="AB19" s="30" t="str">
        <f t="shared" si="0"/>
        <v>a</v>
      </c>
      <c r="AC19" s="31" t="str">
        <f xml:space="preserve"> IFERROR( INDEX(表格1_334[鍵盤按鍵], MATCH($Y19, 表格1_334[方音符號], 0)), "")</f>
        <v>8</v>
      </c>
    </row>
    <row r="20" spans="1:29" ht="32.25">
      <c r="A20" s="1" t="s">
        <v>61</v>
      </c>
      <c r="F20" s="2" cm="1">
        <f t="array" ref="F20" xml:space="preserve"> ROW() - ROW($2:$2)</f>
        <v>18</v>
      </c>
      <c r="G20" s="73" t="str">
        <f t="shared" si="1"/>
        <v>c</v>
      </c>
      <c r="H20" s="74" t="str">
        <f t="shared" si="2"/>
        <v>y</v>
      </c>
      <c r="J20" s="2">
        <v>18</v>
      </c>
      <c r="K20" s="23" t="str">
        <f t="shared" si="3"/>
        <v>y</v>
      </c>
      <c r="L20" s="23" t="str">
        <f t="shared" si="4"/>
        <v>ㄗ</v>
      </c>
      <c r="N20" s="2">
        <v>18</v>
      </c>
      <c r="O20" s="24" t="str">
        <f t="shared" si="5"/>
        <v>o</v>
      </c>
      <c r="P20" s="24" t="str">
        <f t="shared" si="6"/>
        <v>ㆦ</v>
      </c>
      <c r="R20" s="2">
        <v>18</v>
      </c>
      <c r="S20" s="5" t="str">
        <f t="shared" si="7"/>
        <v>y</v>
      </c>
      <c r="T20" s="25" t="str">
        <f t="shared" si="8"/>
        <v>c</v>
      </c>
      <c r="U20" s="26" t="str">
        <f xml:space="preserve"> IFERROR( INDEX($L$3:$L$44, MATCH(表格1_334[[#This Row],[鍵盤按鍵]], $K$3:$K$44,0)), "")</f>
        <v>ㄗ</v>
      </c>
      <c r="X20" s="75" cm="1">
        <f t="array" ref="X20">ROW() - ROW($2:$2)</f>
        <v>18</v>
      </c>
      <c r="Y20" s="37" t="s">
        <v>62</v>
      </c>
      <c r="Z20" s="38" t="s">
        <v>63</v>
      </c>
      <c r="AA20" s="39" t="str">
        <f xml:space="preserve"> IFERROR( INDEX(表格1_334[字典編碼], MATCH($Y20, 表格1_334[方音符號], 0)), "")</f>
        <v>e</v>
      </c>
      <c r="AB20" s="39" t="str">
        <f t="shared" si="0"/>
        <v>e</v>
      </c>
      <c r="AC20" s="40" t="str">
        <f xml:space="preserve"> IFERROR( INDEX(表格1_334[鍵盤按鍵], MATCH($Y20, 表格1_334[方音符號], 0)), "")</f>
        <v>o</v>
      </c>
    </row>
    <row r="21" spans="1:29" ht="32.25">
      <c r="A21" s="12" t="s">
        <v>64</v>
      </c>
      <c r="F21" s="2" cm="1">
        <f t="array" ref="F21" xml:space="preserve"> ROW() - ROW($2:$2)</f>
        <v>19</v>
      </c>
      <c r="G21" s="76" t="str">
        <f t="shared" si="1"/>
        <v>C</v>
      </c>
      <c r="H21" s="77" t="str">
        <f t="shared" si="2"/>
        <v>h</v>
      </c>
      <c r="J21" s="2">
        <v>19</v>
      </c>
      <c r="K21" s="23" t="str">
        <f t="shared" si="3"/>
        <v>h</v>
      </c>
      <c r="L21" s="23" t="str">
        <f t="shared" si="4"/>
        <v>ㄘ</v>
      </c>
      <c r="N21" s="2">
        <v>19</v>
      </c>
      <c r="O21" s="24" t="str">
        <f t="shared" si="5"/>
        <v>ø</v>
      </c>
      <c r="P21" s="24" t="str">
        <f t="shared" si="6"/>
        <v>ㄜ</v>
      </c>
      <c r="R21" s="2">
        <v>19</v>
      </c>
      <c r="S21" s="5" t="str">
        <f t="shared" si="7"/>
        <v>h</v>
      </c>
      <c r="T21" s="25" t="str">
        <f t="shared" si="8"/>
        <v>C</v>
      </c>
      <c r="U21" s="26" t="str">
        <f xml:space="preserve"> IFERROR( INDEX($L$3:$L$44, MATCH(表格1_334[[#This Row],[鍵盤按鍵]], $K$3:$K$44,0)), "")</f>
        <v>ㄘ</v>
      </c>
      <c r="X21" s="75" cm="1">
        <f t="array" ref="X21">ROW() - ROW($2:$2)</f>
        <v>19</v>
      </c>
      <c r="Y21" s="37" t="s">
        <v>65</v>
      </c>
      <c r="Z21" s="38" t="s">
        <v>66</v>
      </c>
      <c r="AA21" s="78" t="str">
        <f xml:space="preserve"> IFERROR( INDEX(表格1_334[字典編碼], MATCH($Y21, 表格1_334[方音符號], 0)), "")</f>
        <v>ø</v>
      </c>
      <c r="AB21" s="78" t="s">
        <v>67</v>
      </c>
      <c r="AC21" s="40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 cm="1">
        <f t="array" ref="F22" xml:space="preserve"> ROW() - ROW($2:$2)</f>
        <v>20</v>
      </c>
      <c r="G22" s="58" t="str">
        <f t="shared" si="1"/>
        <v>s</v>
      </c>
      <c r="H22" s="59" t="str">
        <f t="shared" si="2"/>
        <v>n</v>
      </c>
      <c r="J22" s="2">
        <v>20</v>
      </c>
      <c r="K22" s="23" t="str">
        <f t="shared" si="3"/>
        <v>n</v>
      </c>
      <c r="L22" s="23" t="str">
        <f t="shared" si="4"/>
        <v>ㄙ</v>
      </c>
      <c r="N22" s="2">
        <v>20</v>
      </c>
      <c r="O22" s="24" t="str">
        <f t="shared" si="5"/>
        <v>e</v>
      </c>
      <c r="P22" s="24" t="str">
        <f t="shared" si="6"/>
        <v>ㆤ</v>
      </c>
      <c r="R22" s="2">
        <v>20</v>
      </c>
      <c r="S22" s="5" t="str">
        <f t="shared" si="7"/>
        <v>n</v>
      </c>
      <c r="T22" s="25" t="str">
        <f t="shared" si="8"/>
        <v>s</v>
      </c>
      <c r="U22" s="26" t="str">
        <f xml:space="preserve"> IFERROR( INDEX($L$3:$L$44, MATCH(表格1_334[[#This Row],[鍵盤按鍵]], $K$3:$K$44,0)), "")</f>
        <v>ㄙ</v>
      </c>
      <c r="X22" s="72" cm="1">
        <f t="array" ref="X22">ROW() - ROW($2:$2)</f>
        <v>20</v>
      </c>
      <c r="Y22" s="47" t="s">
        <v>68</v>
      </c>
      <c r="Z22" s="48" t="s">
        <v>69</v>
      </c>
      <c r="AA22" s="79" t="str">
        <f xml:space="preserve"> IFERROR( INDEX(表格1_334[字典編碼], MATCH($Y22, 表格1_334[方音符號], 0)), "")</f>
        <v>o</v>
      </c>
      <c r="AB22" s="79" t="s">
        <v>70</v>
      </c>
      <c r="AC22" s="50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 cm="1">
        <f t="array" ref="F23" xml:space="preserve"> ROW() - ROW($2:$2)</f>
        <v>21</v>
      </c>
      <c r="G23" s="80" t="str">
        <f t="shared" si="1"/>
        <v>i</v>
      </c>
      <c r="H23" s="80" t="str">
        <f t="shared" si="2"/>
        <v>u</v>
      </c>
      <c r="J23" s="2">
        <v>21</v>
      </c>
      <c r="K23" s="23" t="str">
        <f t="shared" si="3"/>
        <v>u</v>
      </c>
      <c r="L23" s="23" t="str">
        <f t="shared" si="4"/>
        <v>ㄧ</v>
      </c>
      <c r="N23" s="2">
        <v>21</v>
      </c>
      <c r="O23" s="24" t="str">
        <f t="shared" si="5"/>
        <v>I</v>
      </c>
      <c r="P23" s="24" t="str">
        <f t="shared" si="6"/>
        <v>ㄞ</v>
      </c>
      <c r="R23" s="2">
        <v>21</v>
      </c>
      <c r="S23" s="5" t="str">
        <f t="shared" si="7"/>
        <v>u</v>
      </c>
      <c r="T23" s="25" t="str">
        <f t="shared" si="8"/>
        <v>i</v>
      </c>
      <c r="U23" s="26" t="str">
        <f xml:space="preserve"> IFERROR( INDEX($L$3:$L$44, MATCH(表格1_334[[#This Row],[鍵盤按鍵]], $K$3:$K$44,0)), "")</f>
        <v>ㄧ</v>
      </c>
      <c r="X23" s="71" cm="1">
        <f t="array" ref="X23">ROW() - ROW($2:$2)</f>
        <v>21</v>
      </c>
      <c r="Y23" s="28" t="s">
        <v>71</v>
      </c>
      <c r="Z23" s="29" t="s">
        <v>72</v>
      </c>
      <c r="AA23" s="30" t="str">
        <f xml:space="preserve"> IFERROR( INDEX(表格1_334[字典編碼], MATCH($Y23, 表格1_334[方音符號], 0)), "")</f>
        <v>I</v>
      </c>
      <c r="AB23" s="30" t="str">
        <f t="shared" ref="AB23:AB44" si="9">AA23</f>
        <v>I</v>
      </c>
      <c r="AC23" s="31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 cm="1">
        <f t="array" ref="F24" xml:space="preserve"> ROW() - ROW($2:$2)</f>
        <v>22</v>
      </c>
      <c r="G24" s="80" t="str">
        <f t="shared" si="1"/>
        <v>u</v>
      </c>
      <c r="H24" s="80" t="str">
        <f t="shared" si="2"/>
        <v>j</v>
      </c>
      <c r="J24" s="2">
        <v>22</v>
      </c>
      <c r="K24" s="23" t="str">
        <f t="shared" si="3"/>
        <v>j</v>
      </c>
      <c r="L24" s="23" t="str">
        <f t="shared" si="4"/>
        <v>ㄨ</v>
      </c>
      <c r="N24" s="2">
        <v>22</v>
      </c>
      <c r="O24" s="24" t="str">
        <f t="shared" si="5"/>
        <v>U</v>
      </c>
      <c r="P24" s="24" t="str">
        <f t="shared" si="6"/>
        <v>ㄠ</v>
      </c>
      <c r="R24" s="2">
        <v>22</v>
      </c>
      <c r="S24" s="5" t="str">
        <f t="shared" si="7"/>
        <v>j</v>
      </c>
      <c r="T24" s="25" t="str">
        <f t="shared" si="8"/>
        <v>u</v>
      </c>
      <c r="U24" s="26" t="str">
        <f xml:space="preserve"> IFERROR( INDEX($L$3:$L$44, MATCH(表格1_334[[#This Row],[鍵盤按鍵]], $K$3:$K$44,0)), "")</f>
        <v>ㄨ</v>
      </c>
      <c r="X24" s="75" cm="1">
        <f t="array" ref="X24">ROW() - ROW($2:$2)</f>
        <v>22</v>
      </c>
      <c r="Y24" s="37" t="s">
        <v>73</v>
      </c>
      <c r="Z24" s="38" t="s">
        <v>74</v>
      </c>
      <c r="AA24" s="39" t="str">
        <f xml:space="preserve"> IFERROR( INDEX(表格1_334[字典編碼], MATCH($Y24, 表格1_334[方音符號], 0)), "")</f>
        <v>U</v>
      </c>
      <c r="AB24" s="39" t="str">
        <f t="shared" si="9"/>
        <v>U</v>
      </c>
      <c r="AC24" s="40" t="str">
        <f xml:space="preserve"> IFERROR( INDEX(表格1_334[鍵盤按鍵], MATCH($Y24, 表格1_334[方音符號], 0)), "")</f>
        <v>l</v>
      </c>
    </row>
    <row r="25" spans="1:29" ht="32.25">
      <c r="A25" s="56" t="str">
        <f xml:space="preserve"> MID(A21,A22+1, A24-A23-1)</f>
        <v>pPbtTdkKgcCzshiuaoøeIUBDGN</v>
      </c>
      <c r="B25" s="57">
        <f xml:space="preserve"> LEN(A25)</f>
        <v>26</v>
      </c>
      <c r="F25" s="2" cm="1">
        <f t="array" ref="F25" xml:space="preserve"> ROW() - ROW($2:$2)</f>
        <v>23</v>
      </c>
      <c r="G25" s="80" t="str">
        <f t="shared" si="1"/>
        <v>B</v>
      </c>
      <c r="H25" s="80" t="str">
        <f t="shared" si="2"/>
        <v>m</v>
      </c>
      <c r="J25" s="2">
        <v>23</v>
      </c>
      <c r="K25" s="23" t="str">
        <f t="shared" si="3"/>
        <v>m</v>
      </c>
      <c r="L25" s="23" t="str">
        <f t="shared" si="4"/>
        <v>ㆬ</v>
      </c>
      <c r="N25" s="2">
        <v>23</v>
      </c>
      <c r="O25" s="24" t="str">
        <f t="shared" si="5"/>
        <v>B</v>
      </c>
      <c r="P25" s="24" t="str">
        <f t="shared" si="6"/>
        <v>ㆬ</v>
      </c>
      <c r="R25" s="2">
        <v>23</v>
      </c>
      <c r="S25" s="5" t="str">
        <f t="shared" si="7"/>
        <v>m</v>
      </c>
      <c r="T25" s="25" t="str">
        <f t="shared" si="8"/>
        <v>B</v>
      </c>
      <c r="U25" s="26" t="str">
        <f xml:space="preserve"> IFERROR( INDEX($L$3:$L$44, MATCH(表格1_334[[#This Row],[鍵盤按鍵]], $K$3:$K$44,0)), "")</f>
        <v>ㆬ</v>
      </c>
      <c r="X25" s="71" cm="1">
        <f t="array" ref="X25">ROW() - ROW($2:$2)</f>
        <v>23</v>
      </c>
      <c r="Y25" s="28" t="s">
        <v>75</v>
      </c>
      <c r="Z25" s="81" t="s">
        <v>76</v>
      </c>
      <c r="AA25" s="30" t="str">
        <f xml:space="preserve"> IFERROR( INDEX(表格1_334[字典編碼], MATCH($Y25, 表格1_334[方音符號], 0)), "")</f>
        <v>G</v>
      </c>
      <c r="AB25" s="30" t="str">
        <f t="shared" si="9"/>
        <v>G</v>
      </c>
      <c r="AC25" s="31" t="str">
        <f xml:space="preserve"> IFERROR( INDEX(表格1_334[鍵盤按鍵], MATCH($Y25, 表格1_334[方音符號], 0)), "")</f>
        <v>/</v>
      </c>
    </row>
    <row r="26" spans="1:29" ht="32.25">
      <c r="A26" s="56" t="str">
        <f xml:space="preserve"> MID(A21,A23+1, A24-A23-1)</f>
        <v>ㄅㄆㆠㄉㄊㄌㄍㄎㆣㄗㄘㆡㄙㄏㄧㄨㄚㆦㄜㆤㄞㄠㆬㄣㆭｎ</v>
      </c>
      <c r="B26" s="57">
        <f xml:space="preserve"> LEN(A26)</f>
        <v>26</v>
      </c>
      <c r="F26" s="2" cm="1">
        <f t="array" ref="F26" xml:space="preserve"> ROW() - ROW($2:$2)</f>
        <v>24</v>
      </c>
      <c r="G26" s="80" t="str">
        <f t="shared" si="1"/>
        <v>a</v>
      </c>
      <c r="H26" s="80" t="str">
        <f t="shared" si="2"/>
        <v>8</v>
      </c>
      <c r="J26" s="2">
        <v>24</v>
      </c>
      <c r="K26" s="23" t="str">
        <f t="shared" si="3"/>
        <v>8</v>
      </c>
      <c r="L26" s="23" t="str">
        <f t="shared" si="4"/>
        <v>ㄚ</v>
      </c>
      <c r="N26" s="2">
        <v>24</v>
      </c>
      <c r="O26" s="24" t="str">
        <f t="shared" si="5"/>
        <v>D</v>
      </c>
      <c r="P26" s="24" t="str">
        <f t="shared" si="6"/>
        <v>ㄣ</v>
      </c>
      <c r="R26" s="2">
        <v>24</v>
      </c>
      <c r="S26" s="5" t="str">
        <f t="shared" si="7"/>
        <v>8</v>
      </c>
      <c r="T26" s="25" t="str">
        <f t="shared" si="8"/>
        <v>a</v>
      </c>
      <c r="U26" s="26" t="str">
        <f xml:space="preserve"> IFERROR( INDEX($L$3:$L$44, MATCH(表格1_334[[#This Row],[鍵盤按鍵]], $K$3:$K$44,0)), "")</f>
        <v>ㄚ</v>
      </c>
      <c r="X26" s="75" cm="1">
        <f t="array" ref="X26">ROW() - ROW($2:$2)</f>
        <v>24</v>
      </c>
      <c r="Y26" s="37" t="s">
        <v>77</v>
      </c>
      <c r="Z26" s="82" t="s">
        <v>78</v>
      </c>
      <c r="AA26" s="39" t="str">
        <f xml:space="preserve"> IFERROR( INDEX(表格1_334[字典編碼], MATCH($Y26, 表格1_334[方音符號], 0)), "")</f>
        <v>D</v>
      </c>
      <c r="AB26" s="39" t="str">
        <f t="shared" si="9"/>
        <v>D</v>
      </c>
      <c r="AC26" s="40" t="str">
        <f xml:space="preserve"> IFERROR( INDEX(表格1_334[鍵盤按鍵], MATCH($Y26, 表格1_334[方音符號], 0)), "")</f>
        <v>p</v>
      </c>
    </row>
    <row r="27" spans="1:29" ht="32.25">
      <c r="F27" s="2" cm="1">
        <f t="array" ref="F27" xml:space="preserve"> ROW() - ROW($2:$2)</f>
        <v>25</v>
      </c>
      <c r="G27" s="80" t="str">
        <f t="shared" si="1"/>
        <v>o</v>
      </c>
      <c r="H27" s="80" t="str">
        <f t="shared" si="2"/>
        <v>i</v>
      </c>
      <c r="J27" s="2">
        <v>25</v>
      </c>
      <c r="K27" s="23" t="str">
        <f t="shared" si="3"/>
        <v>i</v>
      </c>
      <c r="L27" s="23" t="str">
        <f t="shared" si="4"/>
        <v>ㆦ</v>
      </c>
      <c r="N27" s="2">
        <v>25</v>
      </c>
      <c r="O27" s="24" t="str">
        <f t="shared" si="5"/>
        <v>G</v>
      </c>
      <c r="P27" s="24" t="str">
        <f t="shared" si="6"/>
        <v>ㆭ</v>
      </c>
      <c r="R27" s="2">
        <v>25</v>
      </c>
      <c r="S27" s="5" t="str">
        <f t="shared" si="7"/>
        <v>i</v>
      </c>
      <c r="T27" s="25" t="str">
        <f t="shared" si="8"/>
        <v>o</v>
      </c>
      <c r="U27" s="26" t="str">
        <f xml:space="preserve"> IFERROR( INDEX($L$3:$L$44, MATCH(表格1_334[[#This Row],[鍵盤按鍵]], $K$3:$K$44,0)), "")</f>
        <v>ㆦ</v>
      </c>
      <c r="X27" s="72" cm="1">
        <f t="array" ref="X27">ROW() - ROW($2:$2)</f>
        <v>25</v>
      </c>
      <c r="Y27" s="47" t="s">
        <v>79</v>
      </c>
      <c r="Z27" s="83" t="s">
        <v>80</v>
      </c>
      <c r="AA27" s="49" t="str">
        <f xml:space="preserve"> IFERROR( INDEX(表格1_334[字典編碼], MATCH($Y27, 表格1_334[方音符號], 0)), "")</f>
        <v>B</v>
      </c>
      <c r="AB27" s="49" t="str">
        <f t="shared" si="9"/>
        <v>B</v>
      </c>
      <c r="AC27" s="50" t="str">
        <f xml:space="preserve"> IFERROR( INDEX(表格1_334[鍵盤按鍵], MATCH($Y27, 表格1_334[方音符號], 0)), "")</f>
        <v>m</v>
      </c>
    </row>
    <row r="28" spans="1:29" ht="32.25">
      <c r="F28" s="2" cm="1">
        <f t="array" ref="F28" xml:space="preserve"> ROW() - ROW($2:$2)</f>
        <v>26</v>
      </c>
      <c r="G28" s="80" t="str">
        <f t="shared" si="1"/>
        <v>ø</v>
      </c>
      <c r="H28" s="80" t="str">
        <f t="shared" si="2"/>
        <v>k</v>
      </c>
      <c r="J28" s="2">
        <v>26</v>
      </c>
      <c r="K28" s="23" t="str">
        <f t="shared" si="3"/>
        <v>k</v>
      </c>
      <c r="L28" s="23" t="str">
        <f t="shared" si="4"/>
        <v>ㄜ</v>
      </c>
      <c r="N28" s="2">
        <v>26</v>
      </c>
      <c r="O28" s="24" t="str">
        <f t="shared" si="5"/>
        <v>N</v>
      </c>
      <c r="P28" s="24" t="str">
        <f t="shared" si="6"/>
        <v>ｎ</v>
      </c>
      <c r="R28" s="2">
        <v>26</v>
      </c>
      <c r="S28" s="5" t="str">
        <f t="shared" si="7"/>
        <v>k</v>
      </c>
      <c r="T28" s="25" t="str">
        <f t="shared" si="8"/>
        <v>ø</v>
      </c>
      <c r="U28" s="26" t="str">
        <f xml:space="preserve"> IFERROR( INDEX($L$3:$L$44, MATCH(表格1_334[[#This Row],[鍵盤按鍵]], $K$3:$K$44,0)), "")</f>
        <v>ㄜ</v>
      </c>
      <c r="X28" s="72" cm="1">
        <f t="array" ref="X28">ROW() - ROW($2:$2)</f>
        <v>26</v>
      </c>
      <c r="Y28" s="47" t="s">
        <v>81</v>
      </c>
      <c r="Z28" s="84" t="s">
        <v>82</v>
      </c>
      <c r="AA28" s="49" t="s">
        <v>26</v>
      </c>
      <c r="AB28" s="49" t="str">
        <f t="shared" si="9"/>
        <v>N</v>
      </c>
      <c r="AC28" s="50" t="s">
        <v>83</v>
      </c>
    </row>
    <row r="29" spans="1:29" ht="32.25">
      <c r="F29" s="2" cm="1">
        <f t="array" ref="F29" xml:space="preserve"> ROW() - ROW($2:$2)</f>
        <v>27</v>
      </c>
      <c r="G29" s="80" t="str">
        <f t="shared" si="1"/>
        <v>M</v>
      </c>
      <c r="H29" s="80" t="str">
        <f t="shared" si="2"/>
        <v>,</v>
      </c>
      <c r="J29" s="2">
        <v>27</v>
      </c>
      <c r="K29" s="23" t="str">
        <f t="shared" si="3"/>
        <v>,</v>
      </c>
      <c r="L29" s="23" t="str">
        <f t="shared" si="4"/>
        <v>ㆰ</v>
      </c>
      <c r="N29" s="2">
        <v>27</v>
      </c>
      <c r="O29" s="24" t="str">
        <f t="shared" ref="O29:O44" si="10" xml:space="preserve"> IFERROR( MID($A$23, $F29, 1), "")</f>
        <v/>
      </c>
      <c r="P29" s="24" t="str">
        <f t="shared" ref="P29:P44" si="11" xml:space="preserve"> IFERROR( MID($A$24, $F29, 1), "")</f>
        <v/>
      </c>
      <c r="R29" s="2">
        <v>27</v>
      </c>
      <c r="S29" s="5" t="str">
        <f t="shared" si="7"/>
        <v>,</v>
      </c>
      <c r="T29" s="25" t="str">
        <f t="shared" si="8"/>
        <v>M</v>
      </c>
      <c r="U29" s="26" t="str">
        <f xml:space="preserve"> IFERROR( INDEX($L$3:$L$44, MATCH(表格1_334[[#This Row],[鍵盤按鍵]], $K$3:$K$44,0)), "")</f>
        <v>ㆰ</v>
      </c>
      <c r="X29" s="85" cm="1">
        <f t="array" ref="X29">ROW() - ROW($2:$2)</f>
        <v>27</v>
      </c>
      <c r="Y29" s="86" t="s">
        <v>84</v>
      </c>
      <c r="Z29" s="38" t="s">
        <v>85</v>
      </c>
      <c r="AA29" s="39" t="str">
        <f xml:space="preserve"> IFERROR( INDEX(表格1_334[字典編碼], MATCH($Y29, 表格1_334[方音符號], 0)), "")</f>
        <v>m</v>
      </c>
      <c r="AB29" s="39" t="str">
        <f t="shared" si="9"/>
        <v>m</v>
      </c>
      <c r="AC29" s="87" t="str">
        <f xml:space="preserve"> IFERROR( INDEX(表格1_334[鍵盤按鍵], MATCH($Y29, 表格1_334[方音符號], 0)), "")</f>
        <v>a</v>
      </c>
    </row>
    <row r="30" spans="1:29" ht="32.25">
      <c r="F30" s="2" cm="1">
        <f t="array" ref="F30" xml:space="preserve"> ROW() - ROW($2:$2)</f>
        <v>28</v>
      </c>
      <c r="G30" s="80" t="str">
        <f t="shared" si="1"/>
        <v>I</v>
      </c>
      <c r="H30" s="80" t="str">
        <f t="shared" si="2"/>
        <v>9</v>
      </c>
      <c r="J30" s="2">
        <v>28</v>
      </c>
      <c r="K30" s="23" t="str">
        <f t="shared" si="3"/>
        <v>9</v>
      </c>
      <c r="L30" s="23" t="str">
        <f t="shared" si="4"/>
        <v>ㄞ</v>
      </c>
      <c r="N30" s="2">
        <v>28</v>
      </c>
      <c r="O30" s="24" t="str">
        <f t="shared" si="10"/>
        <v/>
      </c>
      <c r="P30" s="24" t="str">
        <f t="shared" si="11"/>
        <v/>
      </c>
      <c r="R30" s="2">
        <v>28</v>
      </c>
      <c r="S30" s="5" t="str">
        <f t="shared" si="7"/>
        <v>9</v>
      </c>
      <c r="T30" s="25" t="str">
        <f t="shared" si="8"/>
        <v>I</v>
      </c>
      <c r="U30" s="26" t="str">
        <f xml:space="preserve"> IFERROR( INDEX($L$3:$L$44, MATCH(表格1_334[[#This Row],[鍵盤按鍵]], $K$3:$K$44,0)), "")</f>
        <v>ㄞ</v>
      </c>
      <c r="X30" s="88" cm="1">
        <f t="array" ref="X30">ROW() - ROW($2:$2)</f>
        <v>28</v>
      </c>
      <c r="Y30" s="86" t="s">
        <v>86</v>
      </c>
      <c r="Z30" s="48" t="s">
        <v>87</v>
      </c>
      <c r="AA30" s="49" t="str">
        <f xml:space="preserve"> IFERROR( INDEX(表格1_334[字典編碼], MATCH($Y30, 表格1_334[方音符號], 0)), "")</f>
        <v>d</v>
      </c>
      <c r="AB30" s="49" t="str">
        <f t="shared" si="9"/>
        <v>d</v>
      </c>
      <c r="AC30" s="89" t="str">
        <f xml:space="preserve"> IFERROR( INDEX(表格1_334[鍵盤按鍵], MATCH($Y30, 表格1_334[方音符號], 0)), "")</f>
        <v>x</v>
      </c>
    </row>
    <row r="31" spans="1:29" ht="32.25">
      <c r="F31" s="2" cm="1">
        <f t="array" ref="F31" xml:space="preserve"> ROW() - ROW($2:$2)</f>
        <v>29</v>
      </c>
      <c r="G31" s="80" t="str">
        <f t="shared" si="1"/>
        <v>e</v>
      </c>
      <c r="H31" s="80" t="str">
        <f t="shared" si="2"/>
        <v>o</v>
      </c>
      <c r="J31" s="2">
        <v>29</v>
      </c>
      <c r="K31" s="23" t="str">
        <f t="shared" si="3"/>
        <v>o</v>
      </c>
      <c r="L31" s="23" t="str">
        <f t="shared" si="4"/>
        <v>ㆤ</v>
      </c>
      <c r="N31" s="2">
        <v>29</v>
      </c>
      <c r="O31" s="24" t="str">
        <f t="shared" si="10"/>
        <v/>
      </c>
      <c r="P31" s="24" t="str">
        <f t="shared" si="11"/>
        <v/>
      </c>
      <c r="R31" s="2">
        <v>29</v>
      </c>
      <c r="S31" s="5" t="str">
        <f t="shared" si="7"/>
        <v>o</v>
      </c>
      <c r="T31" s="25" t="str">
        <f t="shared" si="8"/>
        <v>e</v>
      </c>
      <c r="U31" s="26" t="str">
        <f xml:space="preserve"> IFERROR( INDEX($L$3:$L$44, MATCH(表格1_334[[#This Row],[鍵盤按鍵]], $K$3:$K$44,0)), "")</f>
        <v>ㆤ</v>
      </c>
      <c r="X31" s="85" cm="1">
        <f t="array" ref="X31">ROW() - ROW($2:$2)</f>
        <v>29</v>
      </c>
      <c r="Y31" s="37" t="s">
        <v>88</v>
      </c>
      <c r="Z31" s="38" t="s">
        <v>89</v>
      </c>
      <c r="AA31" s="39" t="str">
        <f xml:space="preserve"> IFERROR( INDEX(表格1_334[字典編碼], MATCH($Y31, 表格1_334[方音符號], 0)), "")</f>
        <v>q</v>
      </c>
      <c r="AB31" s="39" t="str">
        <f t="shared" si="9"/>
        <v>q</v>
      </c>
      <c r="AC31" s="87" t="str">
        <f xml:space="preserve"> IFERROR( INDEX(表格1_334[鍵盤按鍵], MATCH($Y31, 表格1_334[方音符號], 0)), "")</f>
        <v>g</v>
      </c>
    </row>
    <row r="32" spans="1:29" ht="32.25">
      <c r="F32" s="2" cm="1">
        <f t="array" ref="F32" xml:space="preserve"> ROW() - ROW($2:$2)</f>
        <v>30</v>
      </c>
      <c r="G32" s="80" t="str">
        <f t="shared" si="1"/>
        <v>U</v>
      </c>
      <c r="H32" s="80" t="str">
        <f t="shared" si="2"/>
        <v>l</v>
      </c>
      <c r="J32" s="2">
        <v>30</v>
      </c>
      <c r="K32" s="23" t="str">
        <f t="shared" si="3"/>
        <v>l</v>
      </c>
      <c r="L32" s="23" t="str">
        <f t="shared" si="4"/>
        <v>ㄠ</v>
      </c>
      <c r="N32" s="2">
        <v>30</v>
      </c>
      <c r="O32" s="24" t="str">
        <f t="shared" si="10"/>
        <v/>
      </c>
      <c r="P32" s="24" t="str">
        <f t="shared" si="11"/>
        <v/>
      </c>
      <c r="R32" s="2">
        <v>30</v>
      </c>
      <c r="S32" s="5" t="str">
        <f t="shared" si="7"/>
        <v>l</v>
      </c>
      <c r="T32" s="25" t="str">
        <f t="shared" si="8"/>
        <v>U</v>
      </c>
      <c r="U32" s="26" t="str">
        <f xml:space="preserve"> IFERROR( INDEX($L$3:$L$44, MATCH(表格1_334[[#This Row],[鍵盤按鍵]], $K$3:$K$44,0)), "")</f>
        <v>ㄠ</v>
      </c>
      <c r="X32" s="90" cm="1">
        <f t="array" ref="X32">ROW() - ROW($2:$2)</f>
        <v>30</v>
      </c>
      <c r="Y32" s="28" t="s">
        <v>90</v>
      </c>
      <c r="Z32" s="29" t="s">
        <v>91</v>
      </c>
      <c r="AA32" s="30" t="str">
        <f xml:space="preserve"> IFERROR( INDEX(表格1_334[字典編碼], MATCH($Y32, 表格1_334[方音符號], 0)), "")</f>
        <v>j</v>
      </c>
      <c r="AB32" s="30" t="str">
        <f t="shared" si="9"/>
        <v>j</v>
      </c>
      <c r="AC32" s="31" t="str">
        <f xml:space="preserve"> IFERROR( INDEX(表格1_334[鍵盤按鍵], MATCH($Y32, 表格1_334[方音符號], 0)), "")</f>
        <v>r</v>
      </c>
    </row>
    <row r="33" spans="1:30" ht="32.25">
      <c r="F33" s="2" cm="1">
        <f t="array" ref="F33" xml:space="preserve"> ROW() - ROW($2:$2)</f>
        <v>31</v>
      </c>
      <c r="G33" s="80" t="str">
        <f t="shared" si="1"/>
        <v>Y</v>
      </c>
      <c r="H33" s="80" t="str">
        <f t="shared" si="2"/>
        <v>.</v>
      </c>
      <c r="J33" s="2">
        <v>31</v>
      </c>
      <c r="K33" s="23" t="str">
        <f t="shared" si="3"/>
        <v>.</v>
      </c>
      <c r="L33" s="23" t="str">
        <f t="shared" si="4"/>
        <v>ㆲ</v>
      </c>
      <c r="N33" s="2">
        <v>31</v>
      </c>
      <c r="O33" s="24" t="str">
        <f t="shared" si="10"/>
        <v/>
      </c>
      <c r="P33" s="24" t="str">
        <f t="shared" si="11"/>
        <v/>
      </c>
      <c r="R33" s="2">
        <v>31</v>
      </c>
      <c r="S33" s="5" t="str">
        <f t="shared" si="7"/>
        <v>.</v>
      </c>
      <c r="T33" s="25" t="str">
        <f t="shared" si="8"/>
        <v>Y</v>
      </c>
      <c r="U33" s="26" t="str">
        <f xml:space="preserve"> IFERROR( INDEX($L$3:$L$44, MATCH(表格1_334[[#This Row],[鍵盤按鍵]], $K$3:$K$44,0)), "")</f>
        <v>ㆲ</v>
      </c>
      <c r="X33" s="91" cm="1">
        <f t="array" ref="X33">ROW() - ROW($2:$2)</f>
        <v>31</v>
      </c>
      <c r="Y33" s="37" t="s">
        <v>92</v>
      </c>
      <c r="Z33" s="38" t="s">
        <v>93</v>
      </c>
      <c r="AA33" s="39" t="str">
        <f xml:space="preserve"> IFERROR( INDEX(表格1_334[字典編碼], MATCH($Y33, 表格1_334[方音符號], 0)), "")</f>
        <v>J</v>
      </c>
      <c r="AB33" s="39" t="str">
        <f t="shared" si="9"/>
        <v>J</v>
      </c>
      <c r="AC33" s="40" t="str">
        <f xml:space="preserve"> IFERROR( INDEX(表格1_334[鍵盤按鍵], MATCH($Y33, 表格1_334[方音符號], 0)), "")</f>
        <v>f</v>
      </c>
    </row>
    <row r="34" spans="1:30" ht="32.25">
      <c r="F34" s="2" cm="1">
        <f t="array" ref="F34" xml:space="preserve"> ROW() - ROW($2:$2)</f>
        <v>32</v>
      </c>
      <c r="G34" s="80" t="str">
        <f t="shared" si="1"/>
        <v>L</v>
      </c>
      <c r="H34" s="80" t="str">
        <f t="shared" si="2"/>
        <v>0</v>
      </c>
      <c r="J34" s="2">
        <v>32</v>
      </c>
      <c r="K34" s="23" t="str">
        <f t="shared" si="3"/>
        <v>0</v>
      </c>
      <c r="L34" s="23" t="str">
        <f t="shared" si="4"/>
        <v>ㄢ</v>
      </c>
      <c r="N34" s="2">
        <v>32</v>
      </c>
      <c r="O34" s="24" t="str">
        <f t="shared" si="10"/>
        <v/>
      </c>
      <c r="P34" s="24" t="str">
        <f t="shared" si="11"/>
        <v/>
      </c>
      <c r="R34" s="2">
        <v>32</v>
      </c>
      <c r="S34" s="5" t="str">
        <f t="shared" si="7"/>
        <v>0</v>
      </c>
      <c r="T34" s="25" t="str">
        <f t="shared" si="8"/>
        <v>L</v>
      </c>
      <c r="U34" s="26" t="str">
        <f xml:space="preserve"> IFERROR( INDEX($L$3:$L$44, MATCH(表格1_334[[#This Row],[鍵盤按鍵]], $K$3:$K$44,0)), "")</f>
        <v>ㄢ</v>
      </c>
      <c r="X34" s="92" cm="1">
        <f t="array" ref="X34">ROW() - ROW($2:$2)</f>
        <v>32</v>
      </c>
      <c r="Y34" s="47" t="s">
        <v>94</v>
      </c>
      <c r="Z34" s="48" t="s">
        <v>95</v>
      </c>
      <c r="AA34" s="49" t="str">
        <f xml:space="preserve"> IFERROR( INDEX(表格1_334[字典編碼], MATCH($Y34, 表格1_334[方音符號], 0)), "")</f>
        <v>S</v>
      </c>
      <c r="AB34" s="49" t="str">
        <f t="shared" si="9"/>
        <v>S</v>
      </c>
      <c r="AC34" s="50" t="str">
        <f xml:space="preserve"> IFERROR( INDEX(表格1_334[鍵盤按鍵], MATCH($Y34, 表格1_334[方音符號], 0)), "")</f>
        <v>v</v>
      </c>
    </row>
    <row r="35" spans="1:30" ht="32.25">
      <c r="F35" s="2" cm="1">
        <f t="array" ref="F35" xml:space="preserve"> ROW() - ROW($2:$2)</f>
        <v>33</v>
      </c>
      <c r="G35" s="80" t="str">
        <f t="shared" si="1"/>
        <v>D</v>
      </c>
      <c r="H35" s="80" t="str">
        <f t="shared" si="2"/>
        <v>p</v>
      </c>
      <c r="J35" s="2">
        <v>33</v>
      </c>
      <c r="K35" s="23" t="str">
        <f t="shared" si="3"/>
        <v>p</v>
      </c>
      <c r="L35" s="23" t="str">
        <f t="shared" si="4"/>
        <v>ㄣ</v>
      </c>
      <c r="N35" s="2">
        <v>33</v>
      </c>
      <c r="O35" s="24" t="str">
        <f t="shared" si="10"/>
        <v/>
      </c>
      <c r="P35" s="24" t="str">
        <f t="shared" si="11"/>
        <v/>
      </c>
      <c r="R35" s="2">
        <v>33</v>
      </c>
      <c r="S35" s="5" t="str">
        <f t="shared" si="7"/>
        <v>p</v>
      </c>
      <c r="T35" s="25" t="str">
        <f t="shared" si="8"/>
        <v>D</v>
      </c>
      <c r="U35" s="26" t="str">
        <f xml:space="preserve"> IFERROR( INDEX($L$3:$L$44, MATCH(表格1_334[[#This Row],[鍵盤按鍵]], $K$3:$K$44,0)), "")</f>
        <v>ㄣ</v>
      </c>
      <c r="X35" s="93" cm="1">
        <f t="array" ref="X35">ROW() - ROW($2:$2)</f>
        <v>33</v>
      </c>
      <c r="Y35" s="37" t="s">
        <v>96</v>
      </c>
      <c r="Z35" s="38" t="s">
        <v>97</v>
      </c>
      <c r="AA35" s="39" t="str">
        <f xml:space="preserve"> IFERROR( INDEX(表格1_334[字典編碼], MATCH($Y35, 表格1_334[方音符號], 0)), "")</f>
        <v>Q</v>
      </c>
      <c r="AB35" s="39" t="str">
        <f t="shared" si="9"/>
        <v>Q</v>
      </c>
      <c r="AC35" s="40" t="str">
        <f xml:space="preserve"> IFERROR( INDEX(表格1_334[鍵盤按鍵], MATCH($Y35, 表格1_334[方音符號], 0)), "")</f>
        <v>;</v>
      </c>
    </row>
    <row r="36" spans="1:30" ht="32.25">
      <c r="F36" s="2" cm="1">
        <f t="array" ref="F36" xml:space="preserve"> ROW() - ROW($2:$2)</f>
        <v>34</v>
      </c>
      <c r="G36" s="80" t="str">
        <f t="shared" si="1"/>
        <v>Q</v>
      </c>
      <c r="H36" s="80" t="str">
        <f t="shared" si="2"/>
        <v>;</v>
      </c>
      <c r="J36" s="2">
        <v>34</v>
      </c>
      <c r="K36" s="23" t="str">
        <f t="shared" si="3"/>
        <v>;</v>
      </c>
      <c r="L36" s="23" t="str">
        <f t="shared" si="4"/>
        <v>ㄤ</v>
      </c>
      <c r="N36" s="2">
        <v>34</v>
      </c>
      <c r="O36" s="24" t="str">
        <f t="shared" si="10"/>
        <v/>
      </c>
      <c r="P36" s="24" t="str">
        <f t="shared" si="11"/>
        <v/>
      </c>
      <c r="R36" s="2">
        <v>34</v>
      </c>
      <c r="S36" s="5" t="str">
        <f t="shared" si="7"/>
        <v>;</v>
      </c>
      <c r="T36" s="25" t="str">
        <f t="shared" si="8"/>
        <v>Q</v>
      </c>
      <c r="U36" s="26" t="str">
        <f xml:space="preserve"> IFERROR( INDEX($L$3:$L$44, MATCH(表格1_334[[#This Row],[鍵盤按鍵]], $K$3:$K$44,0)), "")</f>
        <v>ㄤ</v>
      </c>
      <c r="X36" s="93" cm="1">
        <f t="array" ref="X36">ROW() - ROW($2:$2)</f>
        <v>34</v>
      </c>
      <c r="Y36" s="37" t="s">
        <v>98</v>
      </c>
      <c r="Z36" s="38" t="s">
        <v>99</v>
      </c>
      <c r="AA36" s="39" t="str">
        <f xml:space="preserve"> IFERROR( INDEX(表格1_334[字典編碼], MATCH($Y36, 表格1_334[方音符號], 0)), "")</f>
        <v>L</v>
      </c>
      <c r="AB36" s="39" t="str">
        <f t="shared" si="9"/>
        <v>L</v>
      </c>
      <c r="AC36" s="40" t="str">
        <f xml:space="preserve"> IFERROR( INDEX(表格1_334[鍵盤按鍵], MATCH($Y36, 表格1_334[方音符號], 0)), "")</f>
        <v>0</v>
      </c>
    </row>
    <row r="37" spans="1:30" ht="32.25">
      <c r="F37" s="2" cm="1">
        <f t="array" ref="F37" xml:space="preserve"> ROW() - ROW($2:$2)</f>
        <v>35</v>
      </c>
      <c r="G37" s="80" t="str">
        <f t="shared" si="1"/>
        <v>G</v>
      </c>
      <c r="H37" s="80" t="str">
        <f t="shared" si="2"/>
        <v>/</v>
      </c>
      <c r="J37" s="2">
        <v>35</v>
      </c>
      <c r="K37" s="23" t="str">
        <f t="shared" si="3"/>
        <v>/</v>
      </c>
      <c r="L37" s="23" t="str">
        <f t="shared" si="4"/>
        <v>ㆭ</v>
      </c>
      <c r="N37" s="2">
        <v>35</v>
      </c>
      <c r="O37" s="24" t="str">
        <f t="shared" si="10"/>
        <v/>
      </c>
      <c r="P37" s="24" t="str">
        <f t="shared" si="11"/>
        <v/>
      </c>
      <c r="R37" s="2">
        <v>35</v>
      </c>
      <c r="S37" s="5" t="str">
        <f t="shared" si="7"/>
        <v>/</v>
      </c>
      <c r="T37" s="25" t="str">
        <f t="shared" si="8"/>
        <v>G</v>
      </c>
      <c r="U37" s="26" t="str">
        <f xml:space="preserve"> IFERROR( INDEX($L$3:$L$44, MATCH(表格1_334[[#This Row],[鍵盤按鍵]], $K$3:$K$44,0)), "")</f>
        <v>ㆭ</v>
      </c>
      <c r="X37" s="93" cm="1">
        <f t="array" ref="X37">ROW() - ROW($2:$2)</f>
        <v>35</v>
      </c>
      <c r="Y37" s="37" t="s">
        <v>100</v>
      </c>
      <c r="Z37" s="38" t="s">
        <v>101</v>
      </c>
      <c r="AA37" s="39" t="str">
        <f xml:space="preserve"> IFERROR( INDEX(表格1_334[字典編碼], MATCH($Y37, 表格1_334[方音符號], 0)), "")</f>
        <v>M</v>
      </c>
      <c r="AB37" s="39" t="str">
        <f t="shared" si="9"/>
        <v>M</v>
      </c>
      <c r="AC37" s="40" t="str">
        <f xml:space="preserve"> IFERROR( INDEX(表格1_334[鍵盤按鍵], MATCH($Y37, 表格1_334[方音符號], 0)), "")</f>
        <v>,</v>
      </c>
    </row>
    <row r="38" spans="1:30" ht="32.25">
      <c r="F38" s="2" cm="1">
        <f t="array" ref="F38" xml:space="preserve"> ROW() - ROW($2:$2)</f>
        <v>36</v>
      </c>
      <c r="G38" s="80" t="str">
        <f t="shared" si="1"/>
        <v>N</v>
      </c>
      <c r="H38" s="80" t="str">
        <f t="shared" si="2"/>
        <v>-</v>
      </c>
      <c r="J38" s="2">
        <v>36</v>
      </c>
      <c r="K38" s="23" t="str">
        <f t="shared" si="3"/>
        <v>-</v>
      </c>
      <c r="L38" s="23" t="str">
        <f t="shared" si="4"/>
        <v>ｎ</v>
      </c>
      <c r="N38" s="2">
        <v>36</v>
      </c>
      <c r="O38" s="24" t="str">
        <f t="shared" si="10"/>
        <v/>
      </c>
      <c r="P38" s="24" t="str">
        <f t="shared" si="11"/>
        <v/>
      </c>
      <c r="R38" s="2">
        <v>36</v>
      </c>
      <c r="S38" s="5" t="str">
        <f t="shared" si="7"/>
        <v>-</v>
      </c>
      <c r="T38" s="25" t="str">
        <f t="shared" si="8"/>
        <v>N</v>
      </c>
      <c r="U38" s="26" t="str">
        <f xml:space="preserve"> IFERROR( INDEX($L$3:$L$44, MATCH(表格1_334[[#This Row],[鍵盤按鍵]], $K$3:$K$44,0)), "")</f>
        <v>ｎ</v>
      </c>
      <c r="X38" s="94" cm="1">
        <f t="array" ref="X38">ROW() - ROW($2:$2)</f>
        <v>36</v>
      </c>
      <c r="Y38" s="47" t="s">
        <v>102</v>
      </c>
      <c r="Z38" s="48" t="s">
        <v>103</v>
      </c>
      <c r="AA38" s="49" t="str">
        <f xml:space="preserve"> IFERROR( INDEX(表格1_334[字典編碼], MATCH($Y38, 表格1_334[方音符號], 0)), "")</f>
        <v>Y</v>
      </c>
      <c r="AB38" s="49" t="str">
        <f t="shared" si="9"/>
        <v>Y</v>
      </c>
      <c r="AC38" s="50" t="str">
        <f xml:space="preserve"> IFERROR( INDEX(表格1_334[鍵盤按鍵], MATCH($Y38, 表格1_334[方音符號], 0)), "")</f>
        <v>.</v>
      </c>
    </row>
    <row r="39" spans="1:30" ht="32.25">
      <c r="F39" s="2" cm="1">
        <f t="array" ref="F39" xml:space="preserve"> ROW() - ROW($2:$2)</f>
        <v>37</v>
      </c>
      <c r="G39" s="80" t="str">
        <f t="shared" si="1"/>
        <v>1</v>
      </c>
      <c r="H39" s="80" t="str">
        <f t="shared" si="2"/>
        <v xml:space="preserve"> </v>
      </c>
      <c r="J39" s="2">
        <v>37</v>
      </c>
      <c r="K39" s="23" t="str">
        <f t="shared" si="3"/>
        <v>4</v>
      </c>
      <c r="L39" s="23" t="str">
        <f t="shared" si="4"/>
        <v>ˋ</v>
      </c>
      <c r="N39" s="2">
        <v>37</v>
      </c>
      <c r="O39" s="24" t="str">
        <f t="shared" si="10"/>
        <v/>
      </c>
      <c r="P39" s="24" t="str">
        <f t="shared" si="11"/>
        <v/>
      </c>
      <c r="R39" s="2">
        <v>37</v>
      </c>
      <c r="S39" s="95" t="str">
        <f t="shared" si="7"/>
        <v xml:space="preserve"> </v>
      </c>
      <c r="T39" s="96" t="str">
        <f t="shared" si="8"/>
        <v>1</v>
      </c>
      <c r="U39" s="97" t="str">
        <f xml:space="preserve"> IFERROR( INDEX($L$3:$L$44, MATCH(表格1_334[[#This Row],[鍵盤按鍵]], $K$3:$K$44,0)), "")</f>
        <v/>
      </c>
      <c r="X39" s="98" cm="1">
        <f t="array" ref="X39">ROW() - ROW($2:$2)</f>
        <v>37</v>
      </c>
      <c r="Y39" s="99" t="s">
        <v>104</v>
      </c>
      <c r="Z39" s="100">
        <v>1</v>
      </c>
      <c r="AA39" s="101">
        <v>1</v>
      </c>
      <c r="AB39" s="101">
        <f t="shared" si="9"/>
        <v>1</v>
      </c>
      <c r="AC39" s="102" t="s">
        <v>105</v>
      </c>
    </row>
    <row r="40" spans="1:30" ht="32.25">
      <c r="F40" s="2" cm="1">
        <f t="array" ref="F40" xml:space="preserve"> ROW() - ROW($2:$2)</f>
        <v>38</v>
      </c>
      <c r="G40" s="80" t="str">
        <f t="shared" si="1"/>
        <v>2</v>
      </c>
      <c r="H40" s="80" t="str">
        <f t="shared" si="2"/>
        <v>4</v>
      </c>
      <c r="J40" s="2">
        <v>38</v>
      </c>
      <c r="K40" s="23" t="str">
        <f t="shared" si="3"/>
        <v>3</v>
      </c>
      <c r="L40" s="23" t="str">
        <f t="shared" si="4"/>
        <v>˪</v>
      </c>
      <c r="N40" s="2">
        <v>38</v>
      </c>
      <c r="O40" s="24" t="str">
        <f t="shared" si="10"/>
        <v/>
      </c>
      <c r="P40" s="24" t="str">
        <f t="shared" si="11"/>
        <v/>
      </c>
      <c r="R40" s="2">
        <v>38</v>
      </c>
      <c r="S40" s="5" t="str">
        <f t="shared" si="7"/>
        <v>4</v>
      </c>
      <c r="T40" s="25" t="str">
        <f t="shared" si="8"/>
        <v>2</v>
      </c>
      <c r="U40" s="26" t="str">
        <f xml:space="preserve"> IFERROR( INDEX($L$3:$L$44, MATCH(表格1_334[[#This Row],[鍵盤按鍵]], $K$3:$K$44,0)), "")</f>
        <v>ˋ</v>
      </c>
      <c r="X40" s="103" cm="1">
        <f t="array" ref="X40">ROW() - ROW($2:$2)</f>
        <v>38</v>
      </c>
      <c r="Y40" s="28" t="s">
        <v>106</v>
      </c>
      <c r="Z40" s="29">
        <v>2</v>
      </c>
      <c r="AA40" s="30" t="str">
        <f xml:space="preserve"> IFERROR( INDEX(表格1_334[字典編碼], MATCH($Y40, 表格1_334[方音符號], 0)), "")</f>
        <v>2</v>
      </c>
      <c r="AB40" s="30" t="str">
        <f t="shared" si="9"/>
        <v>2</v>
      </c>
      <c r="AC40" s="31" t="str">
        <f xml:space="preserve"> IFERROR( INDEX(表格1_334[鍵盤按鍵], MATCH($Y40, 表格1_334[方音符號], 0)), "")</f>
        <v>4</v>
      </c>
    </row>
    <row r="41" spans="1:30" ht="32.25">
      <c r="F41" s="2" cm="1">
        <f t="array" ref="F41" xml:space="preserve"> ROW() - ROW($2:$2)</f>
        <v>39</v>
      </c>
      <c r="G41" s="80" t="str">
        <f t="shared" si="1"/>
        <v>3</v>
      </c>
      <c r="H41" s="80" t="str">
        <f t="shared" si="2"/>
        <v>3</v>
      </c>
      <c r="J41" s="2">
        <v>39</v>
      </c>
      <c r="K41" s="23" t="str">
        <f t="shared" si="3"/>
        <v>6</v>
      </c>
      <c r="L41" s="23" t="str">
        <f t="shared" si="4"/>
        <v>ˊ</v>
      </c>
      <c r="N41" s="2">
        <v>39</v>
      </c>
      <c r="O41" s="24" t="str">
        <f t="shared" si="10"/>
        <v/>
      </c>
      <c r="P41" s="24" t="str">
        <f t="shared" si="11"/>
        <v/>
      </c>
      <c r="R41" s="2">
        <v>39</v>
      </c>
      <c r="S41" s="5" t="str">
        <f t="shared" si="7"/>
        <v>3</v>
      </c>
      <c r="T41" s="25" t="str">
        <f t="shared" si="8"/>
        <v>3</v>
      </c>
      <c r="U41" s="26" t="str">
        <f xml:space="preserve"> IFERROR( INDEX($L$3:$L$44, MATCH(表格1_334[[#This Row],[鍵盤按鍵]], $K$3:$K$44,0)), "")</f>
        <v>˪</v>
      </c>
      <c r="X41" s="93" cm="1">
        <f t="array" ref="X41">ROW() - ROW($2:$2)</f>
        <v>39</v>
      </c>
      <c r="Y41" s="37" t="s">
        <v>107</v>
      </c>
      <c r="Z41" s="38">
        <v>3</v>
      </c>
      <c r="AA41" s="39" t="str">
        <f xml:space="preserve"> IFERROR( INDEX(表格1_334[字典編碼], MATCH($Y41, 表格1_334[方音符號], 0)), "")</f>
        <v>3</v>
      </c>
      <c r="AB41" s="39" t="str">
        <f t="shared" si="9"/>
        <v>3</v>
      </c>
      <c r="AC41" s="40" t="str">
        <f xml:space="preserve"> IFERROR( INDEX(表格1_334[鍵盤按鍵], MATCH($Y41, 表格1_334[方音符號], 0)), "")</f>
        <v>3</v>
      </c>
    </row>
    <row r="42" spans="1:30" ht="32.25">
      <c r="F42" s="2" cm="1">
        <f t="array" ref="F42" xml:space="preserve"> ROW() - ROW($2:$2)</f>
        <v>40</v>
      </c>
      <c r="G42" s="80" t="str">
        <f t="shared" si="1"/>
        <v>5</v>
      </c>
      <c r="H42" s="80" t="str">
        <f t="shared" si="2"/>
        <v>6</v>
      </c>
      <c r="J42" s="2">
        <v>40</v>
      </c>
      <c r="K42" s="23" t="str">
        <f t="shared" si="3"/>
        <v>5</v>
      </c>
      <c r="L42" s="23" t="str">
        <f t="shared" si="4"/>
        <v>˫</v>
      </c>
      <c r="N42" s="2">
        <v>40</v>
      </c>
      <c r="O42" s="24" t="str">
        <f t="shared" si="10"/>
        <v/>
      </c>
      <c r="P42" s="24" t="str">
        <f t="shared" si="11"/>
        <v/>
      </c>
      <c r="R42" s="2">
        <v>40</v>
      </c>
      <c r="S42" s="5" t="str">
        <f t="shared" si="7"/>
        <v>6</v>
      </c>
      <c r="T42" s="25" t="str">
        <f t="shared" si="8"/>
        <v>5</v>
      </c>
      <c r="U42" s="26" t="str">
        <f xml:space="preserve"> IFERROR( INDEX($L$3:$L$44, MATCH(表格1_334[[#This Row],[鍵盤按鍵]], $K$3:$K$44,0)), "")</f>
        <v>ˊ</v>
      </c>
      <c r="X42" s="93" cm="1">
        <f t="array" ref="X42">ROW() - ROW($2:$2)</f>
        <v>40</v>
      </c>
      <c r="Y42" s="37" t="s">
        <v>108</v>
      </c>
      <c r="Z42" s="38">
        <v>5</v>
      </c>
      <c r="AA42" s="39" t="str">
        <f xml:space="preserve"> IFERROR( INDEX(表格1_334[字典編碼], MATCH($Y42, 表格1_334[方音符號], 0)), "")</f>
        <v>5</v>
      </c>
      <c r="AB42" s="39" t="str">
        <f t="shared" si="9"/>
        <v>5</v>
      </c>
      <c r="AC42" s="40" t="str">
        <f xml:space="preserve"> IFERROR( INDEX(表格1_334[鍵盤按鍵], MATCH($Y42, 表格1_334[方音符號], 0)), "")</f>
        <v>6</v>
      </c>
    </row>
    <row r="43" spans="1:30" ht="32.25">
      <c r="F43" s="2" cm="1">
        <f t="array" ref="F43" xml:space="preserve"> ROW() - ROW($2:$2)</f>
        <v>41</v>
      </c>
      <c r="G43" s="80" t="str">
        <f t="shared" si="1"/>
        <v>7</v>
      </c>
      <c r="H43" s="80" t="str">
        <f t="shared" si="2"/>
        <v>5</v>
      </c>
      <c r="J43" s="2">
        <v>41</v>
      </c>
      <c r="K43" s="23" t="str">
        <f t="shared" si="3"/>
        <v>7</v>
      </c>
      <c r="L43" s="23" t="str">
        <f t="shared" si="4"/>
        <v>．</v>
      </c>
      <c r="N43" s="2">
        <v>41</v>
      </c>
      <c r="O43" s="24" t="str">
        <f t="shared" si="10"/>
        <v/>
      </c>
      <c r="P43" s="24" t="str">
        <f t="shared" si="11"/>
        <v/>
      </c>
      <c r="R43" s="2">
        <v>41</v>
      </c>
      <c r="S43" s="5" t="str">
        <f t="shared" si="7"/>
        <v>5</v>
      </c>
      <c r="T43" s="25" t="str">
        <f t="shared" si="8"/>
        <v>7</v>
      </c>
      <c r="U43" s="26" t="str">
        <f xml:space="preserve"> IFERROR( INDEX($L$3:$L$44, MATCH(表格1_334[[#This Row],[鍵盤按鍵]], $K$3:$K$44,0)), "")</f>
        <v>˫</v>
      </c>
      <c r="X43" s="93" cm="1">
        <f t="array" ref="X43">ROW() - ROW($2:$2)</f>
        <v>41</v>
      </c>
      <c r="Y43" s="37" t="s">
        <v>109</v>
      </c>
      <c r="Z43" s="38">
        <v>7</v>
      </c>
      <c r="AA43" s="39" t="str">
        <f xml:space="preserve"> IFERROR( INDEX(表格1_334[字典編碼], MATCH($Y43, 表格1_334[方音符號], 0)), "")</f>
        <v>7</v>
      </c>
      <c r="AB43" s="39" t="str">
        <f t="shared" si="9"/>
        <v>7</v>
      </c>
      <c r="AC43" s="40" t="str">
        <f xml:space="preserve"> IFERROR( INDEX(表格1_334[鍵盤按鍵], MATCH($Y43, 表格1_334[方音符號], 0)), "")</f>
        <v>5</v>
      </c>
      <c r="AD43" s="104"/>
    </row>
    <row r="44" spans="1:30" ht="32.25">
      <c r="F44" s="2" cm="1">
        <f t="array" ref="F44" xml:space="preserve"> ROW() - ROW($2:$2)</f>
        <v>42</v>
      </c>
      <c r="G44" s="80" t="str">
        <f t="shared" si="1"/>
        <v>0</v>
      </c>
      <c r="H44" s="80" t="str">
        <f t="shared" si="2"/>
        <v>7</v>
      </c>
      <c r="J44" s="2">
        <v>42</v>
      </c>
      <c r="K44" s="23" t="str">
        <f t="shared" si="3"/>
        <v/>
      </c>
      <c r="L44" s="23" t="str">
        <f t="shared" si="4"/>
        <v/>
      </c>
      <c r="N44" s="2">
        <v>42</v>
      </c>
      <c r="O44" s="24" t="str">
        <f t="shared" si="10"/>
        <v/>
      </c>
      <c r="P44" s="24" t="str">
        <f t="shared" si="11"/>
        <v/>
      </c>
      <c r="R44" s="2">
        <v>42</v>
      </c>
      <c r="S44" s="5" t="str">
        <f t="shared" si="7"/>
        <v>7</v>
      </c>
      <c r="T44" s="25" t="str">
        <f t="shared" si="8"/>
        <v>0</v>
      </c>
      <c r="U44" s="26" t="str">
        <f xml:space="preserve"> IFERROR( INDEX($L$3:$L$44, MATCH(表格1_334[[#This Row],[鍵盤按鍵]], $K$3:$K$44,0)), "")</f>
        <v>．</v>
      </c>
      <c r="X44" s="94" cm="1">
        <f t="array" ref="X44">ROW() - ROW($2:$2)</f>
        <v>42</v>
      </c>
      <c r="Y44" s="47" t="s">
        <v>110</v>
      </c>
      <c r="Z44" s="48">
        <v>8</v>
      </c>
      <c r="AA44" s="49">
        <v>0</v>
      </c>
      <c r="AB44" s="49">
        <f t="shared" si="9"/>
        <v>0</v>
      </c>
      <c r="AC44" s="50">
        <v>7</v>
      </c>
    </row>
    <row r="45" spans="1:30" ht="32.25">
      <c r="P45" s="2"/>
      <c r="X45" s="105" cm="1">
        <f t="array" ref="X45">ROW() - ROW($2:$2)</f>
        <v>43</v>
      </c>
      <c r="Y45" s="67" t="s">
        <v>111</v>
      </c>
      <c r="Z45" s="68" t="s">
        <v>112</v>
      </c>
      <c r="AA45" s="69" t="str">
        <f xml:space="preserve"> IFERROR( INDEX(表格1_334[字典編碼], MATCH($Y45, 表格1_334[方音符號], 0)), "")</f>
        <v/>
      </c>
      <c r="AB45" s="69"/>
      <c r="AC45" s="70" t="str">
        <f xml:space="preserve"> IFERROR( INDEX(表格1_334[鍵盤按鍵], MATCH($Y45, 表格1_334[方音符號], 0)), "")</f>
        <v/>
      </c>
    </row>
    <row r="46" spans="1:30" ht="32.25">
      <c r="A46" s="108" t="s">
        <v>140</v>
      </c>
      <c r="C46" s="17" t="s">
        <v>8</v>
      </c>
      <c r="D46" s="17" t="s">
        <v>15</v>
      </c>
      <c r="E46" s="17" t="s">
        <v>17</v>
      </c>
      <c r="U46" s="106" t="str">
        <f xml:space="preserve"> _xlfn.CONCAT(T3:T38, T40:T44)</f>
        <v>pPmbtTndkKhjJSgqzcCsiuBaoøMIeUYLDQGN23570</v>
      </c>
      <c r="X46" s="103" cm="1">
        <f t="array" ref="X46">ROW() - ROW($2:$2)</f>
        <v>44</v>
      </c>
      <c r="Y46" s="28" t="s">
        <v>113</v>
      </c>
      <c r="Z46" s="29" t="s">
        <v>114</v>
      </c>
      <c r="AA46" s="30" t="str">
        <f xml:space="preserve"> IFERROR( INDEX(表格1_334[字典編碼], MATCH($Y46, 表格1_334[方音符號], 0)), "")</f>
        <v/>
      </c>
      <c r="AB46" s="30"/>
      <c r="AC46" s="31" t="str">
        <f xml:space="preserve"> IFERROR( INDEX(表格1_334[鍵盤按鍵], MATCH($Y46, 表格1_334[方音符號], 0)), "")</f>
        <v/>
      </c>
    </row>
    <row r="47" spans="1:30" ht="32.25">
      <c r="A47" s="109" t="s">
        <v>138</v>
      </c>
      <c r="C47" s="23" t="str">
        <f t="shared" ref="C47:C88" si="12" xml:space="preserve"> MID($A$47, $B53,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106" t="str">
        <f xml:space="preserve"> _xlfn.CONCAT(U3:U38, U40:U44)</f>
        <v>ㄅㄆㄇㆠㄉㄊㄋㄌㄍㄎㄏㄐㄑㄒㆣㄫㆡㄗㄘㄙㄧㄨㆬㄚㆦㄜㆰㄞㆤㄠㆲㄢㄣㄤㆭｎˋ˪ˊ˫．</v>
      </c>
      <c r="X47" s="93" cm="1">
        <f t="array" ref="X47">ROW() - ROW($2:$2)</f>
        <v>45</v>
      </c>
      <c r="Y47" s="37" t="s">
        <v>115</v>
      </c>
      <c r="Z47" s="38" t="s">
        <v>116</v>
      </c>
      <c r="AA47" s="39" t="str">
        <f xml:space="preserve"> IFERROR( INDEX(表格1_334[字典編碼], MATCH($Y47, 表格1_334[方音符號], 0)), "")</f>
        <v/>
      </c>
      <c r="AB47" s="39"/>
      <c r="AC47" s="40" t="str">
        <f xml:space="preserve"> IFERROR( INDEX(表格1_334[鍵盤按鍵], MATCH($Y47, 表格1_334[方音符號], 0)), "")</f>
        <v/>
      </c>
    </row>
    <row r="48" spans="1:30" ht="32.25">
      <c r="C48" s="23" t="str">
        <f t="shared" si="12"/>
        <v>q</v>
      </c>
      <c r="D48" s="5" t="str">
        <f t="shared" si="13"/>
        <v>ㄆ</v>
      </c>
      <c r="E48" s="5" t="str">
        <f t="shared" si="14"/>
        <v>P</v>
      </c>
      <c r="S48" s="107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93" cm="1">
        <f t="array" ref="X48">ROW() - ROW($2:$2)</f>
        <v>46</v>
      </c>
      <c r="Y48" s="37" t="s">
        <v>117</v>
      </c>
      <c r="Z48" s="38" t="s">
        <v>118</v>
      </c>
      <c r="AA48" s="39" t="str">
        <f xml:space="preserve"> IFERROR( INDEX(表格1_334[字典編碼], MATCH($Y48, 表格1_334[方音符號], 0)), "")</f>
        <v/>
      </c>
      <c r="AB48" s="39"/>
      <c r="AC48" s="40" t="str">
        <f xml:space="preserve"> IFERROR( INDEX(表格1_334[鍵盤按鍵], MATCH($Y48, 表格1_334[方音符號], 0)), "")</f>
        <v/>
      </c>
    </row>
    <row r="49" spans="1:47" ht="32.25">
      <c r="A49" s="108" t="s">
        <v>141</v>
      </c>
      <c r="C49" s="23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93" cm="1">
        <f t="array" ref="X49">ROW() - ROW($2:$2)</f>
        <v>47</v>
      </c>
      <c r="Y49" s="37" t="s">
        <v>119</v>
      </c>
      <c r="Z49" s="38" t="s">
        <v>120</v>
      </c>
      <c r="AA49" s="39" t="str">
        <f xml:space="preserve"> IFERROR( INDEX(表格1_334[字典編碼], MATCH($Y49, 表格1_334[方音符號], 0)), "")</f>
        <v/>
      </c>
      <c r="AB49" s="39"/>
      <c r="AC49" s="40" t="str">
        <f xml:space="preserve"> IFERROR( INDEX(表格1_334[鍵盤按鍵], MATCH($Y49, 表格1_334[方音符號], 0)), "")</f>
        <v/>
      </c>
    </row>
    <row r="50" spans="1:47" ht="32.25">
      <c r="A50" s="109" t="s">
        <v>139</v>
      </c>
      <c r="C50" s="23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93" cm="1">
        <f t="array" ref="X50">ROW() - ROW($2:$2)</f>
        <v>48</v>
      </c>
      <c r="Y50" s="37" t="s">
        <v>121</v>
      </c>
      <c r="Z50" s="38" t="s">
        <v>122</v>
      </c>
      <c r="AA50" s="39" t="str">
        <f xml:space="preserve"> IFERROR( INDEX(表格1_334[字典編碼], MATCH($Y50, 表格1_334[方音符號], 0)), "")</f>
        <v/>
      </c>
      <c r="AB50" s="39"/>
      <c r="AC50" s="40" t="str">
        <f xml:space="preserve"> IFERROR( INDEX(表格1_334[鍵盤按鍵], MATCH($Y50, 表格1_334[方音符號], 0)), "")</f>
        <v/>
      </c>
    </row>
    <row r="51" spans="1:47" ht="32.25">
      <c r="C51" s="23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94" cm="1">
        <f t="array" ref="X51">ROW() - ROW($2:$2)</f>
        <v>49</v>
      </c>
      <c r="Y51" s="47" t="s">
        <v>123</v>
      </c>
      <c r="Z51" s="48" t="s">
        <v>124</v>
      </c>
      <c r="AA51" s="49" t="str">
        <f xml:space="preserve"> IFERROR( INDEX(表格1_334[字典編碼], MATCH($Y51, 表格1_334[方音符號], 0)), "")</f>
        <v/>
      </c>
      <c r="AB51" s="49"/>
      <c r="AC51" s="50" t="str">
        <f xml:space="preserve"> IFERROR( INDEX(表格1_334[鍵盤按鍵], MATCH($Y51, 表格1_334[方音符號], 0)), "")</f>
        <v/>
      </c>
    </row>
    <row r="52" spans="1:47" ht="32.25">
      <c r="C52" s="23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103" cm="1">
        <f t="array" ref="X52">ROW() - ROW($2:$2)</f>
        <v>50</v>
      </c>
      <c r="Y52" s="28" t="s">
        <v>125</v>
      </c>
      <c r="Z52" s="29" t="s">
        <v>126</v>
      </c>
      <c r="AA52" s="30" t="str">
        <f xml:space="preserve"> IFERROR( INDEX(表格1_334[字典編碼], MATCH($Y52, 表格1_334[方音符號], 0)), "")</f>
        <v/>
      </c>
      <c r="AB52" s="30"/>
      <c r="AC52" s="31" t="str">
        <f xml:space="preserve"> IFERROR( INDEX(表格1_334[鍵盤按鍵], MATCH($Y52, 表格1_334[方音符號], 0)), "")</f>
        <v/>
      </c>
    </row>
    <row r="53" spans="1:47" ht="32.25">
      <c r="B53" s="2">
        <v>1</v>
      </c>
      <c r="C53" s="23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94" cm="1">
        <f t="array" ref="X53">ROW() - ROW($2:$2)</f>
        <v>51</v>
      </c>
      <c r="Y53" s="47" t="s">
        <v>127</v>
      </c>
      <c r="Z53" s="48" t="s">
        <v>128</v>
      </c>
      <c r="AA53" s="49" t="str">
        <f xml:space="preserve"> IFERROR( INDEX(表格1_334[字典編碼], MATCH($Y53, 表格1_334[方音符號], 0)), "")</f>
        <v/>
      </c>
      <c r="AB53" s="49"/>
      <c r="AC53" s="50" t="str">
        <f xml:space="preserve"> IFERROR( INDEX(表格1_334[鍵盤按鍵], MATCH($Y53, 表格1_334[方音符號], 0)), "")</f>
        <v/>
      </c>
    </row>
    <row r="54" spans="1:47" ht="32.25">
      <c r="B54" s="2">
        <v>2</v>
      </c>
      <c r="C54" s="23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103" cm="1">
        <f t="array" ref="X54">ROW() - ROW($2:$2)</f>
        <v>52</v>
      </c>
      <c r="Y54" s="28" t="s">
        <v>129</v>
      </c>
      <c r="Z54" s="81" t="s">
        <v>76</v>
      </c>
      <c r="AA54" s="30" t="str">
        <f xml:space="preserve"> IFERROR( INDEX(表格1_334[字典編碼], MATCH($Y54, 表格1_334[方音符號], 0)), "")</f>
        <v/>
      </c>
      <c r="AB54" s="30"/>
      <c r="AC54" s="31" t="str">
        <f xml:space="preserve"> IFERROR( INDEX(表格1_334[鍵盤按鍵], MATCH($Y54, 表格1_334[方音符號], 0)), "")</f>
        <v/>
      </c>
    </row>
    <row r="55" spans="1:47" ht="32.25">
      <c r="B55" s="2">
        <v>3</v>
      </c>
      <c r="C55" s="23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93" cm="1">
        <f t="array" ref="X55">ROW() - ROW($2:$2)</f>
        <v>53</v>
      </c>
      <c r="Y55" s="37" t="s">
        <v>130</v>
      </c>
      <c r="Z55" s="82" t="s">
        <v>131</v>
      </c>
      <c r="AA55" s="39" t="str">
        <f xml:space="preserve"> IFERROR( INDEX(表格1_334[字典編碼], MATCH($Y55, 表格1_334[方音符號], 0)), "")</f>
        <v/>
      </c>
      <c r="AB55" s="39"/>
      <c r="AC55" s="40" t="str">
        <f xml:space="preserve"> IFERROR( INDEX(表格1_334[鍵盤按鍵], MATCH($Y55, 表格1_334[方音符號], 0)), "")</f>
        <v/>
      </c>
    </row>
    <row r="56" spans="1:47" ht="32.25">
      <c r="B56" s="2">
        <v>4</v>
      </c>
      <c r="C56" s="23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93" cm="1">
        <f t="array" ref="X56">ROW() - ROW($2:$2)</f>
        <v>54</v>
      </c>
      <c r="Y56" s="37" t="s">
        <v>132</v>
      </c>
      <c r="Z56" s="82" t="s">
        <v>133</v>
      </c>
      <c r="AA56" s="39" t="str">
        <f xml:space="preserve"> IFERROR( INDEX(表格1_334[字典編碼], MATCH($Y56, 表格1_334[方音符號], 0)), "")</f>
        <v/>
      </c>
      <c r="AB56" s="39"/>
      <c r="AC56" s="40" t="str">
        <f xml:space="preserve"> IFERROR( INDEX(表格1_334[鍵盤按鍵], MATCH($Y56, 表格1_334[方音符號], 0)), "")</f>
        <v/>
      </c>
    </row>
    <row r="57" spans="1:47" ht="32.25">
      <c r="B57" s="2">
        <v>5</v>
      </c>
      <c r="C57" s="23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93" cm="1">
        <f t="array" ref="X57">ROW() - ROW($2:$2)</f>
        <v>55</v>
      </c>
      <c r="Y57" s="37" t="s">
        <v>134</v>
      </c>
      <c r="Z57" s="82" t="s">
        <v>135</v>
      </c>
      <c r="AA57" s="39" t="str">
        <f xml:space="preserve"> IFERROR( INDEX(表格1_334[字典編碼], MATCH($Y57, 表格1_334[方音符號], 0)), "")</f>
        <v/>
      </c>
      <c r="AB57" s="39"/>
      <c r="AC57" s="40" t="str">
        <f xml:space="preserve"> IFERROR( INDEX(表格1_334[鍵盤按鍵], MATCH($Y57, 表格1_334[方音符號], 0)), "")</f>
        <v/>
      </c>
    </row>
    <row r="58" spans="1:47" ht="32.25">
      <c r="B58" s="2">
        <v>6</v>
      </c>
      <c r="C58" s="23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94" cm="1">
        <f t="array" ref="X58">ROW() - ROW($2:$2)</f>
        <v>56</v>
      </c>
      <c r="Y58" s="47" t="s">
        <v>136</v>
      </c>
      <c r="Z58" s="83" t="s">
        <v>137</v>
      </c>
      <c r="AA58" s="49" t="str">
        <f xml:space="preserve"> IFERROR( INDEX(表格1_334[字典編碼], MATCH($Y58, 表格1_334[方音符號], 0)), "")</f>
        <v/>
      </c>
      <c r="AB58" s="49"/>
      <c r="AC58" s="50" t="str">
        <f xml:space="preserve"> IFERROR( INDEX(表格1_334[鍵盤按鍵], MATCH($Y58, 表格1_334[方音符號], 0)), "")</f>
        <v/>
      </c>
    </row>
    <row r="59" spans="1:47">
      <c r="B59" s="2">
        <v>7</v>
      </c>
      <c r="C59" s="23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8</v>
      </c>
      <c r="C60" s="23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9</v>
      </c>
      <c r="C61" s="23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10</v>
      </c>
      <c r="C62" s="23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11</v>
      </c>
      <c r="C63" s="23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12</v>
      </c>
      <c r="C64" s="23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13</v>
      </c>
      <c r="C65" s="23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14</v>
      </c>
      <c r="C66" s="23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15</v>
      </c>
      <c r="C67" s="23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16</v>
      </c>
      <c r="C68" s="23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17</v>
      </c>
      <c r="C69" s="23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18</v>
      </c>
      <c r="C70" s="23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19</v>
      </c>
      <c r="C71" s="23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20</v>
      </c>
      <c r="C72" s="23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21</v>
      </c>
      <c r="C73" s="23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22</v>
      </c>
      <c r="C74" s="23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23</v>
      </c>
      <c r="C75" s="23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24</v>
      </c>
      <c r="C76" s="23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25</v>
      </c>
      <c r="C77" s="23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26</v>
      </c>
      <c r="C78" s="23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27</v>
      </c>
      <c r="C79" s="23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28</v>
      </c>
      <c r="C80" s="23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29</v>
      </c>
      <c r="C81" s="23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30</v>
      </c>
      <c r="C82" s="23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31</v>
      </c>
      <c r="C83" s="23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32</v>
      </c>
      <c r="C84" s="23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33</v>
      </c>
      <c r="C85" s="23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34</v>
      </c>
      <c r="C86" s="23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35</v>
      </c>
      <c r="C87" s="23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36</v>
      </c>
      <c r="C88" s="23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B89" s="2">
        <v>37</v>
      </c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B90" s="2">
        <v>38</v>
      </c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B91" s="2">
        <v>39</v>
      </c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B92" s="2">
        <v>40</v>
      </c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B93" s="2">
        <v>41</v>
      </c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B94" s="2">
        <v>42</v>
      </c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鍵盤</vt:lpstr>
      <vt:lpstr>台語方音字典編碼</vt:lpstr>
      <vt:lpstr>RIME對映編碼 (台語方音)</vt:lpstr>
      <vt:lpstr>'RIME對映編碼 (台語方音)'!方音符號</vt:lpstr>
      <vt:lpstr>'RIME對映編碼 (台語方音)'!按鍵編碼</vt:lpstr>
      <vt:lpstr>'RIME對映編碼 (台語方音)'!鍵盤位置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2024-06-15T01:59:52Z</dcterms:modified>
</cp:coreProperties>
</file>