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D8C17A0D-0D51-4E40-B489-028FA1D273BF}" xr6:coauthVersionLast="47" xr6:coauthVersionMax="47" xr10:uidLastSave="{00000000-0000-0000-0000-000000000000}"/>
  <bookViews>
    <workbookView xWindow="-120" yWindow="-120" windowWidth="38640" windowHeight="15720" activeTab="2" xr2:uid="{E87E5C8B-EACA-42E9-8621-62DDB8F02212}"/>
  </bookViews>
  <sheets>
    <sheet name="鍵盤設計" sheetId="5" r:id="rId1"/>
    <sheet name="注音符號、電腦鍵盤與音標編碼" sheetId="4" r:id="rId2"/>
    <sheet name="方音符號" sheetId="6" r:id="rId3"/>
    <sheet name="台語方音字典編碼" sheetId="3" r:id="rId4"/>
    <sheet name="RIME對映編碼 (台語方音)" sheetId="1" r:id="rId5"/>
    <sheet name="參考鍵盤" sheetId="2" r:id="rId6"/>
  </sheets>
  <externalReferences>
    <externalReference r:id="rId7"/>
    <externalReference r:id="rId8"/>
    <externalReference r:id="rId9"/>
  </externalReferences>
  <definedNames>
    <definedName name="_xlnm._FilterDatabase" localSheetId="1" hidden="1">'注音符號、電腦鍵盤與音標編碼'!$B$2:$K$56</definedName>
    <definedName name="方音符號" localSheetId="4">'RIME對映編碼 (台語方音)'!$U$3:$U$44</definedName>
    <definedName name="方音符號" localSheetId="2">#REF!</definedName>
    <definedName name="方音符號" localSheetId="1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1">#REF!</definedName>
    <definedName name="字典編碼" localSheetId="0">#REF!</definedName>
    <definedName name="字典編碼">[1]RIME編碼!$AB$3:$AB$45</definedName>
    <definedName name="注音符號" localSheetId="2">#REF!</definedName>
    <definedName name="注音符號">#REF!</definedName>
    <definedName name="拼音字母" localSheetId="4">'RIME對映編碼 (台語方音)'!#REF!</definedName>
    <definedName name="拼音字母" localSheetId="2">#REF!</definedName>
    <definedName name="拼音字母" localSheetId="1">#REF!</definedName>
    <definedName name="拼音字母" localSheetId="0">#REF!</definedName>
    <definedName name="拼音字母">[1]RIME編碼!$AC$3:$AC$45</definedName>
    <definedName name="按鍵編碼" localSheetId="4">'RIME對映編碼 (台語方音)'!$T$3:$T$44</definedName>
    <definedName name="國際音標" localSheetId="4">'RIME對映編碼 (台語方音)'!#REF!</definedName>
    <definedName name="鍵盤位置" localSheetId="4">'RIME對映編碼 (台語方音)'!$S$3:$S$44</definedName>
    <definedName name="鍵盤位置" localSheetId="2">#REF!</definedName>
    <definedName name="鍵盤位置" localSheetId="1">#REF!</definedName>
    <definedName name="鍵盤位置" localSheetId="0">#REF!</definedName>
    <definedName name="鍵盤位置">[1]RIME編碼!$W$3:$W$40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6" l="1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O54" i="6"/>
  <c r="P53" i="6"/>
  <c r="O53" i="6"/>
  <c r="O52" i="6"/>
  <c r="O51" i="6"/>
  <c r="P50" i="6"/>
  <c r="O50" i="6"/>
  <c r="P49" i="6"/>
  <c r="O49" i="6"/>
  <c r="O48" i="6"/>
  <c r="O47" i="6"/>
  <c r="L47" i="6" a="1"/>
  <c r="L47" i="6" s="1"/>
  <c r="Q54" i="6" s="1"/>
  <c r="K47" i="6"/>
  <c r="P54" i="6" s="1"/>
  <c r="F47" i="6"/>
  <c r="B47" i="6"/>
  <c r="O46" i="6"/>
  <c r="K46" i="6"/>
  <c r="L46" i="6" s="1" a="1"/>
  <c r="L46" i="6" s="1"/>
  <c r="Q53" i="6" s="1"/>
  <c r="F46" i="6"/>
  <c r="B46" i="6"/>
  <c r="O45" i="6"/>
  <c r="K45" i="6"/>
  <c r="M45" i="6" s="1" a="1"/>
  <c r="M45" i="6" s="1"/>
  <c r="R52" i="6" s="1"/>
  <c r="F45" i="6"/>
  <c r="B45" i="6"/>
  <c r="O44" i="6"/>
  <c r="L44" i="6" a="1"/>
  <c r="L44" i="6" s="1"/>
  <c r="Q51" i="6" s="1"/>
  <c r="K44" i="6"/>
  <c r="P51" i="6" s="1"/>
  <c r="F44" i="6"/>
  <c r="B44" i="6"/>
  <c r="O43" i="6"/>
  <c r="K43" i="6"/>
  <c r="F43" i="6"/>
  <c r="B43" i="6"/>
  <c r="O42" i="6"/>
  <c r="K42" i="6"/>
  <c r="M42" i="6" s="1" a="1"/>
  <c r="M42" i="6" s="1"/>
  <c r="R49" i="6" s="1"/>
  <c r="G42" i="6"/>
  <c r="M43" i="6" s="1" a="1"/>
  <c r="M43" i="6" s="1"/>
  <c r="R50" i="6" s="1"/>
  <c r="F42" i="6"/>
  <c r="D42" i="6"/>
  <c r="L43" i="6" s="1" a="1"/>
  <c r="L43" i="6" s="1"/>
  <c r="Q50" i="6" s="1"/>
  <c r="B42" i="6"/>
  <c r="O41" i="6"/>
  <c r="K41" i="6"/>
  <c r="P41" i="6" s="1"/>
  <c r="F41" i="6"/>
  <c r="B41" i="6"/>
  <c r="O40" i="6"/>
  <c r="K40" i="6"/>
  <c r="P40" i="6" s="1"/>
  <c r="F40" i="6"/>
  <c r="B40" i="6"/>
  <c r="O39" i="6"/>
  <c r="K39" i="6"/>
  <c r="P39" i="6" s="1"/>
  <c r="F39" i="6"/>
  <c r="B39" i="6"/>
  <c r="O38" i="6"/>
  <c r="M38" i="6" a="1"/>
  <c r="M38" i="6" s="1"/>
  <c r="R38" i="6" s="1"/>
  <c r="K38" i="6"/>
  <c r="P38" i="6" s="1"/>
  <c r="F38" i="6"/>
  <c r="B38" i="6"/>
  <c r="P37" i="6"/>
  <c r="O37" i="6"/>
  <c r="K37" i="6"/>
  <c r="M37" i="6" s="1" a="1"/>
  <c r="M37" i="6" s="1"/>
  <c r="R37" i="6" s="1"/>
  <c r="F37" i="6"/>
  <c r="B37" i="6"/>
  <c r="O36" i="6"/>
  <c r="L36" i="6" a="1"/>
  <c r="L36" i="6" s="1"/>
  <c r="Q36" i="6" s="1"/>
  <c r="K36" i="6"/>
  <c r="P36" i="6" s="1"/>
  <c r="F36" i="6"/>
  <c r="B36" i="6"/>
  <c r="P35" i="6"/>
  <c r="O35" i="6"/>
  <c r="K35" i="6"/>
  <c r="M35" i="6" s="1" a="1"/>
  <c r="M35" i="6" s="1"/>
  <c r="R35" i="6" s="1"/>
  <c r="F35" i="6"/>
  <c r="B35" i="6"/>
  <c r="P34" i="6"/>
  <c r="O34" i="6"/>
  <c r="M34" i="6" a="1"/>
  <c r="M34" i="6" s="1"/>
  <c r="R34" i="6" s="1"/>
  <c r="K34" i="6"/>
  <c r="L34" i="6" s="1" a="1"/>
  <c r="L34" i="6" s="1"/>
  <c r="Q34" i="6" s="1"/>
  <c r="F34" i="6"/>
  <c r="B34" i="6"/>
  <c r="P33" i="6"/>
  <c r="O33" i="6"/>
  <c r="K33" i="6"/>
  <c r="M33" i="6" s="1" a="1"/>
  <c r="M33" i="6" s="1"/>
  <c r="R33" i="6" s="1"/>
  <c r="F33" i="6"/>
  <c r="B33" i="6"/>
  <c r="P32" i="6"/>
  <c r="O32" i="6"/>
  <c r="M32" i="6" a="1"/>
  <c r="M32" i="6" s="1"/>
  <c r="R32" i="6" s="1"/>
  <c r="L32" i="6" a="1"/>
  <c r="L32" i="6" s="1"/>
  <c r="Q32" i="6" s="1"/>
  <c r="K32" i="6"/>
  <c r="F32" i="6"/>
  <c r="B32" i="6"/>
  <c r="O31" i="6"/>
  <c r="M31" i="6" a="1"/>
  <c r="M31" i="6" s="1"/>
  <c r="R31" i="6" s="1"/>
  <c r="K31" i="6"/>
  <c r="L31" i="6" s="1" a="1"/>
  <c r="L31" i="6" s="1"/>
  <c r="Q31" i="6" s="1"/>
  <c r="F31" i="6"/>
  <c r="B31" i="6"/>
  <c r="P30" i="6"/>
  <c r="O30" i="6"/>
  <c r="M30" i="6" a="1"/>
  <c r="M30" i="6" s="1"/>
  <c r="R30" i="6" s="1"/>
  <c r="L30" i="6" a="1"/>
  <c r="L30" i="6" s="1"/>
  <c r="Q30" i="6" s="1"/>
  <c r="K30" i="6"/>
  <c r="F30" i="6"/>
  <c r="B30" i="6"/>
  <c r="O29" i="6"/>
  <c r="K29" i="6"/>
  <c r="P29" i="6" s="1"/>
  <c r="F29" i="6"/>
  <c r="B29" i="6"/>
  <c r="O28" i="6"/>
  <c r="K28" i="6"/>
  <c r="P28" i="6" s="1"/>
  <c r="F28" i="6"/>
  <c r="B28" i="6"/>
  <c r="O27" i="6"/>
  <c r="K27" i="6"/>
  <c r="P27" i="6" s="1"/>
  <c r="F27" i="6"/>
  <c r="B27" i="6"/>
  <c r="O26" i="6"/>
  <c r="M26" i="6" a="1"/>
  <c r="M26" i="6" s="1"/>
  <c r="R26" i="6" s="1"/>
  <c r="K26" i="6"/>
  <c r="P26" i="6" s="1"/>
  <c r="F26" i="6"/>
  <c r="B26" i="6"/>
  <c r="P25" i="6"/>
  <c r="O25" i="6"/>
  <c r="K25" i="6"/>
  <c r="M25" i="6" s="1" a="1"/>
  <c r="M25" i="6" s="1"/>
  <c r="R25" i="6" s="1"/>
  <c r="F25" i="6"/>
  <c r="B25" i="6"/>
  <c r="O24" i="6"/>
  <c r="L24" i="6" a="1"/>
  <c r="L24" i="6" s="1"/>
  <c r="Q24" i="6" s="1"/>
  <c r="K24" i="6"/>
  <c r="P24" i="6" s="1"/>
  <c r="F24" i="6"/>
  <c r="B24" i="6"/>
  <c r="P23" i="6"/>
  <c r="O23" i="6"/>
  <c r="K23" i="6"/>
  <c r="M23" i="6" s="1" a="1"/>
  <c r="M23" i="6" s="1"/>
  <c r="R23" i="6" s="1"/>
  <c r="F23" i="6"/>
  <c r="B23" i="6"/>
  <c r="P22" i="6"/>
  <c r="O22" i="6"/>
  <c r="M22" i="6" a="1"/>
  <c r="M22" i="6" s="1"/>
  <c r="R22" i="6" s="1"/>
  <c r="K22" i="6"/>
  <c r="L22" i="6" s="1" a="1"/>
  <c r="L22" i="6" s="1"/>
  <c r="Q22" i="6" s="1"/>
  <c r="F22" i="6"/>
  <c r="B22" i="6"/>
  <c r="P21" i="6"/>
  <c r="O21" i="6"/>
  <c r="K21" i="6"/>
  <c r="M21" i="6" s="1" a="1"/>
  <c r="M21" i="6" s="1"/>
  <c r="R21" i="6" s="1"/>
  <c r="F21" i="6"/>
  <c r="B21" i="6"/>
  <c r="P20" i="6"/>
  <c r="O20" i="6"/>
  <c r="M20" i="6" a="1"/>
  <c r="M20" i="6" s="1"/>
  <c r="R20" i="6" s="1"/>
  <c r="L20" i="6" a="1"/>
  <c r="L20" i="6" s="1"/>
  <c r="Q20" i="6" s="1"/>
  <c r="K20" i="6"/>
  <c r="F20" i="6"/>
  <c r="B20" i="6"/>
  <c r="O19" i="6"/>
  <c r="M19" i="6" a="1"/>
  <c r="M19" i="6" s="1"/>
  <c r="R19" i="6" s="1"/>
  <c r="K19" i="6"/>
  <c r="L19" i="6" s="1" a="1"/>
  <c r="L19" i="6" s="1"/>
  <c r="Q19" i="6" s="1"/>
  <c r="F19" i="6"/>
  <c r="B19" i="6"/>
  <c r="O18" i="6"/>
  <c r="M18" i="6" a="1"/>
  <c r="M18" i="6" s="1"/>
  <c r="R18" i="6" s="1"/>
  <c r="L18" i="6" a="1"/>
  <c r="L18" i="6" s="1"/>
  <c r="Q18" i="6" s="1"/>
  <c r="K18" i="6"/>
  <c r="P18" i="6" s="1"/>
  <c r="F18" i="6"/>
  <c r="B18" i="6"/>
  <c r="O17" i="6"/>
  <c r="K17" i="6"/>
  <c r="P17" i="6" s="1"/>
  <c r="F17" i="6"/>
  <c r="B17" i="6"/>
  <c r="O16" i="6"/>
  <c r="K16" i="6"/>
  <c r="P16" i="6" s="1"/>
  <c r="F16" i="6"/>
  <c r="B16" i="6"/>
  <c r="O15" i="6"/>
  <c r="K15" i="6"/>
  <c r="P15" i="6" s="1"/>
  <c r="F15" i="6"/>
  <c r="B15" i="6"/>
  <c r="O14" i="6"/>
  <c r="K14" i="6"/>
  <c r="P14" i="6" s="1"/>
  <c r="F14" i="6"/>
  <c r="B14" i="6"/>
  <c r="O13" i="6"/>
  <c r="M13" i="6" a="1"/>
  <c r="M13" i="6" s="1"/>
  <c r="R13" i="6" s="1"/>
  <c r="K13" i="6"/>
  <c r="P13" i="6" s="1"/>
  <c r="F13" i="6"/>
  <c r="B13" i="6"/>
  <c r="O12" i="6"/>
  <c r="M12" i="6" a="1"/>
  <c r="M12" i="6" s="1"/>
  <c r="R12" i="6" s="1"/>
  <c r="K12" i="6"/>
  <c r="P12" i="6" s="1"/>
  <c r="F12" i="6"/>
  <c r="B12" i="6"/>
  <c r="P11" i="6"/>
  <c r="O11" i="6"/>
  <c r="K11" i="6"/>
  <c r="M11" i="6" s="1" a="1"/>
  <c r="M11" i="6" s="1"/>
  <c r="R11" i="6" s="1"/>
  <c r="F11" i="6"/>
  <c r="B11" i="6"/>
  <c r="O10" i="6"/>
  <c r="L10" i="6" a="1"/>
  <c r="L10" i="6" s="1"/>
  <c r="Q10" i="6" s="1"/>
  <c r="K10" i="6"/>
  <c r="P10" i="6" s="1"/>
  <c r="F10" i="6"/>
  <c r="B10" i="6"/>
  <c r="P9" i="6"/>
  <c r="O9" i="6"/>
  <c r="K9" i="6"/>
  <c r="M9" i="6" s="1" a="1"/>
  <c r="M9" i="6" s="1"/>
  <c r="R9" i="6" s="1"/>
  <c r="F9" i="6"/>
  <c r="B9" i="6"/>
  <c r="O8" i="6"/>
  <c r="K8" i="6"/>
  <c r="M8" i="6" s="1" a="1"/>
  <c r="M8" i="6" s="1"/>
  <c r="R8" i="6" s="1"/>
  <c r="F8" i="6"/>
  <c r="B8" i="6"/>
  <c r="P7" i="6"/>
  <c r="O7" i="6"/>
  <c r="M7" i="6" a="1"/>
  <c r="M7" i="6" s="1"/>
  <c r="R7" i="6" s="1"/>
  <c r="K7" i="6"/>
  <c r="L7" i="6" s="1" a="1"/>
  <c r="L7" i="6" s="1"/>
  <c r="Q7" i="6" s="1"/>
  <c r="F7" i="6"/>
  <c r="B7" i="6"/>
  <c r="P6" i="6"/>
  <c r="O6" i="6"/>
  <c r="L6" i="6" a="1"/>
  <c r="L6" i="6" s="1"/>
  <c r="Q6" i="6" s="1"/>
  <c r="K6" i="6"/>
  <c r="M6" i="6" s="1" a="1"/>
  <c r="M6" i="6" s="1"/>
  <c r="R6" i="6" s="1"/>
  <c r="F6" i="6"/>
  <c r="B6" i="6"/>
  <c r="O5" i="6"/>
  <c r="M5" i="6" a="1"/>
  <c r="M5" i="6" s="1"/>
  <c r="R5" i="6" s="1"/>
  <c r="L5" i="6" a="1"/>
  <c r="L5" i="6" s="1"/>
  <c r="Q5" i="6" s="1"/>
  <c r="K5" i="6"/>
  <c r="P5" i="6" s="1"/>
  <c r="F5" i="6"/>
  <c r="B5" i="6"/>
  <c r="O4" i="6"/>
  <c r="M4" i="6" a="1"/>
  <c r="M4" i="6" s="1"/>
  <c r="R4" i="6" s="1"/>
  <c r="L4" i="6" a="1"/>
  <c r="L4" i="6" s="1"/>
  <c r="Q4" i="6" s="1"/>
  <c r="K4" i="6"/>
  <c r="P4" i="6" s="1"/>
  <c r="F4" i="6"/>
  <c r="B4" i="6"/>
  <c r="O3" i="6"/>
  <c r="M3" i="6" a="1"/>
  <c r="M3" i="6" s="1"/>
  <c r="R3" i="6" s="1"/>
  <c r="L3" i="6" a="1"/>
  <c r="L3" i="6" s="1"/>
  <c r="Q3" i="6" s="1"/>
  <c r="K3" i="6"/>
  <c r="P3" i="6" s="1"/>
  <c r="F3" i="6"/>
  <c r="B3" i="6"/>
  <c r="P8" i="6" l="1"/>
  <c r="M46" i="6" a="1"/>
  <c r="M46" i="6" s="1"/>
  <c r="R53" i="6" s="1"/>
  <c r="L41" i="6" a="1"/>
  <c r="L41" i="6" s="1"/>
  <c r="Q41" i="6" s="1"/>
  <c r="P52" i="6"/>
  <c r="T4" i="6" s="1"/>
  <c r="L15" i="6" a="1"/>
  <c r="L15" i="6" s="1"/>
  <c r="Q15" i="6" s="1"/>
  <c r="L28" i="6" a="1"/>
  <c r="L28" i="6" s="1"/>
  <c r="Q28" i="6" s="1"/>
  <c r="L40" i="6" a="1"/>
  <c r="L40" i="6" s="1"/>
  <c r="Q40" i="6" s="1"/>
  <c r="L42" i="6" a="1"/>
  <c r="L42" i="6" s="1"/>
  <c r="Q49" i="6" s="1"/>
  <c r="L45" i="6" a="1"/>
  <c r="L45" i="6" s="1"/>
  <c r="Q52" i="6" s="1"/>
  <c r="L14" i="6" a="1"/>
  <c r="L14" i="6" s="1"/>
  <c r="Q14" i="6" s="1"/>
  <c r="M16" i="6" a="1"/>
  <c r="M16" i="6" s="1"/>
  <c r="R16" i="6" s="1"/>
  <c r="M17" i="6" a="1"/>
  <c r="M17" i="6" s="1"/>
  <c r="R17" i="6" s="1"/>
  <c r="L27" i="6" a="1"/>
  <c r="L27" i="6" s="1"/>
  <c r="Q27" i="6" s="1"/>
  <c r="M29" i="6" a="1"/>
  <c r="M29" i="6" s="1"/>
  <c r="R29" i="6" s="1"/>
  <c r="L39" i="6" a="1"/>
  <c r="L39" i="6" s="1"/>
  <c r="Q39" i="6" s="1"/>
  <c r="M41" i="6" a="1"/>
  <c r="M41" i="6" s="1"/>
  <c r="R41" i="6" s="1"/>
  <c r="L17" i="6" a="1"/>
  <c r="L17" i="6" s="1"/>
  <c r="Q17" i="6" s="1"/>
  <c r="L29" i="6" a="1"/>
  <c r="L29" i="6" s="1"/>
  <c r="Q29" i="6" s="1"/>
  <c r="L12" i="6" a="1"/>
  <c r="L12" i="6" s="1"/>
  <c r="Q12" i="6" s="1"/>
  <c r="L13" i="6" a="1"/>
  <c r="L13" i="6" s="1"/>
  <c r="Q13" i="6" s="1"/>
  <c r="M15" i="6" a="1"/>
  <c r="M15" i="6" s="1"/>
  <c r="R15" i="6" s="1"/>
  <c r="P19" i="6"/>
  <c r="T2" i="6" s="1"/>
  <c r="L26" i="6" a="1"/>
  <c r="L26" i="6" s="1"/>
  <c r="Q26" i="6" s="1"/>
  <c r="M28" i="6" a="1"/>
  <c r="M28" i="6" s="1"/>
  <c r="R28" i="6" s="1"/>
  <c r="P31" i="6"/>
  <c r="L38" i="6" a="1"/>
  <c r="L38" i="6" s="1"/>
  <c r="Q38" i="6" s="1"/>
  <c r="M40" i="6" a="1"/>
  <c r="M40" i="6" s="1"/>
  <c r="R40" i="6" s="1"/>
  <c r="L16" i="6" a="1"/>
  <c r="L16" i="6" s="1"/>
  <c r="Q16" i="6" s="1"/>
  <c r="L11" i="6" a="1"/>
  <c r="L11" i="6" s="1"/>
  <c r="Q11" i="6" s="1"/>
  <c r="M14" i="6" a="1"/>
  <c r="M14" i="6" s="1"/>
  <c r="R14" i="6" s="1"/>
  <c r="L25" i="6" a="1"/>
  <c r="L25" i="6" s="1"/>
  <c r="Q25" i="6" s="1"/>
  <c r="M27" i="6" a="1"/>
  <c r="M27" i="6" s="1"/>
  <c r="R27" i="6" s="1"/>
  <c r="L37" i="6" a="1"/>
  <c r="L37" i="6" s="1"/>
  <c r="Q37" i="6" s="1"/>
  <c r="M39" i="6" a="1"/>
  <c r="M39" i="6" s="1"/>
  <c r="R39" i="6" s="1"/>
  <c r="L8" i="6" a="1"/>
  <c r="L8" i="6" s="1"/>
  <c r="Q8" i="6" s="1"/>
  <c r="L9" i="6" a="1"/>
  <c r="L9" i="6" s="1"/>
  <c r="Q9" i="6" s="1"/>
  <c r="L23" i="6" a="1"/>
  <c r="L23" i="6" s="1"/>
  <c r="Q23" i="6" s="1"/>
  <c r="L35" i="6" a="1"/>
  <c r="L35" i="6" s="1"/>
  <c r="Q35" i="6" s="1"/>
  <c r="M10" i="6" a="1"/>
  <c r="M10" i="6" s="1"/>
  <c r="R10" i="6" s="1"/>
  <c r="M24" i="6" a="1"/>
  <c r="M24" i="6" s="1"/>
  <c r="R24" i="6" s="1"/>
  <c r="M36" i="6" a="1"/>
  <c r="M36" i="6" s="1"/>
  <c r="R36" i="6" s="1"/>
  <c r="M44" i="6" a="1"/>
  <c r="M44" i="6" s="1"/>
  <c r="R51" i="6" s="1"/>
  <c r="M47" i="6" a="1"/>
  <c r="M47" i="6" s="1"/>
  <c r="R54" i="6" s="1"/>
  <c r="L21" i="6" a="1"/>
  <c r="L21" i="6" s="1"/>
  <c r="Q21" i="6" s="1"/>
  <c r="L33" i="6" a="1"/>
  <c r="L33" i="6" s="1"/>
  <c r="Q33" i="6" s="1"/>
  <c r="T16" i="6" l="1"/>
  <c r="T12" i="6"/>
  <c r="T3" i="6"/>
  <c r="T8" i="6"/>
  <c r="BK5" i="5" l="1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E17" i="5" a="1"/>
  <c r="K17" i="5" a="1"/>
  <c r="Q17" i="5" a="1"/>
  <c r="W17" i="5" a="1"/>
  <c r="F17" i="5" a="1"/>
  <c r="L17" i="5" a="1"/>
  <c r="R17" i="5" a="1"/>
  <c r="X17" i="5" a="1"/>
  <c r="G17" i="5" a="1"/>
  <c r="M17" i="5" a="1"/>
  <c r="S17" i="5" a="1"/>
  <c r="H17" i="5" a="1"/>
  <c r="N17" i="5" a="1"/>
  <c r="T17" i="5" a="1"/>
  <c r="I17" i="5" a="1"/>
  <c r="O17" i="5" a="1"/>
  <c r="U17" i="5" a="1"/>
  <c r="J17" i="5" a="1"/>
  <c r="P17" i="5" a="1"/>
  <c r="V17" i="5" a="1"/>
  <c r="AR17" i="5" a="1"/>
  <c r="AF17" i="5" a="1"/>
  <c r="BC17" i="5" a="1"/>
  <c r="AQ17" i="5" a="1"/>
  <c r="AE17" i="5" a="1"/>
  <c r="AH17" i="5" a="1"/>
  <c r="BB17" i="5" a="1"/>
  <c r="AP17" i="5" a="1"/>
  <c r="AD17" i="5" a="1"/>
  <c r="AK17" i="5" a="1"/>
  <c r="BA17" i="5" a="1"/>
  <c r="AC17" i="5" a="1"/>
  <c r="D17" i="5" a="1"/>
  <c r="Y17" i="5" a="1"/>
  <c r="AU17" i="5" a="1"/>
  <c r="AX17" i="5" a="1"/>
  <c r="AL17" i="5" a="1"/>
  <c r="Z17" i="5" a="1"/>
  <c r="AW17" i="5" a="1"/>
  <c r="AT17" i="5" a="1"/>
  <c r="AV17" i="5" a="1"/>
  <c r="AJ17" i="5" a="1"/>
  <c r="AS17" i="5" a="1"/>
  <c r="AO17" i="5" a="1"/>
  <c r="AG17" i="5" a="1"/>
  <c r="AZ17" i="5" a="1"/>
  <c r="AN17" i="5" a="1"/>
  <c r="AB17" i="5" a="1"/>
  <c r="AY17" i="5" a="1"/>
  <c r="AM17" i="5" a="1"/>
  <c r="AA17" i="5" a="1"/>
  <c r="AI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I3" i="4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H20" i="5" a="1"/>
  <c r="H20" i="5" s="1"/>
  <c r="H18" i="5" a="1"/>
  <c r="H18" i="5" s="1"/>
  <c r="H21" i="5" a="1"/>
  <c r="H21" i="5" s="1"/>
  <c r="Q20" i="5" a="1"/>
  <c r="Q2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T19" i="5" a="1"/>
  <c r="T19" i="5" s="1"/>
  <c r="T20" i="5" a="1"/>
  <c r="T20" i="5" s="1"/>
  <c r="T6" i="5" s="1"/>
  <c r="T18" i="5" a="1"/>
  <c r="T18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O21" i="5" a="1"/>
  <c r="O21" i="5" s="1"/>
  <c r="O19" i="5" a="1"/>
  <c r="O19" i="5" s="1"/>
  <c r="O20" i="5" a="1"/>
  <c r="O20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G20" i="5" a="1"/>
  <c r="G20" i="5" s="1"/>
  <c r="G18" i="5" a="1"/>
  <c r="G18" i="5" s="1"/>
  <c r="G21" i="5" a="1"/>
  <c r="G21" i="5" s="1"/>
  <c r="M19" i="5" a="1"/>
  <c r="M19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U21" i="5" a="1"/>
  <c r="U21" i="5" s="1"/>
  <c r="U19" i="5" a="1"/>
  <c r="U19" i="5" s="1"/>
  <c r="U20" i="5" a="1"/>
  <c r="U20" i="5" s="1"/>
  <c r="R20" i="5" a="1"/>
  <c r="R20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B3" i="5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V13" i="5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AF12" i="5"/>
  <c r="AH12" i="5"/>
  <c r="D10" i="5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E4" i="5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S9" i="5"/>
  <c r="U9" i="5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R6" i="5"/>
  <c r="S13" i="5"/>
  <c r="Q13" i="5"/>
  <c r="U10" i="5"/>
  <c r="I6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S5" i="3" a="1"/>
  <c r="BQ5" i="3" a="1"/>
  <c r="BW6" i="3" a="1"/>
  <c r="AF4" i="3" a="1"/>
  <c r="Y4" i="3" a="1"/>
  <c r="AH5" i="3" a="1"/>
  <c r="BJ3" i="3" a="1"/>
  <c r="BF6" i="3" a="1"/>
  <c r="AV4" i="3" a="1"/>
  <c r="AP5" i="3" a="1"/>
  <c r="BG5" i="3" a="1"/>
  <c r="AR3" i="3" a="1"/>
  <c r="V6" i="3" a="1"/>
  <c r="BC4" i="3" a="1"/>
  <c r="X5" i="3" a="1"/>
  <c r="AX3" i="3" a="1"/>
  <c r="AM4" i="3" a="1"/>
  <c r="AC4" i="3" a="1"/>
  <c r="AE4" i="3" a="1"/>
  <c r="AO5" i="3" a="1"/>
  <c r="AJ4" i="3" a="1"/>
  <c r="X6" i="3" a="1"/>
  <c r="W6" i="3" a="1"/>
  <c r="BM5" i="3" a="1"/>
  <c r="Y5" i="3" a="1"/>
  <c r="AL5" i="3" a="1"/>
  <c r="AC5" i="3" a="1"/>
  <c r="BH4" i="3" a="1"/>
  <c r="AK3" i="3" a="1"/>
  <c r="BI3" i="3" a="1"/>
  <c r="AD5" i="3" a="1"/>
  <c r="BB5" i="3" a="1"/>
  <c r="BU5" i="3" a="1"/>
  <c r="BB3" i="3" a="1"/>
  <c r="AP6" i="3" a="1"/>
  <c r="BO3" i="3" a="1"/>
  <c r="AU3" i="3" a="1"/>
  <c r="AF6" i="3" a="1"/>
  <c r="BK4" i="3" a="1"/>
  <c r="BX6" i="3" a="1"/>
  <c r="Z4" i="3" a="1"/>
  <c r="AC3" i="3" a="1"/>
  <c r="AZ4" i="3" a="1"/>
  <c r="BJ4" i="3" a="1"/>
  <c r="BA6" i="3" a="1"/>
  <c r="BU6" i="3" a="1"/>
  <c r="BE3" i="3" a="1"/>
  <c r="AZ6" i="3" a="1"/>
  <c r="Z3" i="3" a="1"/>
  <c r="AU5" i="3" a="1"/>
  <c r="AQ6" i="3" a="1"/>
  <c r="AN5" i="3" a="1"/>
  <c r="BL3" i="3" a="1"/>
  <c r="BM6" i="3" a="1"/>
  <c r="AQ5" i="3" a="1"/>
  <c r="Z6" i="3" a="1"/>
  <c r="AX5" i="3" a="1"/>
  <c r="BD6" i="3" a="1"/>
  <c r="BS5" i="3" a="1"/>
  <c r="BT6" i="3" a="1"/>
  <c r="BW3" i="3" a="1"/>
  <c r="BS4" i="3" a="1"/>
  <c r="AT5" i="3" a="1"/>
  <c r="BR3" i="3" a="1"/>
  <c r="BF4" i="3" a="1"/>
  <c r="BX5" i="3" a="1"/>
  <c r="BH3" i="3" a="1"/>
  <c r="AJ5" i="3" a="1"/>
  <c r="AT6" i="3" a="1"/>
  <c r="AH3" i="3" a="1"/>
  <c r="AS6" i="3" a="1"/>
  <c r="AR4" i="3" a="1"/>
  <c r="BA4" i="3" a="1"/>
  <c r="BQ6" i="3" a="1"/>
  <c r="BE6" i="3" a="1"/>
  <c r="BQ3" i="3" a="1"/>
  <c r="BO4" i="3" a="1"/>
  <c r="AY3" i="3" a="1"/>
  <c r="AV5" i="3" a="1"/>
  <c r="BH6" i="3" a="1"/>
  <c r="BG6" i="3" a="1"/>
  <c r="AR5" i="3" a="1"/>
  <c r="AZ5" i="3" a="1"/>
  <c r="AD3" i="3" a="1"/>
  <c r="AN4" i="3" a="1"/>
  <c r="BI5" i="3" a="1"/>
  <c r="AG3" i="3" a="1"/>
  <c r="W4" i="3" a="1"/>
  <c r="BM3" i="3" a="1"/>
  <c r="W5" i="3" a="1"/>
  <c r="AY4" i="3" a="1"/>
  <c r="AX6" i="3" a="1"/>
  <c r="BS3" i="3" a="1"/>
  <c r="BN3" i="3" a="1"/>
  <c r="AN3" i="3" a="1"/>
  <c r="BR4" i="3" a="1"/>
  <c r="AA4" i="3" a="1"/>
  <c r="BA3" i="3" a="1"/>
  <c r="AR6" i="3" a="1"/>
  <c r="V3" i="3" a="1"/>
  <c r="AH4" i="3" a="1"/>
  <c r="BX4" i="3" a="1"/>
  <c r="Z5" i="3" a="1"/>
  <c r="BV3" i="3" a="1"/>
  <c r="AQ4" i="3" a="1"/>
  <c r="BF5" i="3" a="1"/>
  <c r="AS3" i="3" a="1"/>
  <c r="AA3" i="3" a="1"/>
  <c r="BJ6" i="3" a="1"/>
  <c r="V5" i="3" a="1"/>
  <c r="AT3" i="3" a="1"/>
  <c r="AQ3" i="3" a="1"/>
  <c r="AI3" i="3" a="1"/>
  <c r="Y6" i="3" a="1"/>
  <c r="X4" i="3" a="1"/>
  <c r="BL5" i="3" a="1"/>
  <c r="AG5" i="3" a="1"/>
  <c r="AN6" i="3" a="1"/>
  <c r="BO5" i="3" a="1"/>
  <c r="AI4" i="3" a="1"/>
  <c r="BV5" i="3" a="1"/>
  <c r="BF3" i="3" a="1"/>
  <c r="BI4" i="3" a="1"/>
  <c r="AL6" i="3" a="1"/>
  <c r="BK3" i="3" a="1"/>
  <c r="AK6" i="3" a="1"/>
  <c r="Y3" i="3" a="1"/>
  <c r="V4" i="3" a="1"/>
  <c r="BM4" i="3" a="1"/>
  <c r="AG6" i="3" a="1"/>
  <c r="AY6" i="3" a="1"/>
  <c r="AE5" i="3" a="1"/>
  <c r="BH5" i="3" a="1"/>
  <c r="BW5" i="3" a="1"/>
  <c r="AE6" i="3" a="1"/>
  <c r="BN6" i="3" a="1"/>
  <c r="AS4" i="3" a="1"/>
  <c r="AC6" i="3" a="1"/>
  <c r="BS6" i="3" a="1"/>
  <c r="AX4" i="3" a="1"/>
  <c r="AO6" i="3" a="1"/>
  <c r="BE4" i="3" a="1"/>
  <c r="AB6" i="3" a="1"/>
  <c r="BQ4" i="3" a="1"/>
  <c r="BL6" i="3" a="1"/>
  <c r="AB3" i="3" a="1"/>
  <c r="AT4" i="3" a="1"/>
  <c r="BP6" i="3" a="1"/>
  <c r="AM3" i="3" a="1"/>
  <c r="BT4" i="3" a="1"/>
  <c r="AF3" i="3" a="1"/>
  <c r="AO4" i="3" a="1"/>
  <c r="BP5" i="3" a="1"/>
  <c r="BE5" i="3" a="1"/>
  <c r="BK6" i="3" a="1"/>
  <c r="BG4" i="3" a="1"/>
  <c r="BR5" i="3" a="1"/>
  <c r="AB5" i="3" a="1"/>
  <c r="AM5" i="3" a="1"/>
  <c r="AA6" i="3" a="1"/>
  <c r="AP4" i="3" a="1"/>
  <c r="BD3" i="3" a="1"/>
  <c r="BK5" i="3" a="1"/>
  <c r="BL4" i="3" a="1"/>
  <c r="BU4" i="3" a="1"/>
  <c r="BN5" i="3" a="1"/>
  <c r="BG3" i="3" a="1"/>
  <c r="BB4" i="3" a="1"/>
  <c r="BT5" i="3" a="1"/>
  <c r="AB4" i="3" a="1"/>
  <c r="AW4" i="3" a="1"/>
  <c r="BI6" i="3" a="1"/>
  <c r="AZ3" i="3" a="1"/>
  <c r="BX3" i="3" a="1"/>
  <c r="AU4" i="3" a="1"/>
  <c r="AA5" i="3" a="1"/>
  <c r="AF5" i="3" a="1"/>
  <c r="AW5" i="3" a="1"/>
  <c r="AJ3" i="3" a="1"/>
  <c r="BV6" i="3" a="1"/>
  <c r="BV4" i="3" a="1"/>
  <c r="AW3" i="3" a="1"/>
  <c r="AJ6" i="3" a="1"/>
  <c r="BC6" i="3" a="1"/>
  <c r="AW6" i="3" a="1"/>
  <c r="AH6" i="3" a="1"/>
  <c r="AE3" i="3" a="1"/>
  <c r="BD4" i="3" a="1"/>
  <c r="X3" i="3" a="1"/>
  <c r="AL4" i="3" a="1"/>
  <c r="AU6" i="3" a="1"/>
  <c r="BJ5" i="3" a="1"/>
  <c r="AM6" i="3" a="1"/>
  <c r="AG4" i="3" a="1"/>
  <c r="BD5" i="3" a="1"/>
  <c r="AO3" i="3" a="1"/>
  <c r="AL3" i="3" a="1"/>
  <c r="BN4" i="3" a="1"/>
  <c r="BW4" i="3" a="1"/>
  <c r="BU3" i="3" a="1"/>
  <c r="AI5" i="3" a="1"/>
  <c r="AP3" i="3" a="1"/>
  <c r="AD4" i="3" a="1"/>
  <c r="AI6" i="3" a="1"/>
  <c r="BC3" i="3" a="1"/>
  <c r="AV6" i="3" a="1"/>
  <c r="AV3" i="3" a="1"/>
  <c r="AD6" i="3" a="1"/>
  <c r="AY5" i="3" a="1"/>
  <c r="BB6" i="3" a="1"/>
  <c r="BT3" i="3" a="1"/>
  <c r="BR6" i="3" a="1"/>
  <c r="BP4" i="3" a="1"/>
  <c r="BP3" i="3" a="1"/>
  <c r="BA5" i="3" a="1"/>
  <c r="BC5" i="3" a="1"/>
  <c r="AK5" i="3" a="1"/>
  <c r="AK4" i="3" a="1"/>
  <c r="W3" i="3" a="1"/>
  <c r="BO6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<sst xmlns="http://schemas.openxmlformats.org/spreadsheetml/2006/main" count="1431" uniqueCount="602">
  <si>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</si>
  <si>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</si>
  <si>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</si>
  <si>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</si>
  <si>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</si>
  <si>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</si>
  <si>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</si>
  <si>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</si>
  <si>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</si>
  <si>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</si>
  <si>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</si>
  <si>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</si>
  <si>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</si>
  <si>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</si>
  <si>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</si>
  <si>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</si>
  <si>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</si>
  <si>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</si>
  <si>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</si>
  <si>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</si>
  <si>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</si>
  <si>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</si>
  <si>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</si>
  <si>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</si>
  <si>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</si>
  <si>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</si>
  <si>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</si>
  <si>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</si>
  <si>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</si>
  <si>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</si>
  <si>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</si>
  <si>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</si>
  <si>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</si>
  <si>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</si>
  <si>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</si>
  <si>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</si>
  <si>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</si>
  <si>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</si>
  <si>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</si>
  <si>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</si>
  <si>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</si>
  <si>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</si>
  <si>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</si>
  <si>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</si>
  <si>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</si>
  <si>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</si>
  <si>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</si>
  <si>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</si>
  <si>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</si>
  <si>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</si>
  <si>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</si>
  <si>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</si>
  <si>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</si>
  <si>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</si>
  <si>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</si>
  <si>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</si>
  <si>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</si>
  <si>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</si>
  <si>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</si>
  <si>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</si>
  <si>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</si>
  <si>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</si>
  <si>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</si>
  <si>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</si>
  <si>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</si>
  <si>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</si>
  <si>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</si>
  <si>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</si>
  <si>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</si>
  <si>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</si>
  <si>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</si>
  <si>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</si>
  <si>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</si>
  <si>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</si>
  <si>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</si>
  <si>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</si>
  <si>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</si>
  <si>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</si>
  <si>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</si>
  <si>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</si>
  <si>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</si>
  <si>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</si>
  <si>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</si>
  <si>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</si>
  <si>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</si>
  <si>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</si>
  <si>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</si>
  <si>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</si>
  <si>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</si>
  <si>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</si>
  <si>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</si>
  <si>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</si>
  <si>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</si>
  <si>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</si>
  <si>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</si>
  <si>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</si>
  <si>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</si>
  <si>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</si>
  <si>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</si>
  <si>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</si>
  <si>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</si>
  <si>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</si>
  <si>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</si>
  <si>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</si>
  <si>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</si>
  <si>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</si>
  <si>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</si>
  <si>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</si>
  <si>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</si>
  <si>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</si>
  <si>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</si>
  <si>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</si>
  <si>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</si>
  <si>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</si>
  <si>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</si>
  <si>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</si>
  <si>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</si>
  <si>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</si>
  <si>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</si>
  <si>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</si>
  <si>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</si>
  <si>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</si>
  <si>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</si>
  <si>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</si>
  <si>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</si>
  <si>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</si>
  <si>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</si>
  <si>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</si>
  <si>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</si>
  <si>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</si>
  <si>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</si>
  <si>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</si>
  <si>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</si>
  <si>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</si>
  <si>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</si>
  <si>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</si>
  <si>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</si>
  <si>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</si>
  <si>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</si>
  <si>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</si>
  <si>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</si>
  <si>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</si>
  <si>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</si>
  <si>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</si>
  <si>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</si>
  <si>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</si>
  <si>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</si>
  <si>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</si>
  <si>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</si>
  <si>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</si>
  <si>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</si>
  <si>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</si>
  <si>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</si>
  <si>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</si>
  <si>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</si>
  <si>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</si>
  <si>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</si>
  <si>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</si>
  <si>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</si>
  <si>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</si>
  <si>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</si>
  <si>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</si>
  <si>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</si>
  <si>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</si>
  <si>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</si>
  <si>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</si>
  <si>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</si>
  <si>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</si>
  <si>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</si>
  <si>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</si>
  <si>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</si>
  <si>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</si>
  <si>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</si>
  <si>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</si>
  <si>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</si>
  <si>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</si>
  <si>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</si>
  <si>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</si>
  <si>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</si>
  <si>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</si>
  <si>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</si>
  <si>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</si>
  <si>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</si>
  <si>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</si>
  <si>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</si>
  <si>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</si>
  <si>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</si>
  <si>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</si>
  <si>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</si>
  <si>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</si>
  <si>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</si>
  <si>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</si>
  <si>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</si>
  <si>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</si>
  <si>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</si>
  <si>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</si>
  <si>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</si>
  <si>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</si>
  <si>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</si>
  <si>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</si>
  <si>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</si>
  <si>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</si>
  <si>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</si>
  <si>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</si>
  <si>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</si>
  <si>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</si>
  <si>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</si>
  <si>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</si>
  <si>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</si>
  <si>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</si>
  <si>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</si>
  <si>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</si>
  <si>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</si>
  <si>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</si>
  <si>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</si>
  <si>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</si>
  <si>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</si>
  <si>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</si>
  <si>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</si>
  <si>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</si>
  <si>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</si>
  <si>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</si>
  <si>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</si>
  <si>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</si>
  <si>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</si>
  <si>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</si>
  <si>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</si>
  <si>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</si>
  <si>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</si>
  <si>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</si>
  <si>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</si>
  <si>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</si>
  <si>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</si>
  <si>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</si>
  <si>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</si>
  <si>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</si>
  <si>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</si>
  <si>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</si>
  <si>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</si>
  <si>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</si>
  <si>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</si>
  <si>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</si>
  <si>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</si>
  <si>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</si>
  <si>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</si>
  <si>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</si>
  <si>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</si>
  <si>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</si>
  <si>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</si>
  <si>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</si>
  <si>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</si>
  <si>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</si>
  <si>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</si>
  <si>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</si>
  <si>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</si>
  <si>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</si>
  <si>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</si>
  <si>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</si>
  <si>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</si>
  <si>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</si>
  <si>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</si>
  <si>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</si>
  <si>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</si>
  <si>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</si>
  <si>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</si>
  <si>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</si>
  <si>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</si>
  <si>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</si>
  <si>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</si>
  <si>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</si>
  <si>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</si>
  <si>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</si>
  <si>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</si>
  <si>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</si>
  <si>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</si>
  <si>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</si>
  <si>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</si>
  <si>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</si>
  <si>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</si>
  <si>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</si>
  <si>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</si>
  <si>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</si>
  <si>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</si>
  <si>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</si>
  <si>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</si>
  <si>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</si>
  <si>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</si>
  <si>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</si>
  <si>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</si>
  <si>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</si>
  <si>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</si>
  <si>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</si>
  <si>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</si>
  <si>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</si>
  <si>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</si>
  <si>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</si>
  <si>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</si>
  <si>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</si>
  <si>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</si>
  <si>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</si>
  <si>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</si>
  <si>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</si>
  <si>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</si>
  <si>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</si>
  <si>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</si>
  <si>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</si>
  <si>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</si>
  <si>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</si>
  <si>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</si>
  <si>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</si>
  <si>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</si>
  <si>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</si>
  <si>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</si>
  <si>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</si>
  <si>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</si>
  <si>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</si>
  <si>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</si>
  <si>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</si>
  <si>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</si>
  <si>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</si>
  <si>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</si>
  <si>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</si>
  <si>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</si>
  <si>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</si>
  <si>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</si>
  <si>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</si>
  <si>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</si>
  <si>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</si>
  <si>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</si>
  <si>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</si>
  <si>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</si>
  <si>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</si>
  <si>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</si>
  <si>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</si>
  <si>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</si>
  <si>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</si>
  <si>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</si>
  <si>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</si>
  <si>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</si>
  <si>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</si>
  <si>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</si>
  <si>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</si>
  <si>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</si>
  <si>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</si>
  <si>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</si>
  <si>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</si>
  <si>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</si>
  <si>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</si>
  <si>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</si>
  <si>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</si>
  <si>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</si>
  <si>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</si>
  <si>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</si>
  <si>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</si>
  <si>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</si>
  <si>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</si>
  <si>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</si>
  <si>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</si>
  <si>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</si>
  <si>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</si>
  <si>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</si>
  <si>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</si>
  <si>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</si>
  <si>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</si>
  <si>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</si>
  <si>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</si>
  <si>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</si>
  <si>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</si>
  <si>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</si>
  <si>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</si>
  <si>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</si>
  <si>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</si>
  <si>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</si>
  <si>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</si>
  <si>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</si>
  <si>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</si>
  <si>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</si>
  <si>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</si>
  <si>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</si>
  <si>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</si>
  <si>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</si>
  <si>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</si>
  <si>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</si>
  <si>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</si>
  <si>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</si>
  <si>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</si>
  <si>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</si>
  <si>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</si>
  <si>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</si>
  <si>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</si>
  <si>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</si>
  <si>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</si>
  <si>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</si>
  <si>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</si>
  <si>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</si>
  <si>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</si>
  <si>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</si>
  <si>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</si>
  <si>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</si>
  <si>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</si>
  <si>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</si>
  <si>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</si>
  <si>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</si>
  <si>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</si>
  <si>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</si>
  <si>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</si>
  <si>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</si>
  <si>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</si>
  <si>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</si>
  <si>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</si>
  <si>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</si>
  <si>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</si>
  <si>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</si>
  <si>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</si>
  <si>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</si>
  <si>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</si>
  <si>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</si>
  <si>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</si>
  <si>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</si>
  <si>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</si>
  <si>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</si>
  <si>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</si>
  <si>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</si>
  <si>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</si>
  <si>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</si>
  <si>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</si>
  <si>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</si>
  <si>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</si>
  <si>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</si>
  <si>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</si>
  <si>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</si>
  <si>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</si>
  <si>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</si>
  <si>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</si>
  <si>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</si>
  <si>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</si>
  <si>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</si>
  <si>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</si>
  <si>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</si>
  <si>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</si>
  <si>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</si>
  <si>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</si>
  <si>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</si>
  <si>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</si>
  <si>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</si>
  <si>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</si>
  <si>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</si>
  <si>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</si>
  <si>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</si>
  <si>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</si>
  <si>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</si>
  <si>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</si>
  <si>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</si>
  <si>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</si>
  <si>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</si>
  <si>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</si>
  <si>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</si>
  <si>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</si>
  <si>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</si>
  <si>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</si>
  <si>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</si>
  <si>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</si>
  <si>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</si>
  <si>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</si>
  <si>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</si>
  <si>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</si>
  <si>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</si>
  <si>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</si>
  <si>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</si>
  <si>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</si>
  <si>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</si>
  <si>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</si>
  <si>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</si>
  <si>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</si>
  <si>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</si>
  <si>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</si>
  <si>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</si>
  <si>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</si>
  <si>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</si>
  <si>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</si>
  <si>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</si>
  <si>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</si>
  <si>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</si>
  <si>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</si>
  <si>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</si>
  <si>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</si>
  <si>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</si>
  <si>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</si>
  <si>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</si>
  <si>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</si>
  <si>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</si>
  <si>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</si>
  <si>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</si>
  <si>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</si>
  <si>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</si>
  <si>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</si>
  <si>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</si>
  <si>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</si>
  <si>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</si>
  <si>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</si>
  <si>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</si>
  <si>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</si>
  <si>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</si>
  <si>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</si>
  <si>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</si>
  <si>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</si>
  <si>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</si>
  <si>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</si>
  <si>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</si>
  <si>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</si>
  <si>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</si>
  <si>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</si>
  <si>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</si>
  <si>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</si>
  <si>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</si>
  <si>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</si>
  <si>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</si>
  <si>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</si>
  <si>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</si>
  <si>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</si>
  <si>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</si>
  <si>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</si>
  <si>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</si>
  <si>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</si>
  <si>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</si>
  <si>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</si>
  <si>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</si>
  <si>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</si>
  <si>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</si>
  <si>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</si>
  <si>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</si>
  <si>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</si>
  <si>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</si>
  <si>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</si>
  <si>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</si>
  <si>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</si>
  <si>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</si>
  <si>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</si>
  <si>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</si>
  <si>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</si>
  <si>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</si>
  <si>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</si>
  <si>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</si>
  <si>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</si>
  <si>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</si>
  <si>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</si>
  <si>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</si>
  <si>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</si>
  <si>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</si>
  <si>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</si>
  <si>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</si>
  <si>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</si>
  <si>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</si>
  <si>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</si>
  <si>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</si>
  <si>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</si>
  <si>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</si>
  <si>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</si>
  <si>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</si>
  <si>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</si>
  <si>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</si>
  <si>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</si>
  <si>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</si>
  <si>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</si>
  <si>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</si>
  <si>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</si>
  <si>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</si>
  <si>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</si>
  <si>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</si>
  <si>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</si>
  <si>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</si>
  <si>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</si>
  <si>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</si>
  <si>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</si>
  <si>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</si>
  <si>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</si>
  <si>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</si>
  <si>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</si>
  <si>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</si>
  <si>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</si>
  <si>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</si>
  <si>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</si>
  <si>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</si>
  <si>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</si>
  <si>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</si>
  <si>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</si>
  <si>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</si>
  <si>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按鍵位置</t>
  </si>
  <si>
    <t>注音編碼</t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</si>
  <si>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</si>
  <si>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</si>
  <si>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</si>
  <si>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</si>
  <si>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</si>
  <si>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ø</t>
  </si>
  <si>
    <t>（空白）</t>
    <phoneticPr fontId="9" type="noConversion"/>
  </si>
  <si>
    <t>ㆨ</t>
  </si>
  <si>
    <t>ｎ</t>
  </si>
  <si>
    <t>}</t>
  </si>
  <si>
    <t>A</t>
  </si>
  <si>
    <t>{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</si>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</sst>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28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scheme val="minor"/>
    </font>
    <font>
      <b/>
      <sz val="16"/>
      <color rgb="FFFF0000"/>
      <name val="新細明體"/>
      <family val="1"/>
      <scheme val="minor"/>
    </font>
    <font>
      <b/>
      <sz val="16"/>
      <color rgb="FFFF0000"/>
      <name val="Noto Sans TC"/>
      <family val="2"/>
      <charset val="136"/>
    </font>
    <font>
      <sz val="16"/>
      <color rgb="FF000000"/>
      <name val="BopomofoRuby1909-v1"/>
      <family val="3"/>
      <charset val="136"/>
    </font>
    <font>
      <b/>
      <sz val="16"/>
      <color rgb="FFFF0000"/>
      <name val="BopomofoRuby1909-v1"/>
      <family val="3"/>
      <charset val="136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0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82" fillId="16" borderId="25" xfId="2" applyFont="1" applyFill="1" applyBorder="1" applyAlignment="1">
      <alignment vertic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17" fillId="23" borderId="0" xfId="0" applyFont="1" applyFill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20" fillId="23" borderId="0" xfId="0" applyFont="1" applyFill="1" applyAlignment="1">
      <alignment horizontal="center" vertical="center"/>
    </xf>
    <xf numFmtId="0" fontId="118" fillId="23" borderId="0" xfId="0" applyFont="1" applyFill="1" applyAlignment="1">
      <alignment horizontal="center" vertical="center"/>
    </xf>
    <xf numFmtId="0" fontId="119" fillId="23" borderId="0" xfId="0" applyFont="1" applyFill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8" fillId="0" borderId="0" xfId="0" applyFont="1"/>
    <xf numFmtId="0" fontId="121" fillId="0" borderId="0" xfId="0" applyFont="1" applyAlignment="1">
      <alignment horizontal="center" vertical="center"/>
    </xf>
    <xf numFmtId="0" fontId="115" fillId="19" borderId="0" xfId="0" applyFont="1" applyFill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118" fillId="19" borderId="0" xfId="0" applyFont="1" applyFill="1" applyAlignment="1">
      <alignment horizontal="center" vertical="center"/>
    </xf>
    <xf numFmtId="0" fontId="119" fillId="19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42" fillId="23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70" fillId="9" borderId="0" xfId="0" applyFont="1" applyFill="1" applyAlignment="1">
      <alignment horizontal="center" vertical="center"/>
    </xf>
    <xf numFmtId="0" fontId="42" fillId="9" borderId="0" xfId="0" applyFont="1" applyFill="1" applyAlignment="1">
      <alignment horizontal="center" vertical="center"/>
    </xf>
    <xf numFmtId="0" fontId="125" fillId="0" borderId="0" xfId="0" applyFont="1"/>
    <xf numFmtId="0" fontId="126" fillId="0" borderId="0" xfId="0" applyFont="1"/>
    <xf numFmtId="0" fontId="124" fillId="0" borderId="0" xfId="0" applyFont="1"/>
    <xf numFmtId="0" fontId="127" fillId="26" borderId="0" xfId="0" applyFont="1" applyFill="1"/>
    <xf numFmtId="0" fontId="125" fillId="26" borderId="0" xfId="0" applyFont="1" applyFill="1"/>
    <xf numFmtId="0" fontId="126" fillId="26" borderId="0" xfId="0" applyFont="1" applyFill="1"/>
    <xf numFmtId="0" fontId="124" fillId="26" borderId="0" xfId="0" applyFont="1" applyFill="1"/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&#37749;&#30436;&#35373;&#35336;&#35215;&#26684;_&#21488;&#35486;135&#25340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RIME&#35373;&#35336;&#24037;&#20855;-135&#25340;&#38899;&#27861;.xlsx" TargetMode="External"/><Relationship Id="rId1" Type="http://schemas.openxmlformats.org/officeDocument/2006/relationships/externalLinkPath" Target="RIME&#35373;&#35336;&#24037;&#20855;-135&#25340;&#38899;&#2786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 135拼音-鍵盤設計"/>
      <sheetName val="拼音字母編碼與按鍵對映"/>
      <sheetName val="按鍵與注音符號對映"/>
      <sheetName val="RIME設計表"/>
      <sheetName val="RIME設計表 (2)"/>
      <sheetName val="拼音字母編碼與按鍵對映 (2)"/>
      <sheetName val="按鍵與注音符號對映 (2)"/>
      <sheetName val="工作表1"/>
      <sheetName val="DoMiSo拼音"/>
      <sheetName val="方音符號"/>
      <sheetName val="台語注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">
  <autoFilter ref="C4:G56" xr:uid="{CBD99B6E-1695-45CA-A35A-919D424705A0}"/>
  <tableColumns count="5">
    <tableColumn id="1" xr3:uid="{23C441A4-A9BF-4AF3-9A00-C54EFA849863}" name="按鍵字元" dataDxfId="4"/>
    <tableColumn id="2" xr3:uid="{BF68382C-29B0-42B3-B1E7-6BBFB43FDBF8}" name="注音符號" dataDxfId="3"/>
    <tableColumn id="3" xr3:uid="{53638260-1BF6-4965-A4AE-956982740802}" name="方音符號" dataDxfId="2"/>
    <tableColumn id="4" xr3:uid="{DCF6B5DB-F2BF-4A75-8F81-445A20F5EFEC}" name="音標編碼" dataDxfId="1"/>
    <tableColumn id="5" xr3:uid="{138EEA27-F029-4B76-B6E7-B073EAAE87F1}" name="台語音標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9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8">
      <calculatedColumnFormula>H3</calculatedColumnFormula>
    </tableColumn>
    <tableColumn id="4" xr3:uid="{52141FD4-4282-4655-8FDB-25D018179FEA}" name="字典編碼" dataDxfId="7" dataCellStyle="一般 4">
      <calculatedColumnFormula>G3</calculatedColumnFormula>
    </tableColumn>
    <tableColumn id="2" xr3:uid="{59B967E3-C71C-4CF6-991D-C8F093BAB101}" name="方音符號" dataDxfId="6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240" t="s">
        <v>539</v>
      </c>
      <c r="C2" s="241"/>
      <c r="D2" s="242"/>
      <c r="E2" s="240" t="s">
        <v>540</v>
      </c>
      <c r="F2" s="241"/>
      <c r="G2" s="242"/>
      <c r="H2" s="243" t="s">
        <v>541</v>
      </c>
      <c r="I2" s="244"/>
      <c r="J2" s="245"/>
      <c r="K2" s="243" t="s">
        <v>542</v>
      </c>
      <c r="L2" s="244"/>
      <c r="M2" s="245"/>
      <c r="N2" s="246">
        <v>0.05</v>
      </c>
      <c r="O2" s="247"/>
      <c r="P2" s="248"/>
      <c r="Q2" s="243" t="s">
        <v>543</v>
      </c>
      <c r="R2" s="244"/>
      <c r="S2" s="245"/>
      <c r="T2" s="243" t="s">
        <v>544</v>
      </c>
      <c r="U2" s="244"/>
      <c r="V2" s="245"/>
      <c r="W2" s="249" t="s">
        <v>545</v>
      </c>
      <c r="X2" s="250"/>
      <c r="Y2" s="251"/>
      <c r="Z2" s="249" t="s">
        <v>546</v>
      </c>
      <c r="AA2" s="250"/>
      <c r="AB2" s="251"/>
      <c r="AC2" s="249" t="s">
        <v>547</v>
      </c>
      <c r="AD2" s="250"/>
      <c r="AE2" s="251"/>
      <c r="AF2" s="252" t="s">
        <v>548</v>
      </c>
      <c r="AG2" s="253"/>
      <c r="AH2" s="254"/>
      <c r="AI2" s="252" t="s">
        <v>549</v>
      </c>
      <c r="AJ2" s="253"/>
      <c r="AK2" s="254"/>
      <c r="AL2" s="239"/>
      <c r="AM2" s="239"/>
      <c r="AN2" s="239"/>
      <c r="AO2" s="239"/>
      <c r="AP2" s="239"/>
      <c r="AQ2" s="239"/>
      <c r="AR2" s="255"/>
      <c r="AS2" s="255"/>
      <c r="AT2" s="239"/>
      <c r="AU2" s="239"/>
      <c r="AV2" s="239"/>
      <c r="BJ2" s="6" t="s">
        <v>550</v>
      </c>
      <c r="BK2" s="11"/>
      <c r="BL2" s="256"/>
      <c r="BM2" s="256"/>
      <c r="BN2" s="145"/>
      <c r="BO2" s="11"/>
      <c r="BP2" s="11"/>
      <c r="BR2" s="236"/>
      <c r="BT2" s="257"/>
      <c r="BU2" s="258"/>
      <c r="BW2" s="258"/>
    </row>
    <row r="3" spans="1:75" s="147" customFormat="1" ht="45" customHeight="1">
      <c r="A3" s="239"/>
      <c r="B3" s="259" t="str">
        <f ca="1">E19</f>
        <v>ㆠ</v>
      </c>
      <c r="C3" s="260"/>
      <c r="D3" s="261" t="s">
        <v>551</v>
      </c>
      <c r="E3" s="262"/>
      <c r="F3" s="260"/>
      <c r="G3" s="263"/>
      <c r="H3" s="264"/>
      <c r="I3" s="265"/>
      <c r="J3" s="266"/>
      <c r="K3" s="264"/>
      <c r="L3" s="265"/>
      <c r="M3" s="266"/>
      <c r="N3" s="267"/>
      <c r="O3" s="268"/>
      <c r="P3" s="269"/>
      <c r="Q3" s="264"/>
      <c r="R3" s="265"/>
      <c r="S3" s="266"/>
      <c r="T3" s="264"/>
      <c r="U3" s="265"/>
      <c r="V3" s="266"/>
      <c r="W3" s="270" t="str">
        <f ca="1">AD18</f>
        <v>ㄥㄚ</v>
      </c>
      <c r="X3" s="271"/>
      <c r="Y3" s="272" t="str">
        <f ca="1">AD20</f>
        <v>Na</v>
      </c>
      <c r="Z3" s="270" t="str">
        <f ca="1">AL18</f>
        <v>ㄥㄞ</v>
      </c>
      <c r="AA3" s="271"/>
      <c r="AB3" s="272" t="str">
        <f ca="1">AL20</f>
        <v>Nai</v>
      </c>
      <c r="AC3" s="273"/>
      <c r="AD3" s="271"/>
      <c r="AE3" s="274"/>
      <c r="AF3" s="275"/>
      <c r="AG3" s="276"/>
      <c r="AH3" s="277"/>
      <c r="AI3" s="275"/>
      <c r="AJ3" s="276"/>
      <c r="AK3" s="277"/>
      <c r="AL3" s="239"/>
      <c r="AM3" s="239"/>
      <c r="AN3" s="239"/>
      <c r="AO3" s="239"/>
      <c r="AP3" s="239"/>
      <c r="AQ3" s="239"/>
      <c r="AR3" s="255"/>
      <c r="AS3" s="255"/>
      <c r="AT3" s="239"/>
      <c r="AU3" s="239"/>
      <c r="AV3" s="239"/>
      <c r="BJ3" s="2"/>
      <c r="BK3" s="278" t="s">
        <v>342</v>
      </c>
      <c r="BL3" s="279" t="s">
        <v>385</v>
      </c>
      <c r="BM3" s="279" t="s">
        <v>386</v>
      </c>
      <c r="BN3" s="280" t="s">
        <v>387</v>
      </c>
      <c r="BO3" s="281" t="s">
        <v>388</v>
      </c>
      <c r="BP3" s="153"/>
      <c r="BR3" s="236"/>
      <c r="BT3" s="257"/>
      <c r="BU3" s="258"/>
      <c r="BW3" s="258"/>
    </row>
    <row r="4" spans="1:75" ht="45" customHeight="1" thickBot="1">
      <c r="A4" s="282"/>
      <c r="B4" s="283" t="str">
        <f ca="1">D19</f>
        <v>ㄅ</v>
      </c>
      <c r="C4" s="284"/>
      <c r="D4" s="285" t="s">
        <v>21</v>
      </c>
      <c r="E4" s="283" t="str">
        <f ca="1">H19</f>
        <v>ㄉ</v>
      </c>
      <c r="F4" s="284"/>
      <c r="G4" s="286" t="s">
        <v>30</v>
      </c>
      <c r="H4" s="287" t="s">
        <v>105</v>
      </c>
      <c r="I4" s="288"/>
      <c r="J4" s="289" t="s">
        <v>552</v>
      </c>
      <c r="K4" s="290" t="s">
        <v>104</v>
      </c>
      <c r="L4" s="291"/>
      <c r="M4" s="289" t="s">
        <v>553</v>
      </c>
      <c r="N4" s="287" t="s">
        <v>107</v>
      </c>
      <c r="O4" s="288"/>
      <c r="P4" s="289" t="s">
        <v>554</v>
      </c>
      <c r="Q4" s="290" t="s">
        <v>106</v>
      </c>
      <c r="R4" s="291"/>
      <c r="S4" s="289" t="s">
        <v>555</v>
      </c>
      <c r="T4" s="287" t="s">
        <v>556</v>
      </c>
      <c r="U4" s="288"/>
      <c r="V4" s="289" t="s">
        <v>557</v>
      </c>
      <c r="W4" s="292" t="str">
        <f ca="1">AC19</f>
        <v>ㄚ</v>
      </c>
      <c r="X4" s="293"/>
      <c r="Y4" s="294" t="str">
        <f ca="1">AC20</f>
        <v>a</v>
      </c>
      <c r="Z4" s="292" t="str">
        <f ca="1">AK19</f>
        <v>ㄞ</v>
      </c>
      <c r="AA4" s="295"/>
      <c r="AB4" s="296" t="str">
        <f ca="1">AK20</f>
        <v>ai</v>
      </c>
      <c r="AC4" s="292" t="str">
        <f ca="1">AJ19</f>
        <v>ㄢ</v>
      </c>
      <c r="AD4" s="293"/>
      <c r="AE4" s="294" t="str">
        <f ca="1">AJ20</f>
        <v>an</v>
      </c>
      <c r="AF4" s="297" t="str">
        <f ca="1">AW18</f>
        <v>鼻</v>
      </c>
      <c r="AG4" s="295"/>
      <c r="AH4" s="296" t="str">
        <f ca="1">AW20</f>
        <v>N</v>
      </c>
      <c r="AI4" s="298"/>
      <c r="AJ4" s="299"/>
      <c r="AK4" s="300"/>
      <c r="AL4" s="282"/>
      <c r="AM4" s="282"/>
      <c r="AN4" s="282"/>
      <c r="AO4" s="282"/>
      <c r="AP4" s="282"/>
      <c r="AQ4" s="282"/>
      <c r="AR4" s="234"/>
      <c r="AS4" s="234"/>
      <c r="AT4" s="282"/>
      <c r="AU4" s="282"/>
      <c r="AV4" s="282"/>
      <c r="BJ4" s="301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302" t="str">
        <f t="shared" ref="BR4:BR55" si="1" xml:space="preserve"> """" &amp; BK4 &amp; """: { commit: """ &amp; BL4 &amp; """ }"</f>
        <v>"1": { commit: "ㄅ" }</v>
      </c>
      <c r="BT4" s="257">
        <f t="shared" ref="BT4:BT22" si="2">BJ4</f>
        <v>1</v>
      </c>
      <c r="BU4" s="303" t="str">
        <f xml:space="preserve"> "- xform/" &amp; BN4 &amp; "/" &amp; BK4 &amp; "/"</f>
        <v>- xform/p/1/</v>
      </c>
      <c r="BW4" s="303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240" t="s">
        <v>558</v>
      </c>
      <c r="D5" s="241"/>
      <c r="E5" s="242"/>
      <c r="F5" s="240" t="s">
        <v>559</v>
      </c>
      <c r="G5" s="241"/>
      <c r="H5" s="242"/>
      <c r="I5" s="240" t="s">
        <v>322</v>
      </c>
      <c r="J5" s="241"/>
      <c r="K5" s="242"/>
      <c r="L5" s="240" t="s">
        <v>560</v>
      </c>
      <c r="M5" s="241"/>
      <c r="N5" s="242"/>
      <c r="O5" s="240" t="s">
        <v>408</v>
      </c>
      <c r="P5" s="241"/>
      <c r="Q5" s="242"/>
      <c r="R5" s="240" t="s">
        <v>447</v>
      </c>
      <c r="S5" s="241"/>
      <c r="T5" s="242"/>
      <c r="U5" s="249" t="s">
        <v>259</v>
      </c>
      <c r="V5" s="250"/>
      <c r="W5" s="251"/>
      <c r="X5" s="249" t="s">
        <v>275</v>
      </c>
      <c r="Y5" s="250"/>
      <c r="Z5" s="251"/>
      <c r="AA5" s="249" t="s">
        <v>267</v>
      </c>
      <c r="AB5" s="250"/>
      <c r="AC5" s="251"/>
      <c r="AD5" s="249" t="s">
        <v>400</v>
      </c>
      <c r="AE5" s="250"/>
      <c r="AF5" s="251"/>
      <c r="AG5" s="249" t="s">
        <v>561</v>
      </c>
      <c r="AH5" s="250"/>
      <c r="AI5" s="251"/>
      <c r="AJ5" s="249" t="s">
        <v>562</v>
      </c>
      <c r="AK5" s="250"/>
      <c r="AL5" s="251"/>
      <c r="AM5" s="252" t="s">
        <v>563</v>
      </c>
      <c r="AN5" s="253"/>
      <c r="AO5" s="254"/>
      <c r="AP5" s="239"/>
      <c r="AQ5" s="239"/>
      <c r="AR5" s="255"/>
      <c r="AS5" s="255"/>
      <c r="AT5" s="239"/>
      <c r="AU5" s="239"/>
      <c r="AV5" s="239"/>
      <c r="BJ5" s="301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302" t="str">
        <f t="shared" si="1"/>
        <v>"!": { commit: "ㄅㄏ" }</v>
      </c>
      <c r="BT5" s="257">
        <f t="shared" si="2"/>
        <v>2</v>
      </c>
      <c r="BU5" s="303" t="str">
        <f t="shared" ref="BU5:BU55" si="3" xml:space="preserve"> "- xform/" &amp; BN5 &amp; "/" &amp; BK5 &amp; "/"</f>
        <v>- xform/b/!/</v>
      </c>
      <c r="BW5" s="303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62"/>
      <c r="D6" s="260"/>
      <c r="E6" s="263"/>
      <c r="F6" s="262"/>
      <c r="G6" s="260"/>
      <c r="H6" s="263"/>
      <c r="I6" s="259" t="str">
        <f ca="1">M19</f>
        <v>ㆣ</v>
      </c>
      <c r="J6" s="260"/>
      <c r="K6" s="263" t="s">
        <v>564</v>
      </c>
      <c r="L6" s="304"/>
      <c r="M6" s="260"/>
      <c r="N6" s="305"/>
      <c r="O6" s="262"/>
      <c r="P6" s="260"/>
      <c r="Q6" s="263"/>
      <c r="R6" s="304" t="str">
        <f ca="1">T18</f>
        <v>ㄐ</v>
      </c>
      <c r="S6" s="260"/>
      <c r="T6" s="305" t="str">
        <f ca="1">T20</f>
        <v>zi-</v>
      </c>
      <c r="U6" s="270" t="str">
        <f ca="1">Z18</f>
        <v>ㄥㄧ</v>
      </c>
      <c r="V6" s="271"/>
      <c r="W6" s="272" t="str">
        <f ca="1">Z20</f>
        <v>Ni</v>
      </c>
      <c r="X6" s="270" t="str">
        <f ca="1">AH18</f>
        <v>ㄥㆦ</v>
      </c>
      <c r="Y6" s="271"/>
      <c r="Z6" s="272" t="str">
        <f ca="1">AH20</f>
        <v>Noo</v>
      </c>
      <c r="AA6" s="270" t="str">
        <f ca="1">AO18</f>
        <v>ㄛㄇ</v>
      </c>
      <c r="AB6" s="271"/>
      <c r="AC6" s="272" t="str">
        <f ca="1">AO20</f>
        <v>om</v>
      </c>
      <c r="AD6" s="273"/>
      <c r="AE6" s="271"/>
      <c r="AF6" s="274"/>
      <c r="AG6" s="273"/>
      <c r="AH6" s="271"/>
      <c r="AI6" s="274"/>
      <c r="AJ6" s="273"/>
      <c r="AK6" s="271"/>
      <c r="AL6" s="274"/>
      <c r="AM6" s="275"/>
      <c r="AN6" s="276"/>
      <c r="AO6" s="277"/>
      <c r="AP6" s="239"/>
      <c r="AQ6" s="239"/>
      <c r="AR6" s="255"/>
      <c r="AS6" s="255"/>
      <c r="AT6" s="239"/>
      <c r="AU6" s="239"/>
      <c r="AV6" s="239"/>
      <c r="BJ6" s="301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302" t="str">
        <f t="shared" si="1"/>
        <v>"q": { commit: "ㄆ" }</v>
      </c>
      <c r="BT6" s="257">
        <f t="shared" si="2"/>
        <v>3</v>
      </c>
      <c r="BU6" s="303" t="str">
        <f t="shared" si="3"/>
        <v>- xform/P/q/</v>
      </c>
      <c r="BW6" s="303" t="str">
        <f t="shared" si="4"/>
        <v>- xform/q/ㄆ/</v>
      </c>
    </row>
    <row r="7" spans="1:75" ht="45" customHeight="1" thickBot="1">
      <c r="A7" s="282"/>
      <c r="B7" s="282"/>
      <c r="C7" s="283" t="str">
        <f ca="1">F19</f>
        <v>ㄆ</v>
      </c>
      <c r="D7" s="284"/>
      <c r="E7" s="286" t="s">
        <v>392</v>
      </c>
      <c r="F7" s="283" t="str">
        <f ca="1">I19</f>
        <v>ㄊ</v>
      </c>
      <c r="G7" s="284"/>
      <c r="H7" s="286" t="s">
        <v>32</v>
      </c>
      <c r="I7" s="283" t="str">
        <f ca="1">L19</f>
        <v>ㄍ</v>
      </c>
      <c r="J7" s="284"/>
      <c r="K7" s="285" t="s">
        <v>565</v>
      </c>
      <c r="L7" s="306"/>
      <c r="M7" s="284"/>
      <c r="N7" s="307"/>
      <c r="O7" s="306"/>
      <c r="P7" s="284"/>
      <c r="Q7" s="308"/>
      <c r="R7" s="306" t="str">
        <f ca="1">P19</f>
        <v>ㄗ</v>
      </c>
      <c r="S7" s="284"/>
      <c r="T7" s="309" t="str">
        <f ca="1">P20</f>
        <v>z</v>
      </c>
      <c r="U7" s="292" t="str">
        <f ca="1">Y19</f>
        <v>ㄧ</v>
      </c>
      <c r="V7" s="293"/>
      <c r="W7" s="296" t="str">
        <f ca="1">Y20</f>
        <v>i</v>
      </c>
      <c r="X7" s="292" t="str">
        <f ca="1">AG19</f>
        <v>ㆦ</v>
      </c>
      <c r="Y7" s="293"/>
      <c r="Z7" s="296" t="str">
        <f ca="1">AG20</f>
        <v>oo</v>
      </c>
      <c r="AA7" s="292" t="str">
        <f ca="1">AS19</f>
        <v>ㆨ</v>
      </c>
      <c r="AB7" s="293"/>
      <c r="AC7" s="294" t="str">
        <f ca="1">AS20</f>
        <v>ir</v>
      </c>
      <c r="AD7" s="292" t="str">
        <f ca="1">AV19</f>
        <v>ㄣ</v>
      </c>
      <c r="AE7" s="295"/>
      <c r="AF7" s="296" t="str">
        <f ca="1">AV20</f>
        <v>n</v>
      </c>
      <c r="AG7" s="298"/>
      <c r="AH7" s="299"/>
      <c r="AI7" s="300"/>
      <c r="AJ7" s="298"/>
      <c r="AK7" s="299"/>
      <c r="AL7" s="300"/>
      <c r="AM7" s="298"/>
      <c r="AN7" s="299"/>
      <c r="AO7" s="300"/>
      <c r="AP7" s="282"/>
      <c r="AQ7" s="282"/>
      <c r="AR7" s="234"/>
      <c r="AS7" s="234"/>
      <c r="AT7" s="282"/>
      <c r="AU7" s="282"/>
      <c r="AV7" s="282"/>
      <c r="BJ7" s="301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302" t="str">
        <f t="shared" si="1"/>
        <v>"a": { commit: "ㄇ" }</v>
      </c>
      <c r="BT7" s="237">
        <f t="shared" si="2"/>
        <v>4</v>
      </c>
      <c r="BU7" s="303" t="str">
        <f t="shared" si="3"/>
        <v>- xform/m/a/</v>
      </c>
      <c r="BW7" s="303" t="str">
        <f t="shared" si="4"/>
        <v>- xform/a/ㄇ/</v>
      </c>
    </row>
    <row r="8" spans="1:75" s="147" customFormat="1" ht="45" customHeight="1">
      <c r="A8" s="239"/>
      <c r="B8" s="239"/>
      <c r="C8" s="310"/>
      <c r="D8" s="240" t="s">
        <v>401</v>
      </c>
      <c r="E8" s="241"/>
      <c r="F8" s="242"/>
      <c r="G8" s="240" t="s">
        <v>460</v>
      </c>
      <c r="H8" s="241"/>
      <c r="I8" s="242"/>
      <c r="J8" s="240" t="s">
        <v>189</v>
      </c>
      <c r="K8" s="241"/>
      <c r="L8" s="242"/>
      <c r="M8" s="240" t="s">
        <v>566</v>
      </c>
      <c r="N8" s="241"/>
      <c r="O8" s="242"/>
      <c r="P8" s="240" t="s">
        <v>141</v>
      </c>
      <c r="Q8" s="241"/>
      <c r="R8" s="242"/>
      <c r="S8" s="240" t="s">
        <v>454</v>
      </c>
      <c r="T8" s="241"/>
      <c r="U8" s="242"/>
      <c r="V8" s="249" t="s">
        <v>249</v>
      </c>
      <c r="W8" s="250"/>
      <c r="X8" s="251"/>
      <c r="Y8" s="249" t="s">
        <v>425</v>
      </c>
      <c r="Z8" s="250"/>
      <c r="AA8" s="251"/>
      <c r="AB8" s="249" t="s">
        <v>231</v>
      </c>
      <c r="AC8" s="250"/>
      <c r="AD8" s="251"/>
      <c r="AE8" s="249" t="s">
        <v>567</v>
      </c>
      <c r="AF8" s="250"/>
      <c r="AG8" s="251"/>
      <c r="AH8" s="252" t="s">
        <v>568</v>
      </c>
      <c r="AI8" s="253"/>
      <c r="AJ8" s="254"/>
      <c r="AK8" s="239"/>
      <c r="AL8" s="239"/>
      <c r="AM8" s="239"/>
      <c r="AN8" s="239"/>
      <c r="AO8" s="239"/>
      <c r="AP8" s="239"/>
      <c r="AQ8" s="239"/>
      <c r="AR8" s="255"/>
      <c r="AS8" s="255"/>
      <c r="AT8" s="239"/>
      <c r="AU8" s="239"/>
      <c r="AV8" s="239"/>
      <c r="BJ8" s="301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302" t="str">
        <f t="shared" si="1"/>
        <v>"2": { commit: "ㄉ" }</v>
      </c>
      <c r="BT8" s="257">
        <f t="shared" si="2"/>
        <v>5</v>
      </c>
      <c r="BU8" s="303" t="str">
        <f t="shared" si="3"/>
        <v>- xform/t/2/</v>
      </c>
      <c r="BW8" s="303" t="str">
        <f t="shared" si="4"/>
        <v>- xform/2/ㄉ/</v>
      </c>
    </row>
    <row r="9" spans="1:75" s="147" customFormat="1" ht="45" customHeight="1">
      <c r="A9" s="239"/>
      <c r="B9" s="239"/>
      <c r="C9" s="310"/>
      <c r="D9" s="259"/>
      <c r="E9" s="260"/>
      <c r="F9" s="263" t="str">
        <f ca="1">AP20</f>
        <v>am</v>
      </c>
      <c r="G9" s="262"/>
      <c r="H9" s="260"/>
      <c r="I9" s="263"/>
      <c r="J9" s="262"/>
      <c r="K9" s="260"/>
      <c r="L9" s="263"/>
      <c r="M9" s="262"/>
      <c r="N9" s="260"/>
      <c r="O9" s="263"/>
      <c r="P9" s="262"/>
      <c r="Q9" s="260"/>
      <c r="R9" s="263"/>
      <c r="S9" s="304" t="str">
        <f ca="1">U18</f>
        <v>ㄑ</v>
      </c>
      <c r="T9" s="260"/>
      <c r="U9" s="305" t="str">
        <f ca="1">U20</f>
        <v>ci-</v>
      </c>
      <c r="V9" s="270" t="str">
        <f ca="1">AB18</f>
        <v>ㄥㄨ</v>
      </c>
      <c r="W9" s="271"/>
      <c r="X9" s="272" t="str">
        <f ca="1">AB20</f>
        <v>Nu</v>
      </c>
      <c r="Y9" s="273"/>
      <c r="Z9" s="271"/>
      <c r="AA9" s="274"/>
      <c r="AB9" s="270" t="str">
        <f ca="1">AN18</f>
        <v>ㄥㄠ</v>
      </c>
      <c r="AC9" s="271"/>
      <c r="AD9" s="272" t="str">
        <f ca="1">AN20</f>
        <v>Nau</v>
      </c>
      <c r="AE9" s="270" t="str">
        <f ca="1">AQ18</f>
        <v>ㄛㄥ</v>
      </c>
      <c r="AF9" s="271"/>
      <c r="AG9" s="272" t="str">
        <f ca="1">AQ20</f>
        <v>ong</v>
      </c>
      <c r="AH9" s="275"/>
      <c r="AI9" s="276"/>
      <c r="AJ9" s="277"/>
      <c r="AK9" s="239"/>
      <c r="AL9" s="239"/>
      <c r="AM9" s="239"/>
      <c r="AN9" s="239"/>
      <c r="AO9" s="239"/>
      <c r="AP9" s="239"/>
      <c r="AQ9" s="239"/>
      <c r="AR9" s="255"/>
      <c r="AS9" s="255"/>
      <c r="AT9" s="239"/>
      <c r="AU9" s="239"/>
      <c r="AV9" s="239"/>
      <c r="BJ9" s="301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302" t="str">
        <f t="shared" si="1"/>
        <v>"w": { commit: "ㄊ" }</v>
      </c>
      <c r="BT9" s="257">
        <f t="shared" si="2"/>
        <v>6</v>
      </c>
      <c r="BU9" s="303" t="str">
        <f t="shared" si="3"/>
        <v>- xform/T/w/</v>
      </c>
      <c r="BW9" s="303" t="str">
        <f t="shared" si="4"/>
        <v>- xform/w/ㄊ/</v>
      </c>
    </row>
    <row r="10" spans="1:75" ht="45" customHeight="1" thickBot="1">
      <c r="A10" s="282"/>
      <c r="B10" s="282"/>
      <c r="C10" s="282"/>
      <c r="D10" s="283" t="str">
        <f ca="1">G19</f>
        <v>ㄇ</v>
      </c>
      <c r="E10" s="284"/>
      <c r="F10" s="286" t="s">
        <v>143</v>
      </c>
      <c r="G10" s="283" t="str">
        <f ca="1">J19</f>
        <v>ㄋ</v>
      </c>
      <c r="H10" s="284"/>
      <c r="I10" s="286" t="s">
        <v>34</v>
      </c>
      <c r="J10" s="283" t="str">
        <f ca="1">N19</f>
        <v>ㄎ</v>
      </c>
      <c r="K10" s="284"/>
      <c r="L10" s="286" t="s">
        <v>418</v>
      </c>
      <c r="M10" s="306"/>
      <c r="N10" s="284"/>
      <c r="O10" s="311"/>
      <c r="P10" s="312"/>
      <c r="Q10" s="284"/>
      <c r="R10" s="309"/>
      <c r="S10" s="306" t="str">
        <f ca="1">Q19</f>
        <v>ㄘ</v>
      </c>
      <c r="T10" s="284"/>
      <c r="U10" s="309" t="str">
        <f ca="1">Q20</f>
        <v>c</v>
      </c>
      <c r="V10" s="292" t="str">
        <f ca="1">AA19</f>
        <v>ㄨ</v>
      </c>
      <c r="W10" s="293"/>
      <c r="X10" s="296" t="str">
        <f ca="1">AA20</f>
        <v>u</v>
      </c>
      <c r="Y10" s="292" t="str">
        <f ca="1">AI19</f>
        <v>ㄜ</v>
      </c>
      <c r="Z10" s="293"/>
      <c r="AA10" s="296" t="str">
        <f ca="1">AI20</f>
        <v>o</v>
      </c>
      <c r="AB10" s="292" t="str">
        <f ca="1">AM19</f>
        <v>ㄠ</v>
      </c>
      <c r="AC10" s="293"/>
      <c r="AD10" s="296" t="str">
        <f ca="1">AM20</f>
        <v>au</v>
      </c>
      <c r="AE10" s="292" t="str">
        <f ca="1">AR19</f>
        <v>ㄤ</v>
      </c>
      <c r="AF10" s="295"/>
      <c r="AG10" s="296" t="str">
        <f ca="1">AR20</f>
        <v>ang</v>
      </c>
      <c r="AH10" s="298"/>
      <c r="AI10" s="299"/>
      <c r="AJ10" s="300"/>
      <c r="AK10" s="282"/>
      <c r="AL10" s="282"/>
      <c r="AM10" s="282"/>
      <c r="AN10" s="282"/>
      <c r="AO10" s="282"/>
      <c r="AP10" s="282"/>
      <c r="AQ10" s="282"/>
      <c r="AR10" s="234"/>
      <c r="AS10" s="234"/>
      <c r="AT10" s="282"/>
      <c r="AU10" s="282"/>
      <c r="AV10" s="282"/>
      <c r="BJ10" s="301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302" t="str">
        <f t="shared" si="1"/>
        <v>"s": { commit: "ㄋ" }</v>
      </c>
      <c r="BT10" s="237">
        <f t="shared" si="2"/>
        <v>7</v>
      </c>
      <c r="BU10" s="303" t="str">
        <f t="shared" si="3"/>
        <v>- xform/n/s/</v>
      </c>
      <c r="BW10" s="303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240" t="s">
        <v>449</v>
      </c>
      <c r="F11" s="241"/>
      <c r="G11" s="242"/>
      <c r="H11" s="240" t="s">
        <v>569</v>
      </c>
      <c r="I11" s="241"/>
      <c r="J11" s="242"/>
      <c r="K11" s="240" t="s">
        <v>456</v>
      </c>
      <c r="L11" s="241"/>
      <c r="M11" s="242"/>
      <c r="N11" s="240" t="s">
        <v>570</v>
      </c>
      <c r="O11" s="241"/>
      <c r="P11" s="242"/>
      <c r="Q11" s="240" t="s">
        <v>144</v>
      </c>
      <c r="R11" s="241"/>
      <c r="S11" s="242"/>
      <c r="T11" s="240" t="s">
        <v>571</v>
      </c>
      <c r="U11" s="241"/>
      <c r="V11" s="242"/>
      <c r="W11" s="249" t="s">
        <v>525</v>
      </c>
      <c r="X11" s="250"/>
      <c r="Y11" s="251"/>
      <c r="Z11" s="249" t="s">
        <v>572</v>
      </c>
      <c r="AA11" s="250"/>
      <c r="AB11" s="251"/>
      <c r="AC11" s="249" t="s">
        <v>573</v>
      </c>
      <c r="AD11" s="250"/>
      <c r="AE11" s="251"/>
      <c r="AF11" s="252" t="s">
        <v>574</v>
      </c>
      <c r="AG11" s="253"/>
      <c r="AH11" s="254"/>
      <c r="AI11" s="239"/>
      <c r="AJ11" s="239"/>
      <c r="AK11" s="239"/>
      <c r="AL11" s="239"/>
      <c r="AM11" s="239"/>
      <c r="AN11" s="239"/>
      <c r="AO11" s="239"/>
      <c r="AP11" s="239"/>
      <c r="AQ11" s="239"/>
      <c r="AR11" s="255"/>
      <c r="AS11" s="255"/>
      <c r="AT11" s="239"/>
      <c r="AU11" s="239"/>
      <c r="AV11" s="239"/>
      <c r="BJ11" s="301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302" t="str">
        <f t="shared" si="1"/>
        <v>"x": { commit: "ㄌ" }</v>
      </c>
      <c r="BT11" s="257">
        <f t="shared" si="2"/>
        <v>8</v>
      </c>
      <c r="BU11" s="303" t="str">
        <f t="shared" si="3"/>
        <v>- xform/l/x/</v>
      </c>
      <c r="BW11" s="303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62"/>
      <c r="F12" s="260"/>
      <c r="G12" s="263"/>
      <c r="H12" s="262"/>
      <c r="I12" s="260"/>
      <c r="J12" s="263"/>
      <c r="K12" s="262"/>
      <c r="L12" s="260"/>
      <c r="M12" s="263"/>
      <c r="N12" s="262"/>
      <c r="O12" s="260"/>
      <c r="P12" s="263"/>
      <c r="Q12" s="304" t="str">
        <f ca="1">W19</f>
        <v>ㆢ</v>
      </c>
      <c r="R12" s="260"/>
      <c r="S12" s="305" t="str">
        <f ca="1">W20</f>
        <v>ji-</v>
      </c>
      <c r="T12" s="262" t="str">
        <f ca="1">V18</f>
        <v>ㄒ</v>
      </c>
      <c r="U12" s="260"/>
      <c r="V12" s="263" t="str">
        <f ca="1">V20</f>
        <v>si-</v>
      </c>
      <c r="W12" s="270"/>
      <c r="X12" s="271"/>
      <c r="Y12" s="272"/>
      <c r="Z12" s="270" t="str">
        <f ca="1">AF18</f>
        <v>ㄥㄝ</v>
      </c>
      <c r="AA12" s="271"/>
      <c r="AB12" s="272" t="str">
        <f ca="1">AF20</f>
        <v>Ne</v>
      </c>
      <c r="AC12" s="270"/>
      <c r="AD12" s="271"/>
      <c r="AE12" s="274"/>
      <c r="AF12" s="313" t="str">
        <f ca="1">O18</f>
        <v>ㄥ</v>
      </c>
      <c r="AG12" s="271"/>
      <c r="AH12" s="272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55"/>
      <c r="AS12" s="255"/>
      <c r="AT12" s="239"/>
      <c r="AU12" s="239"/>
      <c r="AV12" s="239"/>
      <c r="BJ12" s="301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302" t="str">
        <f t="shared" si="1"/>
        <v>"e": { commit: "ㄍ" }</v>
      </c>
      <c r="BT12" s="257">
        <f t="shared" si="2"/>
        <v>9</v>
      </c>
      <c r="BU12" s="303" t="str">
        <f t="shared" si="3"/>
        <v>- xform/k/e/</v>
      </c>
      <c r="BW12" s="303" t="str">
        <f t="shared" si="4"/>
        <v>- xform/e/ㄍ/</v>
      </c>
    </row>
    <row r="13" spans="1:75" ht="45" customHeight="1" thickBot="1">
      <c r="A13" s="282"/>
      <c r="B13" s="282"/>
      <c r="C13" s="282"/>
      <c r="D13" s="282"/>
      <c r="E13" s="306"/>
      <c r="F13" s="284"/>
      <c r="G13" s="308"/>
      <c r="H13" s="283" t="str">
        <f ca="1">K19</f>
        <v>ㄌ</v>
      </c>
      <c r="I13" s="284"/>
      <c r="J13" s="286" t="s">
        <v>86</v>
      </c>
      <c r="K13" s="283" t="str">
        <f ca="1">X19</f>
        <v>ㄏ</v>
      </c>
      <c r="L13" s="284"/>
      <c r="M13" s="309" t="str">
        <f ca="1">P20</f>
        <v>z</v>
      </c>
      <c r="N13" s="306"/>
      <c r="O13" s="284"/>
      <c r="P13" s="314"/>
      <c r="Q13" s="306" t="str">
        <f ca="1">S19</f>
        <v>ㆡ</v>
      </c>
      <c r="R13" s="284"/>
      <c r="S13" s="309" t="str">
        <f ca="1">S20</f>
        <v>j</v>
      </c>
      <c r="T13" s="283" t="str">
        <f ca="1">R18</f>
        <v>ㄙ</v>
      </c>
      <c r="U13" s="284"/>
      <c r="V13" s="309" t="str">
        <f ca="1">R20</f>
        <v>s</v>
      </c>
      <c r="W13" s="292" t="str">
        <f ca="1">AU18</f>
        <v>ㄇ</v>
      </c>
      <c r="X13" s="293"/>
      <c r="Y13" s="296" t="str">
        <f ca="1">AU17</f>
        <v>m</v>
      </c>
      <c r="Z13" s="292" t="str">
        <f ca="1">AE19</f>
        <v>ㆤ</v>
      </c>
      <c r="AA13" s="293"/>
      <c r="AB13" s="296" t="str">
        <f ca="1">AE20</f>
        <v>e</v>
      </c>
      <c r="AC13" s="292"/>
      <c r="AD13" s="293"/>
      <c r="AE13" s="315"/>
      <c r="AF13" s="292" t="str">
        <f ca="1">AT18</f>
        <v>ㄥ</v>
      </c>
      <c r="AG13" s="293"/>
      <c r="AH13" s="296" t="str">
        <f ca="1">AT20</f>
        <v>ng</v>
      </c>
      <c r="AI13" s="282"/>
      <c r="AJ13" s="282"/>
      <c r="AK13" s="282"/>
      <c r="AL13" s="282"/>
      <c r="AM13" s="282"/>
      <c r="AN13" s="282"/>
      <c r="AO13" s="282"/>
      <c r="AP13" s="282"/>
      <c r="AQ13" s="282"/>
      <c r="AR13" s="234"/>
      <c r="AS13" s="234"/>
      <c r="AT13" s="282"/>
      <c r="AU13" s="282"/>
      <c r="AV13" s="282"/>
      <c r="BG13" s="147"/>
      <c r="BJ13" s="301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302" t="str">
        <f t="shared" si="1"/>
        <v>"E": { commit: "ㄍㄏ" }</v>
      </c>
      <c r="BT13" s="237">
        <f t="shared" si="2"/>
        <v>10</v>
      </c>
      <c r="BU13" s="303" t="str">
        <f t="shared" si="3"/>
        <v>- xform/g/E/</v>
      </c>
      <c r="BW13" s="303" t="str">
        <f t="shared" si="4"/>
        <v>- xform/E/ㄍㄏ/</v>
      </c>
    </row>
    <row r="14" spans="1:75" ht="45" customHeight="1">
      <c r="BG14" s="147"/>
      <c r="BJ14" s="301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302" t="str">
        <f t="shared" si="1"/>
        <v>"d": { commit: "ㄎ" }</v>
      </c>
      <c r="BT14" s="237">
        <f t="shared" si="2"/>
        <v>11</v>
      </c>
      <c r="BU14" s="303" t="str">
        <f t="shared" si="3"/>
        <v>- xform/K/d/</v>
      </c>
      <c r="BW14" s="303" t="str">
        <f t="shared" si="4"/>
        <v>- xform/d/ㄎ/</v>
      </c>
    </row>
    <row r="15" spans="1:75" s="190" customFormat="1" ht="45" customHeight="1">
      <c r="A15" s="282"/>
      <c r="B15" s="282"/>
      <c r="C15" s="282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34"/>
      <c r="AS15" s="234"/>
      <c r="AT15" s="282"/>
      <c r="AU15" s="282"/>
      <c r="AV15" s="282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301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302" t="str">
        <f t="shared" si="1"/>
        <v>"?": { commit: "ㄥ" }</v>
      </c>
      <c r="BT15" s="316">
        <f t="shared" si="2"/>
        <v>12</v>
      </c>
      <c r="BU15" s="303" t="str">
        <f t="shared" si="3"/>
        <v>- xform/w/?/</v>
      </c>
      <c r="BW15" s="303" t="str">
        <f t="shared" si="4"/>
        <v>- xform/?/ㄥ/</v>
      </c>
    </row>
    <row r="16" spans="1:75" s="193" customFormat="1" ht="45" customHeight="1">
      <c r="A16" s="317"/>
      <c r="B16" s="318" t="s">
        <v>14</v>
      </c>
      <c r="C16" s="319"/>
      <c r="D16" s="320" cm="1">
        <f t="array" ref="D16" xml:space="preserve"> COLUMN() - COLUMN($C:$C)</f>
        <v>1</v>
      </c>
      <c r="E16" s="320" cm="1">
        <f t="array" ref="E16" xml:space="preserve"> COLUMN() - COLUMN($C:$C)</f>
        <v>2</v>
      </c>
      <c r="F16" s="320" cm="1">
        <f t="array" ref="F16" xml:space="preserve"> COLUMN() - COLUMN($C:$C)</f>
        <v>3</v>
      </c>
      <c r="G16" s="320" cm="1">
        <f t="array" ref="G16" xml:space="preserve"> COLUMN() - COLUMN($C:$C)</f>
        <v>4</v>
      </c>
      <c r="H16" s="320" cm="1">
        <f t="array" ref="H16" xml:space="preserve"> COLUMN() - COLUMN($C:$C)</f>
        <v>5</v>
      </c>
      <c r="I16" s="320" cm="1">
        <f t="array" ref="I16" xml:space="preserve"> COLUMN() - COLUMN($C:$C)</f>
        <v>6</v>
      </c>
      <c r="J16" s="320" cm="1">
        <f t="array" ref="J16" xml:space="preserve"> COLUMN() - COLUMN($C:$C)</f>
        <v>7</v>
      </c>
      <c r="K16" s="320" cm="1">
        <f t="array" ref="K16" xml:space="preserve"> COLUMN() - COLUMN($C:$C)</f>
        <v>8</v>
      </c>
      <c r="L16" s="320" cm="1">
        <f t="array" ref="L16" xml:space="preserve"> COLUMN() - COLUMN($C:$C)</f>
        <v>9</v>
      </c>
      <c r="M16" s="320" cm="1">
        <f t="array" ref="M16" xml:space="preserve"> COLUMN() - COLUMN($C:$C)</f>
        <v>10</v>
      </c>
      <c r="N16" s="320" cm="1">
        <f t="array" ref="N16" xml:space="preserve"> COLUMN() - COLUMN($C:$C)</f>
        <v>11</v>
      </c>
      <c r="O16" s="320" cm="1">
        <f t="array" ref="O16" xml:space="preserve"> COLUMN() - COLUMN($C:$C)</f>
        <v>12</v>
      </c>
      <c r="P16" s="320" cm="1">
        <f t="array" ref="P16" xml:space="preserve"> COLUMN() - COLUMN($C:$C)</f>
        <v>13</v>
      </c>
      <c r="Q16" s="320" cm="1">
        <f t="array" ref="Q16" xml:space="preserve"> COLUMN() - COLUMN($C:$C)</f>
        <v>14</v>
      </c>
      <c r="R16" s="320" cm="1">
        <f t="array" ref="R16" xml:space="preserve"> COLUMN() - COLUMN($C:$C)</f>
        <v>15</v>
      </c>
      <c r="S16" s="320" cm="1">
        <f t="array" ref="S16" xml:space="preserve"> COLUMN() - COLUMN($C:$C)</f>
        <v>16</v>
      </c>
      <c r="T16" s="320" cm="1">
        <f t="array" ref="T16" xml:space="preserve"> COLUMN() - COLUMN($C:$C)</f>
        <v>17</v>
      </c>
      <c r="U16" s="320" cm="1">
        <f t="array" ref="U16" xml:space="preserve"> COLUMN() - COLUMN($C:$C)</f>
        <v>18</v>
      </c>
      <c r="V16" s="320" cm="1">
        <f t="array" ref="V16" xml:space="preserve"> COLUMN() - COLUMN($C:$C)</f>
        <v>19</v>
      </c>
      <c r="W16" s="320" cm="1">
        <f t="array" ref="W16" xml:space="preserve"> COLUMN() - COLUMN($C:$C)</f>
        <v>20</v>
      </c>
      <c r="X16" s="320" cm="1">
        <f t="array" ref="X16" xml:space="preserve"> COLUMN() - COLUMN($C:$C)</f>
        <v>21</v>
      </c>
      <c r="Y16" s="321" cm="1">
        <f t="array" ref="Y16" xml:space="preserve"> COLUMN() - COLUMN($C:$C)</f>
        <v>22</v>
      </c>
      <c r="Z16" s="321" cm="1">
        <f t="array" ref="Z16" xml:space="preserve"> COLUMN() - COLUMN($C:$C)</f>
        <v>23</v>
      </c>
      <c r="AA16" s="321" cm="1">
        <f t="array" ref="AA16" xml:space="preserve"> COLUMN() - COLUMN($C:$C)</f>
        <v>24</v>
      </c>
      <c r="AB16" s="321" cm="1">
        <f t="array" ref="AB16" xml:space="preserve"> COLUMN() - COLUMN($C:$C)</f>
        <v>25</v>
      </c>
      <c r="AC16" s="321" cm="1">
        <f t="array" ref="AC16" xml:space="preserve"> COLUMN() - COLUMN($C:$C)</f>
        <v>26</v>
      </c>
      <c r="AD16" s="321" cm="1">
        <f t="array" ref="AD16" xml:space="preserve"> COLUMN() - COLUMN($C:$C)</f>
        <v>27</v>
      </c>
      <c r="AE16" s="321" cm="1">
        <f t="array" ref="AE16" xml:space="preserve"> COLUMN() - COLUMN($C:$C)</f>
        <v>28</v>
      </c>
      <c r="AF16" s="321" cm="1">
        <f t="array" ref="AF16" xml:space="preserve"> COLUMN() - COLUMN($C:$C)</f>
        <v>29</v>
      </c>
      <c r="AG16" s="321" cm="1">
        <f t="array" ref="AG16" xml:space="preserve"> COLUMN() - COLUMN($C:$C)</f>
        <v>30</v>
      </c>
      <c r="AH16" s="321" cm="1">
        <f t="array" ref="AH16" xml:space="preserve"> COLUMN() - COLUMN($C:$C)</f>
        <v>31</v>
      </c>
      <c r="AI16" s="321" cm="1">
        <f t="array" ref="AI16" xml:space="preserve"> COLUMN() - COLUMN($C:$C)</f>
        <v>32</v>
      </c>
      <c r="AJ16" s="321" cm="1">
        <f t="array" ref="AJ16" xml:space="preserve"> COLUMN() - COLUMN($C:$C)</f>
        <v>33</v>
      </c>
      <c r="AK16" s="321" cm="1">
        <f t="array" ref="AK16" xml:space="preserve"> COLUMN() - COLUMN($C:$C)</f>
        <v>34</v>
      </c>
      <c r="AL16" s="321" cm="1">
        <f t="array" ref="AL16" xml:space="preserve"> COLUMN() - COLUMN($C:$C)</f>
        <v>35</v>
      </c>
      <c r="AM16" s="321" cm="1">
        <f t="array" ref="AM16" xml:space="preserve"> COLUMN() - COLUMN($C:$C)</f>
        <v>36</v>
      </c>
      <c r="AN16" s="321" cm="1">
        <f t="array" ref="AN16" xml:space="preserve"> COLUMN() - COLUMN($C:$C)</f>
        <v>37</v>
      </c>
      <c r="AO16" s="321" cm="1">
        <f t="array" ref="AO16" xml:space="preserve"> COLUMN() - COLUMN($C:$C)</f>
        <v>38</v>
      </c>
      <c r="AP16" s="321" cm="1">
        <f t="array" ref="AP16" xml:space="preserve"> COLUMN() - COLUMN($C:$C)</f>
        <v>39</v>
      </c>
      <c r="AQ16" s="321" cm="1">
        <f t="array" ref="AQ16" xml:space="preserve"> COLUMN() - COLUMN($C:$C)</f>
        <v>40</v>
      </c>
      <c r="AR16" s="321" cm="1">
        <f t="array" ref="AR16" xml:space="preserve"> COLUMN() - COLUMN($C:$C)</f>
        <v>41</v>
      </c>
      <c r="AS16" s="321" cm="1">
        <f t="array" ref="AS16" xml:space="preserve"> COLUMN() - COLUMN($C:$C)</f>
        <v>42</v>
      </c>
      <c r="AT16" s="321" cm="1">
        <f t="array" ref="AT16" xml:space="preserve"> COLUMN() - COLUMN($C:$C)</f>
        <v>43</v>
      </c>
      <c r="AU16" s="321" cm="1">
        <f t="array" ref="AU16" xml:space="preserve"> COLUMN() - COLUMN($C:$C)</f>
        <v>44</v>
      </c>
      <c r="AV16" s="321" cm="1">
        <f t="array" ref="AV16" xml:space="preserve"> COLUMN() - COLUMN($C:$C)</f>
        <v>45</v>
      </c>
      <c r="AW16" s="321" cm="1">
        <f t="array" ref="AW16" xml:space="preserve"> COLUMN() - COLUMN($C:$C)</f>
        <v>46</v>
      </c>
      <c r="AX16" s="322" cm="1">
        <f t="array" ref="AX16" xml:space="preserve"> COLUMN() - COLUMN($C:$C)</f>
        <v>47</v>
      </c>
      <c r="AY16" s="322" cm="1">
        <f t="array" ref="AY16" xml:space="preserve"> COLUMN() - COLUMN($C:$C)</f>
        <v>48</v>
      </c>
      <c r="AZ16" s="322" cm="1">
        <f t="array" ref="AZ16" xml:space="preserve"> COLUMN() - COLUMN($C:$C)</f>
        <v>49</v>
      </c>
      <c r="BA16" s="322" cm="1">
        <f t="array" ref="BA16" xml:space="preserve"> COLUMN() - COLUMN($C:$C)</f>
        <v>50</v>
      </c>
      <c r="BB16" s="322" cm="1">
        <f t="array" ref="BB16" xml:space="preserve"> COLUMN() - COLUMN($C:$C)</f>
        <v>51</v>
      </c>
      <c r="BC16" s="322" cm="1">
        <f t="array" ref="BC16" xml:space="preserve"> COLUMN() - COLUMN($C:$C)</f>
        <v>52</v>
      </c>
      <c r="BD16" s="147"/>
      <c r="BE16" s="147"/>
      <c r="BF16" s="147"/>
      <c r="BG16" s="147"/>
      <c r="BJ16" s="301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302" t="str">
        <f t="shared" si="1"/>
        <v>"y": { commit: "ㄗ" }</v>
      </c>
      <c r="BT16" s="195">
        <f t="shared" si="2"/>
        <v>13</v>
      </c>
      <c r="BU16" s="303" t="str">
        <f t="shared" si="3"/>
        <v>- xform/z/y/</v>
      </c>
      <c r="BW16" s="303" t="str">
        <f t="shared" si="4"/>
        <v>- xform/y/ㄗ/</v>
      </c>
    </row>
    <row r="17" spans="1:89" s="193" customFormat="1" ht="45" customHeight="1">
      <c r="A17" s="323"/>
      <c r="B17" s="324" t="s">
        <v>342</v>
      </c>
      <c r="C17" s="325"/>
      <c r="D17" s="326" cm="1">
        <f t="array" aca="1" ref="D17" ca="1">INDIRECT(ADDRESS(ROW($BK$4)+D$16-1, COLUMN($BK$4)))</f>
        <v>1</v>
      </c>
      <c r="E17" s="326" t="str" cm="1">
        <f t="array" aca="1" ref="E17" ca="1">INDIRECT(ADDRESS(ROW($BK$4)+E$16-1, COLUMN($BK$4)))</f>
        <v>!</v>
      </c>
      <c r="F17" s="326" t="str" cm="1">
        <f t="array" aca="1" ref="F17" ca="1">INDIRECT(ADDRESS(ROW($BK$4)+F$16-1, COLUMN($BK$4)))</f>
        <v>q</v>
      </c>
      <c r="G17" s="326" t="str" cm="1">
        <f t="array" aca="1" ref="G17" ca="1">INDIRECT(ADDRESS(ROW($BK$4)+G$16-1, COLUMN($BK$4)))</f>
        <v>a</v>
      </c>
      <c r="H17" s="326" cm="1">
        <f t="array" aca="1" ref="H17" ca="1">INDIRECT(ADDRESS(ROW($BK$4)+H$16-1, COLUMN($BK$4)))</f>
        <v>2</v>
      </c>
      <c r="I17" s="326" t="str" cm="1">
        <f t="array" aca="1" ref="I17" ca="1">INDIRECT(ADDRESS(ROW($BK$4)+I$16-1, COLUMN($BK$4)))</f>
        <v>w</v>
      </c>
      <c r="J17" s="326" t="str" cm="1">
        <f t="array" aca="1" ref="J17" ca="1">INDIRECT(ADDRESS(ROW($BK$4)+J$16-1, COLUMN($BK$4)))</f>
        <v>s</v>
      </c>
      <c r="K17" s="326" t="str" cm="1">
        <f t="array" aca="1" ref="K17" ca="1">INDIRECT(ADDRESS(ROW($BK$4)+K$16-1, COLUMN($BK$4)))</f>
        <v>x</v>
      </c>
      <c r="L17" s="326" t="str" cm="1">
        <f t="array" aca="1" ref="L17" ca="1">INDIRECT(ADDRESS(ROW($BK$4)+L$16-1, COLUMN($BK$4)))</f>
        <v>e</v>
      </c>
      <c r="M17" s="326" t="str" cm="1">
        <f t="array" aca="1" ref="M17" ca="1">INDIRECT(ADDRESS(ROW($BK$4)+M$16-1, COLUMN($BK$4)))</f>
        <v>E</v>
      </c>
      <c r="N17" s="326" t="str" cm="1">
        <f t="array" aca="1" ref="N17" ca="1">INDIRECT(ADDRESS(ROW($BK$4)+N$16-1, COLUMN($BK$4)))</f>
        <v>d</v>
      </c>
      <c r="O17" s="326" t="str" cm="1">
        <f t="array" aca="1" ref="O17" ca="1">INDIRECT(ADDRESS(ROW($BK$4)+O$16-1, COLUMN($BK$4)))</f>
        <v>?</v>
      </c>
      <c r="P17" s="326" t="str" cm="1">
        <f t="array" aca="1" ref="P17" ca="1">INDIRECT(ADDRESS(ROW($BK$4)+P$16-1, COLUMN($BK$4)))</f>
        <v>y</v>
      </c>
      <c r="Q17" s="326" t="str" cm="1">
        <f t="array" aca="1" ref="Q17" ca="1">INDIRECT(ADDRESS(ROW($BK$4)+Q$16-1, COLUMN($BK$4)))</f>
        <v>h</v>
      </c>
      <c r="R17" s="326" t="str" cm="1">
        <f t="array" aca="1" ref="R17" ca="1">INDIRECT(ADDRESS(ROW($BK$4)+R$16-1, COLUMN($BK$4)))</f>
        <v>n</v>
      </c>
      <c r="S17" s="326" t="str" cm="1">
        <f t="array" aca="1" ref="S17" ca="1">INDIRECT(ADDRESS(ROW($BK$4)+S$16-1, COLUMN($BK$4)))</f>
        <v>b</v>
      </c>
      <c r="T17" s="326" t="str" cm="1">
        <f t="array" aca="1" ref="T17" ca="1">INDIRECT(ADDRESS(ROW($BK$4)+T$16-1, COLUMN($BK$4)))</f>
        <v>Y</v>
      </c>
      <c r="U17" s="326" t="str" cm="1">
        <f t="array" aca="1" ref="U17" ca="1">INDIRECT(ADDRESS(ROW($BK$4)+U$16-1, COLUMN($BK$4)))</f>
        <v>H</v>
      </c>
      <c r="V17" s="326" t="str" cm="1">
        <f t="array" aca="1" ref="V17" ca="1">INDIRECT(ADDRESS(ROW($BK$4)+V$16-1, COLUMN($BK$4)))</f>
        <v>N</v>
      </c>
      <c r="W17" s="326" t="str" cm="1">
        <f t="array" aca="1" ref="W17" ca="1">INDIRECT(ADDRESS(ROW($BK$4)+W$16-1, COLUMN($BK$4)))</f>
        <v>B</v>
      </c>
      <c r="X17" s="326" t="str" cm="1">
        <f t="array" aca="1" ref="X17" ca="1">INDIRECT(ADDRESS(ROW($BK$4)+X$16-1, COLUMN($BK$4)))</f>
        <v>c</v>
      </c>
      <c r="Y17" s="326" t="str" cm="1">
        <f t="array" aca="1" ref="Y17" ca="1">INDIRECT(ADDRESS(ROW($BK$4)+Y$16-1, COLUMN($BK$4)))</f>
        <v>u</v>
      </c>
      <c r="Z17" s="326" t="str" cm="1">
        <f t="array" aca="1" ref="Z17" ca="1">INDIRECT(ADDRESS(ROW($BK$4)+Z$16-1, COLUMN($BK$4)))</f>
        <v>U</v>
      </c>
      <c r="AA17" s="326" t="str" cm="1">
        <f t="array" aca="1" ref="AA17" ca="1">INDIRECT(ADDRESS(ROW($BK$4)+AA$16-1, COLUMN($BK$4)))</f>
        <v>j</v>
      </c>
      <c r="AB17" s="326" t="str" cm="1">
        <f t="array" aca="1" ref="AB17" ca="1">INDIRECT(ADDRESS(ROW($BK$4)+AB$16-1, COLUMN($BK$4)))</f>
        <v>J</v>
      </c>
      <c r="AC17" s="326" cm="1">
        <f t="array" aca="1" ref="AC17" ca="1">INDIRECT(ADDRESS(ROW($BK$4)+AC$16-1, COLUMN($BK$4)))</f>
        <v>8</v>
      </c>
      <c r="AD17" s="326" t="str" cm="1">
        <f t="array" aca="1" ref="AD17" ca="1">INDIRECT(ADDRESS(ROW($BK$4)+AD$16-1, COLUMN($BK$4)))</f>
        <v>*</v>
      </c>
      <c r="AE17" s="326" t="str" cm="1">
        <f t="array" aca="1" ref="AE17" ca="1">INDIRECT(ADDRESS(ROW($BK$4)+AE$16-1, COLUMN($BK$4)))</f>
        <v>,</v>
      </c>
      <c r="AF17" s="326" t="str" cm="1">
        <f t="array" aca="1" ref="AF17" ca="1">INDIRECT(ADDRESS(ROW($BK$4)+AF$16-1, COLUMN($BK$4)))</f>
        <v>&lt;</v>
      </c>
      <c r="AG17" s="326" t="str" cm="1">
        <f t="array" aca="1" ref="AG17" ca="1">INDIRECT(ADDRESS(ROW($BK$4)+AG$16-1, COLUMN($BK$4)))</f>
        <v>i</v>
      </c>
      <c r="AH17" s="326" t="str" cm="1">
        <f t="array" aca="1" ref="AH17" ca="1">INDIRECT(ADDRESS(ROW($BK$4)+AH$16-1, COLUMN($BK$4)))</f>
        <v>I</v>
      </c>
      <c r="AI17" s="326" t="str" cm="1">
        <f t="array" aca="1" ref="AI17" ca="1">INDIRECT(ADDRESS(ROW($BK$4)+AI$16-1, COLUMN($BK$4)))</f>
        <v>k</v>
      </c>
      <c r="AJ17" s="326" cm="1">
        <f t="array" aca="1" ref="AJ17" ca="1">INDIRECT(ADDRESS(ROW($BK$4)+AJ$16-1, COLUMN($BK$4)))</f>
        <v>0</v>
      </c>
      <c r="AK17" s="326" cm="1">
        <f t="array" aca="1" ref="AK17" ca="1">INDIRECT(ADDRESS(ROW($BK$4)+AK$16-1, COLUMN($BK$4)))</f>
        <v>9</v>
      </c>
      <c r="AL17" s="326" t="str" cm="1">
        <f t="array" aca="1" ref="AL17" ca="1">INDIRECT(ADDRESS(ROW($BK$4)+AL$16-1, COLUMN($BK$4)))</f>
        <v>(</v>
      </c>
      <c r="AM17" s="326" t="str" cm="1">
        <f t="array" aca="1" ref="AM17" ca="1">INDIRECT(ADDRESS(ROW($BK$4)+AM$16-1, COLUMN($BK$4)))</f>
        <v>l</v>
      </c>
      <c r="AN17" s="326" t="str" cm="1">
        <f t="array" aca="1" ref="AN17" ca="1">INDIRECT(ADDRESS(ROW($BK$4)+AN$16-1, COLUMN($BK$4)))</f>
        <v>L</v>
      </c>
      <c r="AO17" s="326" t="str" cm="1">
        <f t="array" aca="1" ref="AO17" ca="1">INDIRECT(ADDRESS(ROW($BK$4)+AO$16-1, COLUMN($BK$4)))</f>
        <v>O</v>
      </c>
      <c r="AP17" s="326" t="str" cm="1">
        <f t="array" aca="1" ref="AP17" ca="1">INDIRECT(ADDRESS(ROW($BK$4)+AP$16-1, COLUMN($BK$4)))</f>
        <v>A</v>
      </c>
      <c r="AQ17" s="326" t="str" cm="1">
        <f t="array" aca="1" ref="AQ17" ca="1">INDIRECT(ADDRESS(ROW($BK$4)+AQ$16-1, COLUMN($BK$4)))</f>
        <v>:</v>
      </c>
      <c r="AR17" s="326" t="str" cm="1">
        <f t="array" aca="1" ref="AR17" ca="1">INDIRECT(ADDRESS(ROW($BK$4)+AR$16-1, COLUMN($BK$4)))</f>
        <v>;</v>
      </c>
      <c r="AS17" s="326" t="str" cm="1">
        <f t="array" aca="1" ref="AS17" ca="1">INDIRECT(ADDRESS(ROW($BK$4)+AS$16-1, COLUMN($BK$4)))</f>
        <v>o</v>
      </c>
      <c r="AT17" s="326" t="str" cm="1">
        <f t="array" aca="1" ref="AT17" ca="1">INDIRECT(ADDRESS(ROW($BK$4)+AT$16-1, COLUMN($BK$4)))</f>
        <v>/</v>
      </c>
      <c r="AU17" s="326" t="str" cm="1">
        <f t="array" aca="1" ref="AU17" ca="1">INDIRECT(ADDRESS(ROW($BK$4)+AU$16-1, COLUMN($BK$4)))</f>
        <v>m</v>
      </c>
      <c r="AV17" s="326" t="str" cm="1">
        <f t="array" aca="1" ref="AV17" ca="1">INDIRECT(ADDRESS(ROW($BK$4)+AV$16-1, COLUMN($BK$4)))</f>
        <v>p</v>
      </c>
      <c r="AW17" s="326" t="str" cm="1">
        <f t="array" aca="1" ref="AW17" ca="1">INDIRECT(ADDRESS(ROW($BK$4)+AW$16-1, COLUMN($BK$4)))</f>
        <v>.</v>
      </c>
      <c r="AX17" s="326" t="str" cm="1">
        <f t="array" aca="1" ref="AX17" ca="1">INDIRECT(ADDRESS(ROW($BK$4)+AX$16-1, COLUMN($BK$4)))</f>
        <v xml:space="preserve"> </v>
      </c>
      <c r="AY17" s="326" cm="1">
        <f t="array" aca="1" ref="AY17" ca="1">INDIRECT(ADDRESS(ROW($BK$4)+AY$16-1, COLUMN($BK$4)))</f>
        <v>4</v>
      </c>
      <c r="AZ17" s="326" cm="1">
        <f t="array" aca="1" ref="AZ17" ca="1">INDIRECT(ADDRESS(ROW($BK$4)+AZ$16-1, COLUMN($BK$4)))</f>
        <v>3</v>
      </c>
      <c r="BA17" s="326" cm="1">
        <f t="array" aca="1" ref="BA17" ca="1">INDIRECT(ADDRESS(ROW($BK$4)+BA$16-1, COLUMN($BK$4)))</f>
        <v>6</v>
      </c>
      <c r="BB17" s="326" cm="1">
        <f t="array" aca="1" ref="BB17" ca="1">INDIRECT(ADDRESS(ROW($BK$4)+BB$16-1, COLUMN($BK$4)))</f>
        <v>5</v>
      </c>
      <c r="BC17" s="326" cm="1">
        <f t="array" aca="1" ref="BC17" ca="1">INDIRECT(ADDRESS(ROW($BK$4)+BC$16-1, COLUMN($BK$4)))</f>
        <v>7</v>
      </c>
      <c r="BD17" s="147"/>
      <c r="BE17" s="147"/>
      <c r="BF17" s="147"/>
      <c r="BG17" s="147"/>
      <c r="BJ17" s="301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302" t="str">
        <f t="shared" si="1"/>
        <v>"h": { commit: "ㄘ" }</v>
      </c>
      <c r="BT17" s="195">
        <f t="shared" si="2"/>
        <v>14</v>
      </c>
      <c r="BU17" s="303" t="str">
        <f t="shared" si="3"/>
        <v>- xform/c/h/</v>
      </c>
      <c r="BW17" s="303" t="str">
        <f t="shared" si="4"/>
        <v>- xform/h/ㄘ/</v>
      </c>
    </row>
    <row r="18" spans="1:89" s="193" customFormat="1" ht="45" customHeight="1">
      <c r="A18" s="323"/>
      <c r="B18" s="360" t="s">
        <v>15</v>
      </c>
      <c r="C18" s="361"/>
      <c r="D18" s="362" t="str" cm="1">
        <f t="array" aca="1" ref="D18" ca="1" xml:space="preserve"> INDEX($BL$4:$BL$55, MATCH(TRUE, EXACT(D$17, $BK$4:$BK$55), 0))</f>
        <v>ㄅ</v>
      </c>
      <c r="E18" s="362" t="str" cm="1">
        <f t="array" aca="1" ref="E18" ca="1" xml:space="preserve"> INDEX($BL$4:$BL$55, MATCH(TRUE, EXACT(E$17, $BK$4:$BK$55), 0))</f>
        <v>ㄅㄏ</v>
      </c>
      <c r="F18" s="362" t="str" cm="1">
        <f t="array" aca="1" ref="F18" ca="1" xml:space="preserve"> INDEX($BL$4:$BL$55, MATCH(TRUE, EXACT(F$17, $BK$4:$BK$55), 0))</f>
        <v>ㄆ</v>
      </c>
      <c r="G18" s="362" t="str" cm="1">
        <f t="array" aca="1" ref="G18" ca="1" xml:space="preserve"> INDEX($BL$4:$BL$55, MATCH(TRUE, EXACT(G$17, $BK$4:$BK$55), 0))</f>
        <v>ㄇ</v>
      </c>
      <c r="H18" s="362" t="str" cm="1">
        <f t="array" aca="1" ref="H18" ca="1" xml:space="preserve"> INDEX($BL$4:$BL$55, MATCH(TRUE, EXACT(H$17, $BK$4:$BK$55), 0))</f>
        <v>ㄉ</v>
      </c>
      <c r="I18" s="362" t="str" cm="1">
        <f t="array" aca="1" ref="I18" ca="1" xml:space="preserve"> INDEX($BL$4:$BL$55, MATCH(TRUE, EXACT(I$17, $BK$4:$BK$55), 0))</f>
        <v>ㄊ</v>
      </c>
      <c r="J18" s="362" t="str" cm="1">
        <f t="array" aca="1" ref="J18" ca="1" xml:space="preserve"> INDEX($BL$4:$BL$55, MATCH(TRUE, EXACT(J$17, $BK$4:$BK$55), 0))</f>
        <v>ㄋ</v>
      </c>
      <c r="K18" s="362" t="str" cm="1">
        <f t="array" aca="1" ref="K18" ca="1" xml:space="preserve"> INDEX($BL$4:$BL$55, MATCH(TRUE, EXACT(K$17, $BK$4:$BK$55), 0))</f>
        <v>ㄌ</v>
      </c>
      <c r="L18" s="362" t="str" cm="1">
        <f t="array" aca="1" ref="L18" ca="1" xml:space="preserve"> INDEX($BL$4:$BL$55, MATCH(TRUE, EXACT(L$17, $BK$4:$BK$55), 0))</f>
        <v>ㄍ</v>
      </c>
      <c r="M18" s="362" t="str" cm="1">
        <f t="array" aca="1" ref="M18" ca="1" xml:space="preserve"> INDEX($BL$4:$BL$55, MATCH(TRUE, EXACT(M$17, $BK$4:$BK$55), 0))</f>
        <v>ㄍㄏ</v>
      </c>
      <c r="N18" s="362" t="str" cm="1">
        <f t="array" aca="1" ref="N18" ca="1" xml:space="preserve"> INDEX($BL$4:$BL$55, MATCH(TRUE, EXACT(N$17, $BK$4:$BK$55), 0))</f>
        <v>ㄎ</v>
      </c>
      <c r="O18" s="362" t="str" cm="1">
        <f t="array" aca="1" ref="O18" ca="1" xml:space="preserve"> INDEX($BL$4:$BL$55, MATCH(TRUE, EXACT(O$17, $BK$4:$BK$55), 0))</f>
        <v>ㄥ</v>
      </c>
      <c r="P18" s="362" t="str" cm="1">
        <f t="array" aca="1" ref="P18" ca="1" xml:space="preserve"> INDEX($BL$4:$BL$55, MATCH(TRUE, EXACT(P$17, $BK$4:$BK$55), 0))</f>
        <v>ㄗ</v>
      </c>
      <c r="Q18" s="362" t="str" cm="1">
        <f t="array" aca="1" ref="Q18" ca="1" xml:space="preserve"> INDEX($BL$4:$BL$55, MATCH(TRUE, EXACT(Q$17, $BK$4:$BK$55), 0))</f>
        <v>ㄘ</v>
      </c>
      <c r="R18" s="362" t="str" cm="1">
        <f t="array" aca="1" ref="R18" ca="1" xml:space="preserve"> INDEX($BL$4:$BL$55, MATCH(TRUE, EXACT(R$17, $BK$4:$BK$55), 0))</f>
        <v>ㄙ</v>
      </c>
      <c r="S18" s="362" t="str" cm="1">
        <f t="array" aca="1" ref="S18" ca="1" xml:space="preserve"> INDEX($BL$4:$BL$55, MATCH(TRUE, EXACT(S$17, $BK$4:$BK$55), 0))</f>
        <v>ㄖ</v>
      </c>
      <c r="T18" s="362" t="str" cm="1">
        <f t="array" aca="1" ref="T18" ca="1" xml:space="preserve"> INDEX($BL$4:$BL$55, MATCH(TRUE, EXACT(T$17, $BK$4:$BK$55), 0))</f>
        <v>ㄐ</v>
      </c>
      <c r="U18" s="362" t="str" cm="1">
        <f t="array" aca="1" ref="U18" ca="1" xml:space="preserve"> INDEX($BL$4:$BL$55, MATCH(TRUE, EXACT(U$17, $BK$4:$BK$55), 0))</f>
        <v>ㄑ</v>
      </c>
      <c r="V18" s="362" t="str" cm="1">
        <f t="array" aca="1" ref="V18" ca="1" xml:space="preserve"> INDEX($BL$4:$BL$55, MATCH(TRUE, EXACT(V$17, $BK$4:$BK$55), 0))</f>
        <v>ㄒ</v>
      </c>
      <c r="W18" s="362" t="str" cm="1">
        <f t="array" aca="1" ref="W18" ca="1" xml:space="preserve"> INDEX($BL$4:$BL$55, MATCH(TRUE, EXACT(W$17, $BK$4:$BK$55), 0))</f>
        <v>ㄖ</v>
      </c>
      <c r="X18" s="362" t="str" cm="1">
        <f t="array" aca="1" ref="X18" ca="1" xml:space="preserve"> INDEX($BL$4:$BL$55, MATCH(TRUE, EXACT(X$17, $BK$4:$BK$55), 0))</f>
        <v>ㄏ</v>
      </c>
      <c r="Y18" s="362" t="str" cm="1">
        <f t="array" aca="1" ref="Y18" ca="1" xml:space="preserve"> INDEX($BL$4:$BL$55, MATCH(TRUE, EXACT(Y$17, $BK$4:$BK$55), 0))</f>
        <v>ㄧ</v>
      </c>
      <c r="Z18" s="362" t="str" cm="1">
        <f t="array" aca="1" ref="Z18" ca="1" xml:space="preserve"> INDEX($BL$4:$BL$55, MATCH(TRUE, EXACT(Z$17, $BK$4:$BK$55), 0))</f>
        <v>ㄥㄧ</v>
      </c>
      <c r="AA18" s="362" t="str" cm="1">
        <f t="array" aca="1" ref="AA18" ca="1" xml:space="preserve"> INDEX($BL$4:$BL$55, MATCH(TRUE, EXACT(AA$17, $BK$4:$BK$55), 0))</f>
        <v>ㄨ</v>
      </c>
      <c r="AB18" s="362" t="str" cm="1">
        <f t="array" aca="1" ref="AB18" ca="1" xml:space="preserve"> INDEX($BL$4:$BL$55, MATCH(TRUE, EXACT(AB$17, $BK$4:$BK$55), 0))</f>
        <v>ㄥㄨ</v>
      </c>
      <c r="AC18" s="362" t="str" cm="1">
        <f t="array" aca="1" ref="AC18" ca="1" xml:space="preserve"> INDEX($BL$4:$BL$55, MATCH(TRUE, EXACT(AC$17, $BK$4:$BK$55), 0))</f>
        <v>ㄚ</v>
      </c>
      <c r="AD18" s="362" t="str" cm="1">
        <f t="array" aca="1" ref="AD18" ca="1" xml:space="preserve"> INDEX($BL$4:$BL$55, MATCH(TRUE, EXACT(AD$17, $BK$4:$BK$55), 0))</f>
        <v>ㄥㄚ</v>
      </c>
      <c r="AE18" s="362" t="str" cm="1">
        <f t="array" aca="1" ref="AE18" ca="1" xml:space="preserve"> INDEX($BL$4:$BL$55, MATCH(TRUE, EXACT(AE$17, $BK$4:$BK$55), 0))</f>
        <v>ㄝ</v>
      </c>
      <c r="AF18" s="362" t="str" cm="1">
        <f t="array" aca="1" ref="AF18" ca="1" xml:space="preserve"> INDEX($BL$4:$BL$55, MATCH(TRUE, EXACT(AF$17, $BK$4:$BK$55), 0))</f>
        <v>ㄥㄝ</v>
      </c>
      <c r="AG18" s="362" t="str" cm="1">
        <f t="array" aca="1" ref="AG18" ca="1" xml:space="preserve"> INDEX($BL$4:$BL$55, MATCH(TRUE, EXACT(AG$17, $BK$4:$BK$55), 0))</f>
        <v>ㄛ</v>
      </c>
      <c r="AH18" s="362" t="str" cm="1">
        <f t="array" aca="1" ref="AH18" ca="1" xml:space="preserve"> INDEX($BL$4:$BL$55, MATCH(TRUE, EXACT(AH$17, $BK$4:$BK$55), 0))</f>
        <v>ㄥㆦ</v>
      </c>
      <c r="AI18" s="362" t="str" cm="1">
        <f t="array" aca="1" ref="AI18" ca="1" xml:space="preserve"> INDEX($BL$4:$BL$55, MATCH(TRUE, EXACT(AI$17, $BK$4:$BK$55), 0))</f>
        <v>ㄜ</v>
      </c>
      <c r="AJ18" s="362" t="str" cm="1">
        <f t="array" aca="1" ref="AJ18" ca="1" xml:space="preserve"> INDEX($BL$4:$BL$55, MATCH(TRUE, EXACT(AJ$17, $BK$4:$BK$55), 0))</f>
        <v>ㄢ</v>
      </c>
      <c r="AK18" s="362" t="str" cm="1">
        <f t="array" aca="1" ref="AK18" ca="1" xml:space="preserve"> INDEX($BL$4:$BL$55, MATCH(TRUE, EXACT(AK$17, $BK$4:$BK$55), 0))</f>
        <v>ㄞ</v>
      </c>
      <c r="AL18" s="362" t="str" cm="1">
        <f t="array" aca="1" ref="AL18" ca="1" xml:space="preserve"> INDEX($BL$4:$BL$55, MATCH(TRUE, EXACT(AL$17, $BK$4:$BK$55), 0))</f>
        <v>ㄥㄞ</v>
      </c>
      <c r="AM18" s="362" t="str" cm="1">
        <f t="array" aca="1" ref="AM18" ca="1" xml:space="preserve"> INDEX($BL$4:$BL$55, MATCH(TRUE, EXACT(AM$17, $BK$4:$BK$55), 0))</f>
        <v>ㄠ</v>
      </c>
      <c r="AN18" s="362" t="str" cm="1">
        <f t="array" aca="1" ref="AN18" ca="1" xml:space="preserve"> INDEX($BL$4:$BL$55, MATCH(TRUE, EXACT(AN$17, $BK$4:$BK$55), 0))</f>
        <v>ㄥㄠ</v>
      </c>
      <c r="AO18" s="362" t="str" cm="1">
        <f t="array" aca="1" ref="AO18" ca="1" xml:space="preserve"> INDEX($BL$4:$BL$55, MATCH(TRUE, EXACT(AO$17, $BK$4:$BK$55), 0))</f>
        <v>ㄛㄇ</v>
      </c>
      <c r="AP18" s="362" t="str" cm="1">
        <f t="array" aca="1" ref="AP18" ca="1" xml:space="preserve"> INDEX($BL$4:$BL$55, MATCH(TRUE, EXACT(AP$17, $BK$4:$BK$55), 0))</f>
        <v>ㄚㄇ</v>
      </c>
      <c r="AQ18" s="362" t="str" cm="1">
        <f t="array" aca="1" ref="AQ18" ca="1" xml:space="preserve"> INDEX($BL$4:$BL$55, MATCH(TRUE, EXACT(AQ$17, $BK$4:$BK$55), 0))</f>
        <v>ㄛㄥ</v>
      </c>
      <c r="AR18" s="362" t="str" cm="1">
        <f t="array" aca="1" ref="AR18" ca="1" xml:space="preserve"> INDEX($BL$4:$BL$55, MATCH(TRUE, EXACT(AR$17, $BK$4:$BK$55), 0))</f>
        <v>ㄤ</v>
      </c>
      <c r="AS18" s="362" t="str" cm="1">
        <f t="array" aca="1" ref="AS18" ca="1" xml:space="preserve"> INDEX($BL$4:$BL$55, MATCH(TRUE, EXACT(AS$17, $BK$4:$BK$55), 0))</f>
        <v>ㄦ</v>
      </c>
      <c r="AT18" s="362" t="str" cm="1">
        <f t="array" aca="1" ref="AT18" ca="1" xml:space="preserve"> INDEX($BL$4:$BL$55, MATCH(TRUE, EXACT(AT$17, $BK$4:$BK$55), 0))</f>
        <v>ㄥ</v>
      </c>
      <c r="AU18" s="362" t="str" cm="1">
        <f t="array" aca="1" ref="AU18" ca="1" xml:space="preserve"> INDEX($BL$4:$BL$55, MATCH(TRUE, EXACT(AU$17, $BK$4:$BK$55), 0))</f>
        <v>ㄇ</v>
      </c>
      <c r="AV18" s="362" t="str" cm="1">
        <f t="array" aca="1" ref="AV18" ca="1" xml:space="preserve"> INDEX($BL$4:$BL$55, MATCH(TRUE, EXACT(AV$17, $BK$4:$BK$55), 0))</f>
        <v>ㄣ</v>
      </c>
      <c r="AW18" s="362" t="str" cm="1">
        <f t="array" aca="1" ref="AW18" ca="1" xml:space="preserve"> INDEX($BL$4:$BL$55, MATCH(TRUE, EXACT(AW$17, $BK$4:$BK$55), 0))</f>
        <v>鼻</v>
      </c>
      <c r="AX18" s="362" t="str" cm="1">
        <f t="array" aca="1" ref="AX18" ca="1" xml:space="preserve"> INDEX($BL$4:$BL$55, MATCH(TRUE, EXACT(AX$17, $BK$4:$BK$55), 0))</f>
        <v>ˉ</v>
      </c>
      <c r="AY18" s="362" t="str" cm="1">
        <f t="array" aca="1" ref="AY18" ca="1" xml:space="preserve"> INDEX($BL$4:$BL$55, MATCH(TRUE, EXACT(AY$17, $BK$4:$BK$55), 0))</f>
        <v>ˋ</v>
      </c>
      <c r="AZ18" s="362" t="str" cm="1">
        <f t="array" aca="1" ref="AZ18" ca="1" xml:space="preserve"> INDEX($BL$4:$BL$55, MATCH(TRUE, EXACT(AZ$17, $BK$4:$BK$55), 0))</f>
        <v>'</v>
      </c>
      <c r="BA18" s="362" t="str" cm="1">
        <f t="array" aca="1" ref="BA18" ca="1" xml:space="preserve"> INDEX($BL$4:$BL$55, MATCH(TRUE, EXACT(BA$17, $BK$4:$BK$55), 0))</f>
        <v>ˇ</v>
      </c>
      <c r="BB18" s="362" t="str" cm="1">
        <f t="array" aca="1" ref="BB18" ca="1" xml:space="preserve"> INDEX($BL$4:$BL$55, MATCH(TRUE, EXACT(BB$17, $BK$4:$BK$55), 0))</f>
        <v>"</v>
      </c>
      <c r="BC18" s="362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301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302" t="str">
        <f t="shared" si="1"/>
        <v>"n": { commit: "ㄙ" }</v>
      </c>
      <c r="BT18" s="195">
        <f t="shared" si="2"/>
        <v>15</v>
      </c>
      <c r="BU18" s="303" t="str">
        <f t="shared" si="3"/>
        <v>- xform/s/n/</v>
      </c>
      <c r="BW18" s="303" t="str">
        <f t="shared" si="4"/>
        <v>- xform/n/ㄙ/</v>
      </c>
    </row>
    <row r="19" spans="1:89" s="193" customFormat="1" ht="45" customHeight="1">
      <c r="A19" s="323"/>
      <c r="B19" s="363" t="s">
        <v>386</v>
      </c>
      <c r="C19" s="364"/>
      <c r="D19" s="365" t="str" cm="1">
        <f t="array" aca="1" ref="D19" ca="1" xml:space="preserve"> INDEX($BM$4:$BM$55, MATCH(TRUE, EXACT(D$17, $BK$4:$BK$55), 0))</f>
        <v>ㄅ</v>
      </c>
      <c r="E19" s="365" t="str" cm="1">
        <f t="array" aca="1" ref="E19" ca="1" xml:space="preserve"> INDEX($BM$4:$BM$55, MATCH(TRUE, EXACT(E$17, $BK$4:$BK$55), 0))</f>
        <v>ㆠ</v>
      </c>
      <c r="F19" s="365" t="str" cm="1">
        <f t="array" aca="1" ref="F19" ca="1" xml:space="preserve"> INDEX($BM$4:$BM$55, MATCH(TRUE, EXACT(F$17, $BK$4:$BK$55), 0))</f>
        <v>ㄆ</v>
      </c>
      <c r="G19" s="365" t="str" cm="1">
        <f t="array" aca="1" ref="G19" ca="1" xml:space="preserve"> INDEX($BM$4:$BM$55, MATCH(TRUE, EXACT(G$17, $BK$4:$BK$55), 0))</f>
        <v>ㄇ</v>
      </c>
      <c r="H19" s="365" t="str" cm="1">
        <f t="array" aca="1" ref="H19" ca="1" xml:space="preserve"> INDEX($BM$4:$BM$55, MATCH(TRUE, EXACT(H$17, $BK$4:$BK$55), 0))</f>
        <v>ㄉ</v>
      </c>
      <c r="I19" s="365" t="str" cm="1">
        <f t="array" aca="1" ref="I19" ca="1" xml:space="preserve"> INDEX($BM$4:$BM$55, MATCH(TRUE, EXACT(I$17, $BK$4:$BK$55), 0))</f>
        <v>ㄊ</v>
      </c>
      <c r="J19" s="365" t="str" cm="1">
        <f t="array" aca="1" ref="J19" ca="1" xml:space="preserve"> INDEX($BM$4:$BM$55, MATCH(TRUE, EXACT(J$17, $BK$4:$BK$55), 0))</f>
        <v>ㄋ</v>
      </c>
      <c r="K19" s="365" t="str" cm="1">
        <f t="array" aca="1" ref="K19" ca="1" xml:space="preserve"> INDEX($BM$4:$BM$55, MATCH(TRUE, EXACT(K$17, $BK$4:$BK$55), 0))</f>
        <v>ㄌ</v>
      </c>
      <c r="L19" s="365" t="str" cm="1">
        <f t="array" aca="1" ref="L19" ca="1" xml:space="preserve"> INDEX($BM$4:$BM$55, MATCH(TRUE, EXACT(L$17, $BK$4:$BK$55), 0))</f>
        <v>ㄍ</v>
      </c>
      <c r="M19" s="365" t="str" cm="1">
        <f t="array" aca="1" ref="M19" ca="1" xml:space="preserve"> INDEX($BM$4:$BM$55, MATCH(TRUE, EXACT(M$17, $BK$4:$BK$55), 0))</f>
        <v>ㆣ</v>
      </c>
      <c r="N19" s="365" t="str" cm="1">
        <f t="array" aca="1" ref="N19" ca="1" xml:space="preserve"> INDEX($BM$4:$BM$55, MATCH(TRUE, EXACT(N$17, $BK$4:$BK$55), 0))</f>
        <v>ㄎ</v>
      </c>
      <c r="O19" s="365" t="str" cm="1">
        <f t="array" aca="1" ref="O19" ca="1" xml:space="preserve"> INDEX($BM$4:$BM$55, MATCH(TRUE, EXACT(O$17, $BK$4:$BK$55), 0))</f>
        <v>ㄫ</v>
      </c>
      <c r="P19" s="365" t="str" cm="1">
        <f t="array" aca="1" ref="P19" ca="1" xml:space="preserve"> INDEX($BM$4:$BM$55, MATCH(TRUE, EXACT(P$17, $BK$4:$BK$55), 0))</f>
        <v>ㄗ</v>
      </c>
      <c r="Q19" s="365" t="str" cm="1">
        <f t="array" aca="1" ref="Q19" ca="1" xml:space="preserve"> INDEX($BM$4:$BM$55, MATCH(TRUE, EXACT(Q$17, $BK$4:$BK$55), 0))</f>
        <v>ㄘ</v>
      </c>
      <c r="R19" s="365" t="str" cm="1">
        <f t="array" aca="1" ref="R19" ca="1" xml:space="preserve"> INDEX($BM$4:$BM$55, MATCH(TRUE, EXACT(R$17, $BK$4:$BK$55), 0))</f>
        <v>ㄙ</v>
      </c>
      <c r="S19" s="365" t="str" cm="1">
        <f t="array" aca="1" ref="S19" ca="1" xml:space="preserve"> INDEX($BM$4:$BM$55, MATCH(TRUE, EXACT(S$17, $BK$4:$BK$55), 0))</f>
        <v>ㆡ</v>
      </c>
      <c r="T19" s="365" t="str" cm="1">
        <f t="array" aca="1" ref="T19" ca="1" xml:space="preserve"> INDEX($BM$4:$BM$55, MATCH(TRUE, EXACT(T$17, $BK$4:$BK$55), 0))</f>
        <v>ㄐ</v>
      </c>
      <c r="U19" s="365" t="str" cm="1">
        <f t="array" aca="1" ref="U19" ca="1" xml:space="preserve"> INDEX($BM$4:$BM$55, MATCH(TRUE, EXACT(U$17, $BK$4:$BK$55), 0))</f>
        <v>ㄑ</v>
      </c>
      <c r="V19" s="365" t="str" cm="1">
        <f t="array" aca="1" ref="V19" ca="1" xml:space="preserve"> INDEX($BM$4:$BM$55, MATCH(TRUE, EXACT(V$17, $BK$4:$BK$55), 0))</f>
        <v>ㄒ</v>
      </c>
      <c r="W19" s="365" t="str" cm="1">
        <f t="array" aca="1" ref="W19" ca="1" xml:space="preserve"> INDEX($BM$4:$BM$55, MATCH(TRUE, EXACT(W$17, $BK$4:$BK$55), 0))</f>
        <v>ㆢ</v>
      </c>
      <c r="X19" s="365" t="str" cm="1">
        <f t="array" aca="1" ref="X19" ca="1" xml:space="preserve"> INDEX($BM$4:$BM$55, MATCH(TRUE, EXACT(X$17, $BK$4:$BK$55), 0))</f>
        <v>ㄏ</v>
      </c>
      <c r="Y19" s="365" t="str" cm="1">
        <f t="array" aca="1" ref="Y19" ca="1" xml:space="preserve"> INDEX($BM$4:$BM$55, MATCH(TRUE, EXACT(Y$17, $BK$4:$BK$55), 0))</f>
        <v>ㄧ</v>
      </c>
      <c r="Z19" s="365" t="str" cm="1">
        <f t="array" aca="1" ref="Z19" ca="1" xml:space="preserve"> INDEX($BM$4:$BM$55, MATCH(TRUE, EXACT(Z$17, $BK$4:$BK$55), 0))</f>
        <v>ㆪ</v>
      </c>
      <c r="AA19" s="365" t="str" cm="1">
        <f t="array" aca="1" ref="AA19" ca="1" xml:space="preserve"> INDEX($BM$4:$BM$55, MATCH(TRUE, EXACT(AA$17, $BK$4:$BK$55), 0))</f>
        <v>ㄨ</v>
      </c>
      <c r="AB19" s="365" t="str" cm="1">
        <f t="array" aca="1" ref="AB19" ca="1" xml:space="preserve"> INDEX($BM$4:$BM$55, MATCH(TRUE, EXACT(AB$17, $BK$4:$BK$55), 0))</f>
        <v>ㆫ</v>
      </c>
      <c r="AC19" s="365" t="str" cm="1">
        <f t="array" aca="1" ref="AC19" ca="1" xml:space="preserve"> INDEX($BM$4:$BM$55, MATCH(TRUE, EXACT(AC$17, $BK$4:$BK$55), 0))</f>
        <v>ㄚ</v>
      </c>
      <c r="AD19" s="365" t="str" cm="1">
        <f t="array" aca="1" ref="AD19" ca="1" xml:space="preserve"> INDEX($BM$4:$BM$55, MATCH(TRUE, EXACT(AD$17, $BK$4:$BK$55), 0))</f>
        <v>ㆩ</v>
      </c>
      <c r="AE19" s="365" t="str" cm="1">
        <f t="array" aca="1" ref="AE19" ca="1" xml:space="preserve"> INDEX($BM$4:$BM$55, MATCH(TRUE, EXACT(AE$17, $BK$4:$BK$55), 0))</f>
        <v>ㆤ</v>
      </c>
      <c r="AF19" s="365" t="str" cm="1">
        <f t="array" aca="1" ref="AF19" ca="1" xml:space="preserve"> INDEX($BM$4:$BM$55, MATCH(TRUE, EXACT(AF$17, $BK$4:$BK$55), 0))</f>
        <v>ㆥ</v>
      </c>
      <c r="AG19" s="365" t="str" cm="1">
        <f t="array" aca="1" ref="AG19" ca="1" xml:space="preserve"> INDEX($BM$4:$BM$55, MATCH(TRUE, EXACT(AG$17, $BK$4:$BK$55), 0))</f>
        <v>ㆦ</v>
      </c>
      <c r="AH19" s="365" t="str" cm="1">
        <f t="array" aca="1" ref="AH19" ca="1" xml:space="preserve"> INDEX($BM$4:$BM$55, MATCH(TRUE, EXACT(AH$17, $BK$4:$BK$55), 0))</f>
        <v>ㆧ</v>
      </c>
      <c r="AI19" s="365" t="str" cm="1">
        <f t="array" aca="1" ref="AI19" ca="1" xml:space="preserve"> INDEX($BM$4:$BM$55, MATCH(TRUE, EXACT(AI$17, $BK$4:$BK$55), 0))</f>
        <v>ㄜ</v>
      </c>
      <c r="AJ19" s="365" t="str" cm="1">
        <f t="array" aca="1" ref="AJ19" ca="1" xml:space="preserve"> INDEX($BM$4:$BM$55, MATCH(TRUE, EXACT(AJ$17, $BK$4:$BK$55), 0))</f>
        <v>ㄢ</v>
      </c>
      <c r="AK19" s="365" t="str" cm="1">
        <f t="array" aca="1" ref="AK19" ca="1" xml:space="preserve"> INDEX($BM$4:$BM$55, MATCH(TRUE, EXACT(AK$17, $BK$4:$BK$55), 0))</f>
        <v>ㄞ</v>
      </c>
      <c r="AL19" s="365" t="str" cm="1">
        <f t="array" aca="1" ref="AL19" ca="1" xml:space="preserve"> INDEX($BM$4:$BM$55, MATCH(TRUE, EXACT(AL$17, $BK$4:$BK$55), 0))</f>
        <v>ㆮ</v>
      </c>
      <c r="AM19" s="365" t="str" cm="1">
        <f t="array" aca="1" ref="AM19" ca="1" xml:space="preserve"> INDEX($BM$4:$BM$55, MATCH(TRUE, EXACT(AM$17, $BK$4:$BK$55), 0))</f>
        <v>ㄠ</v>
      </c>
      <c r="AN19" s="365" t="str" cm="1">
        <f t="array" aca="1" ref="AN19" ca="1" xml:space="preserve"> INDEX($BM$4:$BM$55, MATCH(TRUE, EXACT(AN$17, $BK$4:$BK$55), 0))</f>
        <v>ㆯ</v>
      </c>
      <c r="AO19" s="365" t="str" cm="1">
        <f t="array" aca="1" ref="AO19" ca="1" xml:space="preserve"> INDEX($BM$4:$BM$55, MATCH(TRUE, EXACT(AO$17, $BK$4:$BK$55), 0))</f>
        <v>ㆱ</v>
      </c>
      <c r="AP19" s="365" t="str" cm="1">
        <f t="array" aca="1" ref="AP19" ca="1" xml:space="preserve"> INDEX($BM$4:$BM$55, MATCH(TRUE, EXACT(AP$17, $BK$4:$BK$55), 0))</f>
        <v>ㆰ</v>
      </c>
      <c r="AQ19" s="365" t="str" cm="1">
        <f t="array" aca="1" ref="AQ19" ca="1" xml:space="preserve"> INDEX($BM$4:$BM$55, MATCH(TRUE, EXACT(AQ$17, $BK$4:$BK$55), 0))</f>
        <v>ㆲ</v>
      </c>
      <c r="AR19" s="365" t="str" cm="1">
        <f t="array" aca="1" ref="AR19" ca="1" xml:space="preserve"> INDEX($BM$4:$BM$55, MATCH(TRUE, EXACT(AR$17, $BK$4:$BK$55), 0))</f>
        <v>ㄤ</v>
      </c>
      <c r="AS19" s="365" t="str" cm="1">
        <f t="array" aca="1" ref="AS19" ca="1" xml:space="preserve"> INDEX($BM$4:$BM$55, MATCH(TRUE, EXACT(AS$17, $BK$4:$BK$55), 0))</f>
        <v>ㆨ</v>
      </c>
      <c r="AT19" s="365" t="str" cm="1">
        <f t="array" aca="1" ref="AT19" ca="1" xml:space="preserve"> INDEX($BM$4:$BM$55, MATCH(TRUE, EXACT(AT$17, $BK$4:$BK$55), 0))</f>
        <v>ㆭ</v>
      </c>
      <c r="AU19" s="365" t="str" cm="1">
        <f t="array" aca="1" ref="AU19" ca="1" xml:space="preserve"> INDEX($BM$4:$BM$55, MATCH(TRUE, EXACT(AU$17, $BK$4:$BK$55), 0))</f>
        <v>ㆬ</v>
      </c>
      <c r="AV19" s="365" t="str" cm="1">
        <f t="array" aca="1" ref="AV19" ca="1" xml:space="preserve"> INDEX($BM$4:$BM$55, MATCH(TRUE, EXACT(AV$17, $BK$4:$BK$55), 0))</f>
        <v>ㄣ</v>
      </c>
      <c r="AW19" s="365" t="str" cm="1">
        <f t="array" aca="1" ref="AW19" ca="1" xml:space="preserve"> INDEX($BM$4:$BM$55, MATCH(TRUE, EXACT(AW$17, $BK$4:$BK$55), 0))</f>
        <v>鼻</v>
      </c>
      <c r="AX19" s="365" t="str" cm="1">
        <f t="array" aca="1" ref="AX19" ca="1" xml:space="preserve"> INDEX($BM$4:$BM$55, MATCH(TRUE, EXACT(AX$17, $BK$4:$BK$55), 0))</f>
        <v>ˉ</v>
      </c>
      <c r="AY19" s="365" t="str" cm="1">
        <f t="array" aca="1" ref="AY19" ca="1" xml:space="preserve"> INDEX($BM$4:$BM$55, MATCH(TRUE, EXACT(AY$17, $BK$4:$BK$55), 0))</f>
        <v>ˋ</v>
      </c>
      <c r="AZ19" s="365" t="str" cm="1">
        <f t="array" aca="1" ref="AZ19" ca="1" xml:space="preserve"> INDEX($BM$4:$BM$55, MATCH(TRUE, EXACT(AZ$17, $BK$4:$BK$55), 0))</f>
        <v>˪</v>
      </c>
      <c r="BA19" s="365" t="str" cm="1">
        <f t="array" aca="1" ref="BA19" ca="1" xml:space="preserve"> INDEX($BM$4:$BM$55, MATCH(TRUE, EXACT(BA$17, $BK$4:$BK$55), 0))</f>
        <v>ˊ</v>
      </c>
      <c r="BB19" s="365" t="str" cm="1">
        <f t="array" aca="1" ref="BB19" ca="1" xml:space="preserve"> INDEX($BM$4:$BM$55, MATCH(TRUE, EXACT(BB$17, $BK$4:$BK$55), 0))</f>
        <v>˫</v>
      </c>
      <c r="BC19" s="365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301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302" t="str">
        <f t="shared" si="1"/>
        <v>"b": { commit: "ㄖ" }</v>
      </c>
      <c r="BT19" s="195">
        <f t="shared" si="2"/>
        <v>16</v>
      </c>
      <c r="BU19" s="303" t="str">
        <f t="shared" si="3"/>
        <v>- xform/j/b/</v>
      </c>
      <c r="BW19" s="303" t="str">
        <f t="shared" si="4"/>
        <v>- xform/b/ㄖ/</v>
      </c>
    </row>
    <row r="20" spans="1:89" ht="45" customHeight="1">
      <c r="A20" s="323"/>
      <c r="B20" s="327" t="s">
        <v>388</v>
      </c>
      <c r="C20" s="328"/>
      <c r="D20" s="329" t="str" cm="1">
        <f t="array" aca="1" ref="D20" ca="1" xml:space="preserve"> INDEX($BO$4:$BO$55, MATCH(TRUE, EXACT(D$17, $BK$4:$BK$55), 0))</f>
        <v>p</v>
      </c>
      <c r="E20" s="329" t="str" cm="1">
        <f t="array" aca="1" ref="E20" ca="1" xml:space="preserve"> INDEX($BO$4:$BO$55, MATCH(TRUE, EXACT(E$17, $BK$4:$BK$55), 0))</f>
        <v>b</v>
      </c>
      <c r="F20" s="329" t="str" cm="1">
        <f t="array" aca="1" ref="F20" ca="1" xml:space="preserve"> INDEX($BO$4:$BO$55, MATCH(TRUE, EXACT(F$17, $BK$4:$BK$55), 0))</f>
        <v>ph</v>
      </c>
      <c r="G20" s="329" t="str" cm="1">
        <f t="array" aca="1" ref="G20" ca="1" xml:space="preserve"> INDEX($BO$4:$BO$55, MATCH(TRUE, EXACT(G$17, $BK$4:$BK$55), 0))</f>
        <v>m</v>
      </c>
      <c r="H20" s="329" t="str" cm="1">
        <f t="array" aca="1" ref="H20" ca="1" xml:space="preserve"> INDEX($BO$4:$BO$55, MATCH(TRUE, EXACT(H$17, $BK$4:$BK$55), 0))</f>
        <v>t</v>
      </c>
      <c r="I20" s="329" t="str" cm="1">
        <f t="array" aca="1" ref="I20" ca="1" xml:space="preserve"> INDEX($BO$4:$BO$55, MATCH(TRUE, EXACT(I$17, $BK$4:$BK$55), 0))</f>
        <v>th</v>
      </c>
      <c r="J20" s="329" t="str" cm="1">
        <f t="array" aca="1" ref="J20" ca="1" xml:space="preserve"> INDEX($BO$4:$BO$55, MATCH(TRUE, EXACT(J$17, $BK$4:$BK$55), 0))</f>
        <v>n</v>
      </c>
      <c r="K20" s="329" t="str" cm="1">
        <f t="array" aca="1" ref="K20" ca="1" xml:space="preserve"> INDEX($BO$4:$BO$55, MATCH(TRUE, EXACT(K$17, $BK$4:$BK$55), 0))</f>
        <v>l</v>
      </c>
      <c r="L20" s="329" t="str" cm="1">
        <f t="array" aca="1" ref="L20" ca="1" xml:space="preserve"> INDEX($BO$4:$BO$55, MATCH(TRUE, EXACT(L$17, $BK$4:$BK$55), 0))</f>
        <v>k</v>
      </c>
      <c r="M20" s="329" t="str" cm="1">
        <f t="array" aca="1" ref="M20" ca="1" xml:space="preserve"> INDEX($BO$4:$BO$55, MATCH(TRUE, EXACT(M$17, $BK$4:$BK$55), 0))</f>
        <v>g</v>
      </c>
      <c r="N20" s="329" t="str" cm="1">
        <f t="array" aca="1" ref="N20" ca="1" xml:space="preserve"> INDEX($BO$4:$BO$55, MATCH(TRUE, EXACT(N$17, $BK$4:$BK$55), 0))</f>
        <v>kh</v>
      </c>
      <c r="O20" s="329" t="str" cm="1">
        <f t="array" aca="1" ref="O20" ca="1" xml:space="preserve"> INDEX($BO$4:$BO$55, MATCH(TRUE, EXACT(O$17, $BK$4:$BK$55), 0))</f>
        <v>ng</v>
      </c>
      <c r="P20" s="329" t="str" cm="1">
        <f t="array" aca="1" ref="P20" ca="1" xml:space="preserve"> INDEX($BO$4:$BO$55, MATCH(TRUE, EXACT(P$17, $BK$4:$BK$55), 0))</f>
        <v>z</v>
      </c>
      <c r="Q20" s="329" t="str" cm="1">
        <f t="array" aca="1" ref="Q20" ca="1" xml:space="preserve"> INDEX($BO$4:$BO$55, MATCH(TRUE, EXACT(Q$17, $BK$4:$BK$55), 0))</f>
        <v>c</v>
      </c>
      <c r="R20" s="329" t="str" cm="1">
        <f t="array" aca="1" ref="R20" ca="1" xml:space="preserve"> INDEX($BO$4:$BO$55, MATCH(TRUE, EXACT(R$17, $BK$4:$BK$55), 0))</f>
        <v>s</v>
      </c>
      <c r="S20" s="329" t="str" cm="1">
        <f t="array" aca="1" ref="S20" ca="1" xml:space="preserve"> INDEX($BO$4:$BO$55, MATCH(TRUE, EXACT(S$17, $BK$4:$BK$55), 0))</f>
        <v>j</v>
      </c>
      <c r="T20" s="329" t="str" cm="1">
        <f t="array" aca="1" ref="T20" ca="1" xml:space="preserve"> INDEX($BO$4:$BO$55, MATCH(TRUE, EXACT(T$17, $BK$4:$BK$55), 0))</f>
        <v>zi-</v>
      </c>
      <c r="U20" s="329" t="str" cm="1">
        <f t="array" aca="1" ref="U20" ca="1" xml:space="preserve"> INDEX($BO$4:$BO$55, MATCH(TRUE, EXACT(U$17, $BK$4:$BK$55), 0))</f>
        <v>ci-</v>
      </c>
      <c r="V20" s="329" t="str" cm="1">
        <f t="array" aca="1" ref="V20" ca="1" xml:space="preserve"> INDEX($BO$4:$BO$55, MATCH(TRUE, EXACT(V$17, $BK$4:$BK$55), 0))</f>
        <v>si-</v>
      </c>
      <c r="W20" s="329" t="str" cm="1">
        <f t="array" aca="1" ref="W20" ca="1" xml:space="preserve"> INDEX($BO$4:$BO$55, MATCH(TRUE, EXACT(W$17, $BK$4:$BK$55), 0))</f>
        <v>ji-</v>
      </c>
      <c r="X20" s="329" t="str" cm="1">
        <f t="array" aca="1" ref="X20" ca="1" xml:space="preserve"> INDEX($BO$4:$BO$55, MATCH(TRUE, EXACT(X$17, $BK$4:$BK$55), 0))</f>
        <v>h</v>
      </c>
      <c r="Y20" s="329" t="str" cm="1">
        <f t="array" aca="1" ref="Y20" ca="1" xml:space="preserve"> INDEX($BO$4:$BO$55, MATCH(TRUE, EXACT(Y$17, $BK$4:$BK$55), 0))</f>
        <v>i</v>
      </c>
      <c r="Z20" s="329" t="str" cm="1">
        <f t="array" aca="1" ref="Z20" ca="1" xml:space="preserve"> INDEX($BO$4:$BO$55, MATCH(TRUE, EXACT(Z$17, $BK$4:$BK$55), 0))</f>
        <v>Ni</v>
      </c>
      <c r="AA20" s="329" t="str" cm="1">
        <f t="array" aca="1" ref="AA20" ca="1" xml:space="preserve"> INDEX($BO$4:$BO$55, MATCH(TRUE, EXACT(AA$17, $BK$4:$BK$55), 0))</f>
        <v>u</v>
      </c>
      <c r="AB20" s="329" t="str" cm="1">
        <f t="array" aca="1" ref="AB20" ca="1" xml:space="preserve"> INDEX($BO$4:$BO$55, MATCH(TRUE, EXACT(AB$17, $BK$4:$BK$55), 0))</f>
        <v>Nu</v>
      </c>
      <c r="AC20" s="329" t="str" cm="1">
        <f t="array" aca="1" ref="AC20" ca="1" xml:space="preserve"> INDEX($BO$4:$BO$55, MATCH(TRUE, EXACT(AC$17, $BK$4:$BK$55), 0))</f>
        <v>a</v>
      </c>
      <c r="AD20" s="329" t="str" cm="1">
        <f t="array" aca="1" ref="AD20" ca="1" xml:space="preserve"> INDEX($BO$4:$BO$55, MATCH(TRUE, EXACT(AD$17, $BK$4:$BK$55), 0))</f>
        <v>Na</v>
      </c>
      <c r="AE20" s="329" t="str" cm="1">
        <f t="array" aca="1" ref="AE20" ca="1" xml:space="preserve"> INDEX($BO$4:$BO$55, MATCH(TRUE, EXACT(AE$17, $BK$4:$BK$55), 0))</f>
        <v>e</v>
      </c>
      <c r="AF20" s="329" t="str" cm="1">
        <f t="array" aca="1" ref="AF20" ca="1" xml:space="preserve"> INDEX($BO$4:$BO$55, MATCH(TRUE, EXACT(AF$17, $BK$4:$BK$55), 0))</f>
        <v>Ne</v>
      </c>
      <c r="AG20" s="329" t="str" cm="1">
        <f t="array" aca="1" ref="AG20" ca="1" xml:space="preserve"> INDEX($BO$4:$BO$55, MATCH(TRUE, EXACT(AG$17, $BK$4:$BK$55), 0))</f>
        <v>oo</v>
      </c>
      <c r="AH20" s="329" t="str" cm="1">
        <f t="array" aca="1" ref="AH20" ca="1" xml:space="preserve"> INDEX($BO$4:$BO$55, MATCH(TRUE, EXACT(AH$17, $BK$4:$BK$55), 0))</f>
        <v>Noo</v>
      </c>
      <c r="AI20" s="329" t="str" cm="1">
        <f t="array" aca="1" ref="AI20" ca="1" xml:space="preserve"> INDEX($BO$4:$BO$55, MATCH(TRUE, EXACT(AI$17, $BK$4:$BK$55), 0))</f>
        <v>o</v>
      </c>
      <c r="AJ20" s="329" t="str" cm="1">
        <f t="array" aca="1" ref="AJ20" ca="1" xml:space="preserve"> INDEX($BO$4:$BO$55, MATCH(TRUE, EXACT(AJ$17, $BK$4:$BK$55), 0))</f>
        <v>an</v>
      </c>
      <c r="AK20" s="329" t="str" cm="1">
        <f t="array" aca="1" ref="AK20" ca="1" xml:space="preserve"> INDEX($BO$4:$BO$55, MATCH(TRUE, EXACT(AK$17, $BK$4:$BK$55), 0))</f>
        <v>ai</v>
      </c>
      <c r="AL20" s="329" t="str" cm="1">
        <f t="array" aca="1" ref="AL20" ca="1" xml:space="preserve"> INDEX($BO$4:$BO$55, MATCH(TRUE, EXACT(AL$17, $BK$4:$BK$55), 0))</f>
        <v>Nai</v>
      </c>
      <c r="AM20" s="329" t="str" cm="1">
        <f t="array" aca="1" ref="AM20" ca="1" xml:space="preserve"> INDEX($BO$4:$BO$55, MATCH(TRUE, EXACT(AM$17, $BK$4:$BK$55), 0))</f>
        <v>au</v>
      </c>
      <c r="AN20" s="329" t="str" cm="1">
        <f t="array" aca="1" ref="AN20" ca="1" xml:space="preserve"> INDEX($BO$4:$BO$55, MATCH(TRUE, EXACT(AN$17, $BK$4:$BK$55), 0))</f>
        <v>Nau</v>
      </c>
      <c r="AO20" s="329" t="str" cm="1">
        <f t="array" aca="1" ref="AO20" ca="1" xml:space="preserve"> INDEX($BO$4:$BO$55, MATCH(TRUE, EXACT(AO$17, $BK$4:$BK$55), 0))</f>
        <v>om</v>
      </c>
      <c r="AP20" s="329" t="str" cm="1">
        <f t="array" aca="1" ref="AP20" ca="1" xml:space="preserve"> INDEX($BO$4:$BO$55, MATCH(TRUE, EXACT(AP$17, $BK$4:$BK$55), 0))</f>
        <v>am</v>
      </c>
      <c r="AQ20" s="329" t="str" cm="1">
        <f t="array" aca="1" ref="AQ20" ca="1" xml:space="preserve"> INDEX($BO$4:$BO$55, MATCH(TRUE, EXACT(AQ$17, $BK$4:$BK$55), 0))</f>
        <v>ong</v>
      </c>
      <c r="AR20" s="329" t="str" cm="1">
        <f t="array" aca="1" ref="AR20" ca="1" xml:space="preserve"> INDEX($BO$4:$BO$55, MATCH(TRUE, EXACT(AR$17, $BK$4:$BK$55), 0))</f>
        <v>ang</v>
      </c>
      <c r="AS20" s="329" t="str" cm="1">
        <f t="array" aca="1" ref="AS20" ca="1" xml:space="preserve"> INDEX($BO$4:$BO$55, MATCH(TRUE, EXACT(AS$17, $BK$4:$BK$55), 0))</f>
        <v>ir</v>
      </c>
      <c r="AT20" s="329" t="str" cm="1">
        <f t="array" aca="1" ref="AT20" ca="1" xml:space="preserve"> INDEX($BO$4:$BO$55, MATCH(TRUE, EXACT(AT$17, $BK$4:$BK$55), 0))</f>
        <v>ng</v>
      </c>
      <c r="AU20" s="329" t="str" cm="1">
        <f t="array" aca="1" ref="AU20" ca="1" xml:space="preserve"> INDEX($BO$4:$BO$55, MATCH(TRUE, EXACT(AU$17, $BK$4:$BK$55), 0))</f>
        <v>m</v>
      </c>
      <c r="AV20" s="329" t="str" cm="1">
        <f t="array" aca="1" ref="AV20" ca="1" xml:space="preserve"> INDEX($BO$4:$BO$55, MATCH(TRUE, EXACT(AV$17, $BK$4:$BK$55), 0))</f>
        <v>n</v>
      </c>
      <c r="AW20" s="329" t="str" cm="1">
        <f t="array" aca="1" ref="AW20" ca="1" xml:space="preserve"> INDEX($BO$4:$BO$55, MATCH(TRUE, EXACT(AW$17, $BK$4:$BK$55), 0))</f>
        <v>N</v>
      </c>
      <c r="AX20" s="329" cm="1">
        <f t="array" aca="1" ref="AX20" ca="1" xml:space="preserve"> INDEX($BO$4:$BO$55, MATCH(TRUE, EXACT(AX$17, $BK$4:$BK$55), 0))</f>
        <v>1</v>
      </c>
      <c r="AY20" s="329" cm="1">
        <f t="array" aca="1" ref="AY20" ca="1" xml:space="preserve"> INDEX($BO$4:$BO$55, MATCH(TRUE, EXACT(AY$17, $BK$4:$BK$55), 0))</f>
        <v>2</v>
      </c>
      <c r="AZ20" s="329" cm="1">
        <f t="array" aca="1" ref="AZ20" ca="1" xml:space="preserve"> INDEX($BO$4:$BO$55, MATCH(TRUE, EXACT(AZ$17, $BK$4:$BK$55), 0))</f>
        <v>3</v>
      </c>
      <c r="BA20" s="329" cm="1">
        <f t="array" aca="1" ref="BA20" ca="1" xml:space="preserve"> INDEX($BO$4:$BO$55, MATCH(TRUE, EXACT(BA$17, $BK$4:$BK$55), 0))</f>
        <v>5</v>
      </c>
      <c r="BB20" s="329" cm="1">
        <f t="array" aca="1" ref="BB20" ca="1" xml:space="preserve"> INDEX($BO$4:$BO$55, MATCH(TRUE, EXACT(BB$17, $BK$4:$BK$55), 0))</f>
        <v>7</v>
      </c>
      <c r="BC20" s="329" cm="1">
        <f t="array" aca="1" ref="BC20" ca="1" xml:space="preserve"> INDEX($BO$4:$BO$55, MATCH(TRUE, EXACT(BC$17, $BK$4:$BK$55), 0))</f>
        <v>0</v>
      </c>
      <c r="BJ20" s="301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302" t="str">
        <f t="shared" si="1"/>
        <v>"Y": { commit: "ㄐ" }</v>
      </c>
      <c r="BT20" s="237">
        <f t="shared" si="2"/>
        <v>17</v>
      </c>
      <c r="BU20" s="303" t="str">
        <f t="shared" si="3"/>
        <v>- xform/Z/Y/</v>
      </c>
      <c r="BW20" s="303" t="str">
        <f t="shared" si="4"/>
        <v>- xform/Y/ㄐ/</v>
      </c>
    </row>
    <row r="21" spans="1:89" s="195" customFormat="1" ht="45" customHeight="1">
      <c r="A21" s="282"/>
      <c r="B21" s="330" t="s">
        <v>387</v>
      </c>
      <c r="C21" s="331"/>
      <c r="D21" s="332" t="str" cm="1">
        <f t="array" aca="1" ref="D21" ca="1" xml:space="preserve"> INDEX($BN$4:$BN$55, MATCH(TRUE, EXACT(D$17, $BK$4:$BK$55), 0))</f>
        <v>p</v>
      </c>
      <c r="E21" s="332" t="str" cm="1">
        <f t="array" aca="1" ref="E21" ca="1" xml:space="preserve"> INDEX($BN$4:$BN$55, MATCH(TRUE, EXACT(E$17, $BK$4:$BK$55), 0))</f>
        <v>b</v>
      </c>
      <c r="F21" s="332" t="str" cm="1">
        <f t="array" aca="1" ref="F21" ca="1" xml:space="preserve"> INDEX($BN$4:$BN$55, MATCH(TRUE, EXACT(F$17, $BK$4:$BK$55), 0))</f>
        <v>P</v>
      </c>
      <c r="G21" s="332" t="str" cm="1">
        <f t="array" aca="1" ref="G21" ca="1" xml:space="preserve"> INDEX($BN$4:$BN$55, MATCH(TRUE, EXACT(G$17, $BK$4:$BK$55), 0))</f>
        <v>m</v>
      </c>
      <c r="H21" s="332" t="str" cm="1">
        <f t="array" aca="1" ref="H21" ca="1" xml:space="preserve"> INDEX($BN$4:$BN$55, MATCH(TRUE, EXACT(H$17, $BK$4:$BK$55), 0))</f>
        <v>t</v>
      </c>
      <c r="I21" s="332" t="str" cm="1">
        <f t="array" aca="1" ref="I21" ca="1" xml:space="preserve"> INDEX($BN$4:$BN$55, MATCH(TRUE, EXACT(I$17, $BK$4:$BK$55), 0))</f>
        <v>T</v>
      </c>
      <c r="J21" s="332" t="str" cm="1">
        <f t="array" aca="1" ref="J21" ca="1" xml:space="preserve"> INDEX($BN$4:$BN$55, MATCH(TRUE, EXACT(J$17, $BK$4:$BK$55), 0))</f>
        <v>n</v>
      </c>
      <c r="K21" s="332" t="str" cm="1">
        <f t="array" aca="1" ref="K21" ca="1" xml:space="preserve"> INDEX($BN$4:$BN$55, MATCH(TRUE, EXACT(K$17, $BK$4:$BK$55), 0))</f>
        <v>l</v>
      </c>
      <c r="L21" s="332" t="str" cm="1">
        <f t="array" aca="1" ref="L21" ca="1" xml:space="preserve"> INDEX($BN$4:$BN$55, MATCH(TRUE, EXACT(L$17, $BK$4:$BK$55), 0))</f>
        <v>k</v>
      </c>
      <c r="M21" s="332" t="str" cm="1">
        <f t="array" aca="1" ref="M21" ca="1" xml:space="preserve"> INDEX($BN$4:$BN$55, MATCH(TRUE, EXACT(M$17, $BK$4:$BK$55), 0))</f>
        <v>g</v>
      </c>
      <c r="N21" s="332" t="str" cm="1">
        <f t="array" aca="1" ref="N21" ca="1" xml:space="preserve"> INDEX($BN$4:$BN$55, MATCH(TRUE, EXACT(N$17, $BK$4:$BK$55), 0))</f>
        <v>K</v>
      </c>
      <c r="O21" s="332" t="str" cm="1">
        <f t="array" aca="1" ref="O21" ca="1" xml:space="preserve"> INDEX($BN$4:$BN$55, MATCH(TRUE, EXACT(O$17, $BK$4:$BK$55), 0))</f>
        <v>w</v>
      </c>
      <c r="P21" s="332" t="str" cm="1">
        <f t="array" aca="1" ref="P21" ca="1" xml:space="preserve"> INDEX($BN$4:$BN$55, MATCH(TRUE, EXACT(P$17, $BK$4:$BK$55), 0))</f>
        <v>z</v>
      </c>
      <c r="Q21" s="332" t="str" cm="1">
        <f t="array" aca="1" ref="Q21" ca="1" xml:space="preserve"> INDEX($BN$4:$BN$55, MATCH(TRUE, EXACT(Q$17, $BK$4:$BK$55), 0))</f>
        <v>c</v>
      </c>
      <c r="R21" s="332" t="str" cm="1">
        <f t="array" aca="1" ref="R21" ca="1" xml:space="preserve"> INDEX($BN$4:$BN$55, MATCH(TRUE, EXACT(R$17, $BK$4:$BK$55), 0))</f>
        <v>s</v>
      </c>
      <c r="S21" s="332" t="str" cm="1">
        <f t="array" aca="1" ref="S21" ca="1" xml:space="preserve"> INDEX($BN$4:$BN$55, MATCH(TRUE, EXACT(S$17, $BK$4:$BK$55), 0))</f>
        <v>j</v>
      </c>
      <c r="T21" s="332" t="str" cm="1">
        <f t="array" aca="1" ref="T21" ca="1" xml:space="preserve"> INDEX($BN$4:$BN$55, MATCH(TRUE, EXACT(T$17, $BK$4:$BK$55), 0))</f>
        <v>Z</v>
      </c>
      <c r="U21" s="332" t="str" cm="1">
        <f t="array" aca="1" ref="U21" ca="1" xml:space="preserve"> INDEX($BN$4:$BN$55, MATCH(TRUE, EXACT(U$17, $BK$4:$BK$55), 0))</f>
        <v>C</v>
      </c>
      <c r="V21" s="332" t="str" cm="1">
        <f t="array" aca="1" ref="V21" ca="1" xml:space="preserve"> INDEX($BN$4:$BN$55, MATCH(TRUE, EXACT(V$17, $BK$4:$BK$55), 0))</f>
        <v>S</v>
      </c>
      <c r="W21" s="332" t="str" cm="1">
        <f t="array" aca="1" ref="W21" ca="1" xml:space="preserve"> INDEX($BN$4:$BN$55, MATCH(TRUE, EXACT(W$17, $BK$4:$BK$55), 0))</f>
        <v>J</v>
      </c>
      <c r="X21" s="332" t="str" cm="1">
        <f t="array" aca="1" ref="X21" ca="1" xml:space="preserve"> INDEX($BN$4:$BN$55, MATCH(TRUE, EXACT(X$17, $BK$4:$BK$55), 0))</f>
        <v>h</v>
      </c>
      <c r="Y21" s="332" t="str" cm="1">
        <f t="array" aca="1" ref="Y21" ca="1" xml:space="preserve"> INDEX($BN$4:$BN$55, MATCH(TRUE, EXACT(Y$17, $BK$4:$BK$55), 0))</f>
        <v>i</v>
      </c>
      <c r="Z21" s="332" t="str" cm="1">
        <f t="array" aca="1" ref="Z21" ca="1" xml:space="preserve"> INDEX($BN$4:$BN$55, MATCH(TRUE, EXACT(Z$17, $BK$4:$BK$55), 0))</f>
        <v>I</v>
      </c>
      <c r="AA21" s="332" t="str" cm="1">
        <f t="array" aca="1" ref="AA21" ca="1" xml:space="preserve"> INDEX($BN$4:$BN$55, MATCH(TRUE, EXACT(AA$17, $BK$4:$BK$55), 0))</f>
        <v>u</v>
      </c>
      <c r="AB21" s="332" t="str" cm="1">
        <f t="array" aca="1" ref="AB21" ca="1" xml:space="preserve"> INDEX($BN$4:$BN$55, MATCH(TRUE, EXACT(AB$17, $BK$4:$BK$55), 0))</f>
        <v>U</v>
      </c>
      <c r="AC21" s="332" t="str" cm="1">
        <f t="array" aca="1" ref="AC21" ca="1" xml:space="preserve"> INDEX($BN$4:$BN$55, MATCH(TRUE, EXACT(AC$17, $BK$4:$BK$55), 0))</f>
        <v>a</v>
      </c>
      <c r="AD21" s="332" t="str" cm="1">
        <f t="array" aca="1" ref="AD21" ca="1" xml:space="preserve"> INDEX($BN$4:$BN$55, MATCH(TRUE, EXACT(AD$17, $BK$4:$BK$55), 0))</f>
        <v>A</v>
      </c>
      <c r="AE21" s="332" t="str" cm="1">
        <f t="array" aca="1" ref="AE21" ca="1" xml:space="preserve"> INDEX($BN$4:$BN$55, MATCH(TRUE, EXACT(AE$17, $BK$4:$BK$55), 0))</f>
        <v>e</v>
      </c>
      <c r="AF21" s="332" t="str" cm="1">
        <f t="array" aca="1" ref="AF21" ca="1" xml:space="preserve"> INDEX($BN$4:$BN$55, MATCH(TRUE, EXACT(AF$17, $BK$4:$BK$55), 0))</f>
        <v>E</v>
      </c>
      <c r="AG21" s="332" t="str" cm="1">
        <f t="array" aca="1" ref="AG21" ca="1" xml:space="preserve"> INDEX($BN$4:$BN$55, MATCH(TRUE, EXACT(AG$17, $BK$4:$BK$55), 0))</f>
        <v>O</v>
      </c>
      <c r="AH21" s="332" t="str" cm="1">
        <f t="array" aca="1" ref="AH21" ca="1" xml:space="preserve"> INDEX($BN$4:$BN$55, MATCH(TRUE, EXACT(AH$17, $BK$4:$BK$55), 0))</f>
        <v>Q</v>
      </c>
      <c r="AI21" s="332" t="str" cm="1">
        <f t="array" aca="1" ref="AI21" ca="1" xml:space="preserve"> INDEX($BN$4:$BN$55, MATCH(TRUE, EXACT(AI$17, $BK$4:$BK$55), 0))</f>
        <v>o</v>
      </c>
      <c r="AJ21" s="332" t="str" cm="1">
        <f t="array" aca="1" ref="AJ21" ca="1" xml:space="preserve"> INDEX($BN$4:$BN$55, MATCH(TRUE, EXACT(AJ$17, $BK$4:$BK$55), 0))</f>
        <v>@</v>
      </c>
      <c r="AK21" s="332" t="str" cm="1">
        <f t="array" aca="1" ref="AK21" ca="1" xml:space="preserve"> INDEX($BN$4:$BN$55, MATCH(TRUE, EXACT(AK$17, $BK$4:$BK$55), 0))</f>
        <v>y</v>
      </c>
      <c r="AL21" s="332" t="str" cm="1">
        <f t="array" aca="1" ref="AL21" ca="1" xml:space="preserve"> INDEX($BN$4:$BN$55, MATCH(TRUE, EXACT(AL$17, $BK$4:$BK$55), 0))</f>
        <v>Y</v>
      </c>
      <c r="AM21" s="332" t="str" cm="1">
        <f t="array" aca="1" ref="AM21" ca="1" xml:space="preserve"> INDEX($BN$4:$BN$55, MATCH(TRUE, EXACT(AM$17, $BK$4:$BK$55), 0))</f>
        <v>x</v>
      </c>
      <c r="AN21" s="332" t="str" cm="1">
        <f t="array" aca="1" ref="AN21" ca="1" xml:space="preserve"> INDEX($BN$4:$BN$55, MATCH(TRUE, EXACT(AN$17, $BK$4:$BK$55), 0))</f>
        <v>X</v>
      </c>
      <c r="AO21" s="332" t="str" cm="1">
        <f t="array" aca="1" ref="AO21" ca="1" xml:space="preserve"> INDEX($BN$4:$BN$55, MATCH(TRUE, EXACT(AO$17, $BK$4:$BK$55), 0))</f>
        <v>}</v>
      </c>
      <c r="AP21" s="332" t="str" cm="1">
        <f t="array" aca="1" ref="AP21" ca="1" xml:space="preserve"> INDEX($BN$4:$BN$55, MATCH(TRUE, EXACT(AP$17, $BK$4:$BK$55), 0))</f>
        <v>{</v>
      </c>
      <c r="AQ21" s="332" t="str" cm="1">
        <f t="array" aca="1" ref="AQ21" ca="1" xml:space="preserve"> INDEX($BN$4:$BN$55, MATCH(TRUE, EXACT(AQ$17, $BK$4:$BK$55), 0))</f>
        <v>]</v>
      </c>
      <c r="AR21" s="332" t="str" cm="1">
        <f t="array" aca="1" ref="AR21" ca="1" xml:space="preserve"> INDEX($BN$4:$BN$55, MATCH(TRUE, EXACT(AR$17, $BK$4:$BK$55), 0))</f>
        <v>[</v>
      </c>
      <c r="AS21" s="332" t="str" cm="1">
        <f t="array" aca="1" ref="AS21" ca="1" xml:space="preserve"> INDEX($BN$4:$BN$55, MATCH(TRUE, EXACT(AS$17, $BK$4:$BK$55), 0))</f>
        <v>R</v>
      </c>
      <c r="AT21" s="332" t="str" cm="1">
        <f t="array" aca="1" ref="AT21" ca="1" xml:space="preserve"> INDEX($BN$4:$BN$55, MATCH(TRUE, EXACT(AT$17, $BK$4:$BK$55), 0))</f>
        <v>W</v>
      </c>
      <c r="AU21" s="332" t="str" cm="1">
        <f t="array" aca="1" ref="AU21" ca="1" xml:space="preserve"> INDEX($BN$4:$BN$55, MATCH(TRUE, EXACT(AU$17, $BK$4:$BK$55), 0))</f>
        <v>M</v>
      </c>
      <c r="AV21" s="332" t="str" cm="1">
        <f t="array" aca="1" ref="AV21" ca="1" xml:space="preserve"> INDEX($BN$4:$BN$55, MATCH(TRUE, EXACT(AV$17, $BK$4:$BK$55), 0))</f>
        <v>N</v>
      </c>
      <c r="AW21" s="332" t="str" cm="1">
        <f t="array" aca="1" ref="AW21" ca="1" xml:space="preserve"> INDEX($BN$4:$BN$55, MATCH(TRUE, EXACT(AW$17, $BK$4:$BK$55), 0))</f>
        <v>B</v>
      </c>
      <c r="AX21" s="332" cm="1">
        <f t="array" aca="1" ref="AX21" ca="1" xml:space="preserve"> INDEX($BN$4:$BN$55, MATCH(TRUE, EXACT(AX$17, $BK$4:$BK$55), 0))</f>
        <v>1</v>
      </c>
      <c r="AY21" s="332" cm="1">
        <f t="array" aca="1" ref="AY21" ca="1" xml:space="preserve"> INDEX($BN$4:$BN$55, MATCH(TRUE, EXACT(AY$17, $BK$4:$BK$55), 0))</f>
        <v>2</v>
      </c>
      <c r="AZ21" s="332" cm="1">
        <f t="array" aca="1" ref="AZ21" ca="1" xml:space="preserve"> INDEX($BN$4:$BN$55, MATCH(TRUE, EXACT(AZ$17, $BK$4:$BK$55), 0))</f>
        <v>3</v>
      </c>
      <c r="BA21" s="332" cm="1">
        <f t="array" aca="1" ref="BA21" ca="1" xml:space="preserve"> INDEX($BN$4:$BN$55, MATCH(TRUE, EXACT(BA$17, $BK$4:$BK$55), 0))</f>
        <v>5</v>
      </c>
      <c r="BB21" s="332" cm="1">
        <f t="array" aca="1" ref="BB21" ca="1" xml:space="preserve"> INDEX($BN$4:$BN$55, MATCH(TRUE, EXACT(BB$17, $BK$4:$BK$55), 0))</f>
        <v>7</v>
      </c>
      <c r="BC21" s="332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301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302" t="str">
        <f t="shared" si="1"/>
        <v>"H": { commit: "ㄑ" }</v>
      </c>
      <c r="BT21" s="195">
        <f t="shared" si="2"/>
        <v>18</v>
      </c>
      <c r="BU21" s="303" t="str">
        <f t="shared" si="3"/>
        <v>- xform/C/H/</v>
      </c>
      <c r="BW21" s="303" t="str">
        <f t="shared" si="4"/>
        <v>- xform/H/ㄑ/</v>
      </c>
    </row>
    <row r="22" spans="1:89" s="195" customFormat="1" ht="45" customHeight="1">
      <c r="B22" s="282"/>
      <c r="C22" s="282"/>
      <c r="D22" s="282"/>
      <c r="E22" s="282"/>
      <c r="F22" s="28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  <c r="AD22" s="282"/>
      <c r="AE22" s="282"/>
      <c r="AF22" s="282"/>
      <c r="AG22" s="282"/>
      <c r="AH22" s="282"/>
      <c r="AI22" s="282"/>
      <c r="AJ22" s="282"/>
      <c r="AK22" s="282"/>
      <c r="AL22" s="282"/>
      <c r="AM22" s="282"/>
      <c r="AN22" s="282"/>
      <c r="AO22" s="282"/>
      <c r="AP22" s="282"/>
      <c r="AQ22" s="282"/>
      <c r="AR22" s="234"/>
      <c r="AS22" s="234"/>
      <c r="AT22" s="282"/>
      <c r="AU22" s="282"/>
      <c r="AV22" s="282"/>
      <c r="AW22" s="145"/>
      <c r="AX22" s="145"/>
      <c r="AY22" s="145"/>
      <c r="AZ22" s="145"/>
      <c r="BA22" s="145"/>
      <c r="BB22" s="145"/>
      <c r="BG22" s="333"/>
      <c r="BH22" s="333"/>
      <c r="BJ22" s="301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302" t="str">
        <f t="shared" si="1"/>
        <v>"N": { commit: "ㄒ" }</v>
      </c>
      <c r="BT22" s="195">
        <f t="shared" si="2"/>
        <v>19</v>
      </c>
      <c r="BU22" s="303" t="str">
        <f t="shared" si="3"/>
        <v>- xform/S/N/</v>
      </c>
      <c r="BW22" s="303" t="str">
        <f t="shared" si="4"/>
        <v>- xform/N/ㄒ/</v>
      </c>
    </row>
    <row r="23" spans="1:89" s="195" customFormat="1" ht="45" customHeight="1">
      <c r="B23" s="334" t="s">
        <v>575</v>
      </c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35"/>
      <c r="Y23" s="335"/>
      <c r="Z23" s="335"/>
      <c r="AA23" s="335"/>
      <c r="AB23" s="335"/>
      <c r="AC23" s="335"/>
      <c r="AD23" s="335"/>
      <c r="AE23" s="335"/>
      <c r="AF23" s="335"/>
      <c r="AG23" s="335"/>
      <c r="AH23" s="335"/>
      <c r="BC23" s="333"/>
      <c r="BD23" s="333"/>
      <c r="BE23" s="333"/>
      <c r="BF23" s="333"/>
      <c r="BG23" s="333"/>
      <c r="BH23" s="333"/>
      <c r="BJ23" s="301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302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303" t="str">
        <f t="shared" ref="BU23" si="7" xml:space="preserve"> "- xform/" &amp; BN23 &amp; "/" &amp; BK23 &amp; "/"</f>
        <v>- xform/J/B/</v>
      </c>
      <c r="BW23" s="303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36" t="s">
        <v>576</v>
      </c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36"/>
      <c r="P24" s="336"/>
      <c r="Q24" s="336"/>
      <c r="R24" s="336"/>
      <c r="S24" s="336"/>
      <c r="T24" s="337"/>
      <c r="U24" s="336"/>
      <c r="V24" s="336"/>
      <c r="W24" s="336"/>
      <c r="X24" s="336"/>
      <c r="Y24" s="336"/>
      <c r="Z24" s="336"/>
      <c r="AA24" s="336" t="s">
        <v>509</v>
      </c>
      <c r="AB24" s="336"/>
      <c r="AC24" s="336"/>
      <c r="AD24" s="336"/>
      <c r="AE24" s="336"/>
      <c r="AF24" s="336"/>
      <c r="AG24" s="336"/>
      <c r="AH24" s="336"/>
      <c r="AI24" s="333"/>
      <c r="AJ24" s="333"/>
      <c r="AK24" s="333"/>
      <c r="AL24" s="333"/>
      <c r="AN24" s="333"/>
      <c r="AO24" s="333"/>
      <c r="AP24" s="333"/>
      <c r="AQ24" s="333"/>
      <c r="AR24" s="333"/>
      <c r="AS24" s="333"/>
      <c r="AT24" s="333"/>
      <c r="AU24" s="333"/>
      <c r="AV24" s="333"/>
      <c r="AW24" s="333"/>
      <c r="AX24" s="333"/>
      <c r="AY24" s="333"/>
      <c r="AZ24" s="333"/>
      <c r="BA24" s="333"/>
      <c r="BB24" s="333"/>
      <c r="BC24" s="333"/>
      <c r="BD24" s="333"/>
      <c r="BE24" s="333"/>
      <c r="BF24" s="333"/>
      <c r="BG24" s="333"/>
      <c r="BH24" s="333"/>
      <c r="BJ24" s="301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302" t="str">
        <f t="shared" si="1"/>
        <v>"c": { commit: "ㄏ" }</v>
      </c>
      <c r="BT24" s="195">
        <f>BJ23</f>
        <v>20</v>
      </c>
      <c r="BU24" s="303" t="str">
        <f t="shared" si="3"/>
        <v>- xform/h/c/</v>
      </c>
      <c r="BW24" s="303" t="str">
        <f t="shared" si="4"/>
        <v>- xform/c/ㄏ/</v>
      </c>
    </row>
    <row r="25" spans="1:89" s="195" customFormat="1" ht="45" customHeight="1">
      <c r="B25" s="338" t="s">
        <v>387</v>
      </c>
      <c r="C25" s="339"/>
      <c r="D25" s="340">
        <f ca="1" xml:space="preserve"> LEN(E25)</f>
        <v>52</v>
      </c>
      <c r="E25" s="340" t="str">
        <f ca="1" xml:space="preserve"> _xlfn.CONCAT(D21:BC21)</f>
        <v>pbPmtTnlkgKwzcsjZCSJhiIuUaAeEOQo@yYxX}{][RWMNB123570</v>
      </c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N25" s="333"/>
      <c r="AO25" s="333"/>
      <c r="AP25" s="333"/>
      <c r="AQ25" s="333"/>
      <c r="AR25" s="333"/>
      <c r="AS25" s="333"/>
      <c r="AT25" s="333"/>
      <c r="AU25" s="333"/>
      <c r="AV25" s="333"/>
      <c r="AW25" s="333"/>
      <c r="AX25" s="333"/>
      <c r="AY25" s="333"/>
      <c r="AZ25" s="333"/>
      <c r="BA25" s="333"/>
      <c r="BB25" s="333"/>
      <c r="BC25" s="333"/>
      <c r="BD25" s="333"/>
      <c r="BE25" s="333"/>
      <c r="BF25" s="333"/>
      <c r="BG25" s="333"/>
      <c r="BH25" s="333"/>
      <c r="BJ25" s="301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302" t="str">
        <f t="shared" si="1"/>
        <v>"u": { commit: "ㄧ" }</v>
      </c>
      <c r="BT25" s="195">
        <f>BJ24</f>
        <v>21</v>
      </c>
      <c r="BU25" s="303" t="str">
        <f t="shared" si="3"/>
        <v>- xform/i/u/</v>
      </c>
      <c r="BW25" s="303" t="str">
        <f t="shared" si="4"/>
        <v>- xform/u/ㄧ/</v>
      </c>
    </row>
    <row r="26" spans="1:89" s="345" customFormat="1" ht="45" customHeight="1">
      <c r="A26" s="195"/>
      <c r="B26" s="341" t="s">
        <v>577</v>
      </c>
      <c r="C26" s="342"/>
      <c r="D26" s="343">
        <f ca="1" xml:space="preserve"> LEN(E26)</f>
        <v>52</v>
      </c>
      <c r="E26" s="343" t="str">
        <f ca="1" xml:space="preserve"> _xlfn.CONCAT(D17:BC17)</f>
        <v>1!qa2wsxeEd?yhnbYHNBcuUjJ8*,&lt;iIk09(lLOA:;o/mp. 43657</v>
      </c>
      <c r="F26" s="342"/>
      <c r="G26" s="342"/>
      <c r="H26" s="342"/>
      <c r="I26" s="342"/>
      <c r="J26" s="342"/>
      <c r="K26" s="342"/>
      <c r="L26" s="342"/>
      <c r="M26" s="342"/>
      <c r="N26" s="342"/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  <c r="Z26" s="342"/>
      <c r="AA26" s="342"/>
      <c r="AB26" s="342"/>
      <c r="AC26" s="342"/>
      <c r="AD26" s="342"/>
      <c r="AE26" s="342"/>
      <c r="AF26" s="342"/>
      <c r="AG26" s="342"/>
      <c r="AH26" s="342"/>
      <c r="AI26" s="342"/>
      <c r="AJ26" s="342"/>
      <c r="AK26" s="195"/>
      <c r="AL26" s="195"/>
      <c r="AM26" s="195"/>
      <c r="AN26" s="333"/>
      <c r="AO26" s="333"/>
      <c r="AP26" s="333"/>
      <c r="AQ26" s="333"/>
      <c r="AR26" s="333"/>
      <c r="AS26" s="333"/>
      <c r="AT26" s="333"/>
      <c r="AU26" s="333"/>
      <c r="AV26" s="333"/>
      <c r="AW26" s="333"/>
      <c r="AX26" s="333"/>
      <c r="AY26" s="333"/>
      <c r="AZ26" s="333"/>
      <c r="BA26" s="333"/>
      <c r="BB26" s="333"/>
      <c r="BC26" s="333"/>
      <c r="BD26" s="333"/>
      <c r="BE26" s="333"/>
      <c r="BF26" s="333"/>
      <c r="BG26" s="344"/>
      <c r="BH26" s="344"/>
      <c r="BJ26" s="301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302" t="str">
        <f t="shared" si="1"/>
        <v>"U": { commit: "ㄥㄧ" }</v>
      </c>
      <c r="BS26" s="195"/>
      <c r="BT26" s="195">
        <f>BJ25</f>
        <v>22</v>
      </c>
      <c r="BU26" s="303" t="str">
        <f t="shared" si="3"/>
        <v>- xform/I/U/</v>
      </c>
      <c r="BV26" s="195"/>
      <c r="BW26" s="303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45"/>
      <c r="B27" s="346" t="str">
        <f ca="1" xml:space="preserve"> "- xlit|" &amp; E25 &amp; "|" &amp; E26 &amp; "|"</f>
        <v>- xlit|pbPmtTnlkgKwzcsjZCSJhiIuUaAeEOQo@yYxX}{][RWMNB123570|1!qa2wsxeEd?yhnbYHNBcuUjJ8*,&lt;iIk09(lLOA:;o/mp. 43657|</v>
      </c>
      <c r="C27" s="347"/>
      <c r="D27" s="347"/>
      <c r="E27" s="347"/>
      <c r="F27" s="347"/>
      <c r="G27" s="347"/>
      <c r="H27" s="347"/>
      <c r="I27" s="347"/>
      <c r="J27" s="347"/>
      <c r="K27" s="347"/>
      <c r="L27" s="347"/>
      <c r="M27" s="347"/>
      <c r="N27" s="347"/>
      <c r="O27" s="347"/>
      <c r="P27" s="347"/>
      <c r="Q27" s="347"/>
      <c r="R27" s="347"/>
      <c r="S27" s="347"/>
      <c r="T27" s="347"/>
      <c r="U27" s="347"/>
      <c r="V27" s="347"/>
      <c r="W27" s="347"/>
      <c r="X27" s="347"/>
      <c r="Y27" s="347"/>
      <c r="Z27" s="347"/>
      <c r="AA27" s="347"/>
      <c r="AB27" s="347"/>
      <c r="AC27" s="347"/>
      <c r="AD27" s="347"/>
      <c r="AE27" s="347"/>
      <c r="AF27" s="347"/>
      <c r="AG27" s="347"/>
      <c r="AH27" s="347"/>
      <c r="AI27" s="347"/>
      <c r="AJ27" s="347"/>
      <c r="AK27" s="333"/>
      <c r="AL27" s="333"/>
      <c r="AN27" s="333"/>
      <c r="AO27" s="333"/>
      <c r="AP27" s="333"/>
      <c r="AQ27" s="333"/>
      <c r="AR27" s="333"/>
      <c r="AS27" s="333"/>
      <c r="AT27" s="333"/>
      <c r="AU27" s="333"/>
      <c r="AV27" s="333"/>
      <c r="AW27" s="333"/>
      <c r="AX27" s="333"/>
      <c r="AY27" s="333"/>
      <c r="AZ27" s="333"/>
      <c r="BA27" s="333"/>
      <c r="BB27" s="333"/>
      <c r="BC27" s="344"/>
      <c r="BD27" s="344"/>
      <c r="BE27" s="344"/>
      <c r="BF27" s="344"/>
      <c r="BG27" s="333"/>
      <c r="BH27" s="333"/>
      <c r="BJ27" s="301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45"/>
      <c r="BR27" s="302" t="str">
        <f t="shared" si="1"/>
        <v>"j": { commit: "ㄨ" }</v>
      </c>
      <c r="BS27" s="345"/>
      <c r="BT27" s="345">
        <f>BJ26</f>
        <v>23</v>
      </c>
      <c r="BU27" s="303" t="str">
        <f t="shared" si="3"/>
        <v>- xform/u/j/</v>
      </c>
      <c r="BV27" s="345"/>
      <c r="BW27" s="303" t="str">
        <f t="shared" si="4"/>
        <v>- xform/j/ㄨ/</v>
      </c>
      <c r="BX27" s="345"/>
      <c r="BY27" s="345"/>
      <c r="BZ27" s="345"/>
      <c r="CA27" s="345"/>
      <c r="CB27" s="345"/>
      <c r="CC27" s="345"/>
      <c r="CD27" s="345"/>
      <c r="CE27" s="345"/>
      <c r="CF27" s="345"/>
      <c r="CG27" s="345"/>
      <c r="CH27" s="345"/>
      <c r="CI27" s="345"/>
      <c r="CJ27" s="345"/>
      <c r="CK27" s="345"/>
    </row>
    <row r="28" spans="1:89" s="195" customFormat="1" ht="45" customHeight="1">
      <c r="B28" s="348"/>
      <c r="C28" s="349"/>
      <c r="D28" s="349"/>
      <c r="E28" s="349"/>
      <c r="F28" s="349"/>
      <c r="G28" s="349"/>
      <c r="H28" s="349"/>
      <c r="I28" s="349"/>
      <c r="J28" s="349"/>
      <c r="K28" s="349"/>
      <c r="L28" s="349"/>
      <c r="M28" s="349"/>
      <c r="N28" s="349"/>
      <c r="O28" s="349"/>
      <c r="P28" s="349"/>
      <c r="Q28" s="349"/>
      <c r="R28" s="349"/>
      <c r="S28" s="349"/>
      <c r="T28" s="349"/>
      <c r="U28" s="349"/>
      <c r="V28" s="349"/>
      <c r="W28" s="349"/>
      <c r="X28" s="349"/>
      <c r="Y28" s="349"/>
      <c r="Z28" s="349"/>
      <c r="AA28" s="349"/>
      <c r="AB28" s="349"/>
      <c r="AC28" s="349"/>
      <c r="AD28" s="349"/>
      <c r="AE28" s="349"/>
      <c r="AF28" s="349"/>
      <c r="AG28" s="349"/>
      <c r="AH28" s="349"/>
      <c r="AI28" s="349"/>
      <c r="AJ28" s="349"/>
      <c r="AK28" s="344"/>
      <c r="AL28" s="344"/>
      <c r="AN28" s="333"/>
      <c r="AO28" s="333"/>
      <c r="AP28" s="333"/>
      <c r="AQ28" s="333"/>
      <c r="AR28" s="333"/>
      <c r="AS28" s="333"/>
      <c r="AT28" s="344"/>
      <c r="AU28" s="344"/>
      <c r="AV28" s="344"/>
      <c r="AW28" s="344"/>
      <c r="AX28" s="344"/>
      <c r="AY28" s="344"/>
      <c r="AZ28" s="344"/>
      <c r="BA28" s="344"/>
      <c r="BB28" s="344"/>
      <c r="BC28" s="333"/>
      <c r="BD28" s="333"/>
      <c r="BE28" s="333"/>
      <c r="BF28" s="333"/>
      <c r="BG28" s="333"/>
      <c r="BH28" s="333"/>
      <c r="BJ28" s="301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302" t="str">
        <f t="shared" si="1"/>
        <v>"J": { commit: "ㄥㄨ" }</v>
      </c>
      <c r="BT28" s="195">
        <f>BJ27</f>
        <v>24</v>
      </c>
      <c r="BU28" s="303" t="str">
        <f t="shared" si="3"/>
        <v>- xform/U/J/</v>
      </c>
      <c r="BW28" s="303" t="str">
        <f t="shared" si="4"/>
        <v>- xform/J/ㄥㄨ/</v>
      </c>
    </row>
    <row r="29" spans="1:89" s="195" customFormat="1" ht="45" customHeight="1">
      <c r="B29" s="338"/>
      <c r="C29" s="339"/>
      <c r="D29" s="340">
        <f ca="1" xml:space="preserve"> LEN(E29)</f>
        <v>50</v>
      </c>
      <c r="E29" s="340" t="str">
        <f ca="1">SUBSTITUTE(SUBSTITUTE(E25, "b", ""), "g", "")</f>
        <v>pPmtTnlkKwzcsjZCSJhiIuUaAeEOQo@yYxX}{][RWMNB123570</v>
      </c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9"/>
      <c r="Q29" s="339"/>
      <c r="R29" s="339"/>
      <c r="S29" s="339"/>
      <c r="T29" s="339"/>
      <c r="U29" s="339"/>
      <c r="V29" s="339"/>
      <c r="W29" s="339"/>
      <c r="X29" s="339"/>
      <c r="Y29" s="339"/>
      <c r="Z29" s="339"/>
      <c r="AA29" s="339"/>
      <c r="AB29" s="339"/>
      <c r="AC29" s="339"/>
      <c r="AD29" s="339"/>
      <c r="AE29" s="339"/>
      <c r="AF29" s="339"/>
      <c r="AG29" s="339"/>
      <c r="AH29" s="339"/>
      <c r="AI29" s="339"/>
      <c r="AJ29" s="339"/>
      <c r="AK29" s="333"/>
      <c r="AL29" s="333"/>
      <c r="AN29" s="333"/>
      <c r="AO29" s="333"/>
      <c r="AP29" s="333"/>
      <c r="AQ29" s="333"/>
      <c r="AR29" s="333"/>
      <c r="AS29" s="333"/>
      <c r="AT29" s="333"/>
      <c r="AU29" s="333"/>
      <c r="AV29" s="333"/>
      <c r="AW29" s="333"/>
      <c r="AX29" s="333"/>
      <c r="AY29" s="333"/>
      <c r="AZ29" s="333"/>
      <c r="BA29" s="333"/>
      <c r="BB29" s="333"/>
      <c r="BC29" s="333"/>
      <c r="BD29" s="333"/>
      <c r="BE29" s="333"/>
      <c r="BF29" s="333"/>
      <c r="BG29" s="333"/>
      <c r="BH29" s="333"/>
      <c r="BJ29" s="301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302" t="str">
        <f t="shared" si="1"/>
        <v>"8": { commit: "ㄚ" }</v>
      </c>
      <c r="BT29" s="195">
        <f>BJ28</f>
        <v>25</v>
      </c>
      <c r="BU29" s="303" t="str">
        <f t="shared" si="3"/>
        <v>- xform/a/8/</v>
      </c>
      <c r="BW29" s="303" t="str">
        <f t="shared" si="4"/>
        <v>- xform/8/ㄚ/</v>
      </c>
    </row>
    <row r="30" spans="1:89" s="195" customFormat="1" ht="45" customHeight="1">
      <c r="B30" s="341"/>
      <c r="C30" s="342"/>
      <c r="D30" s="343">
        <f ca="1" xml:space="preserve"> LEN(E30)</f>
        <v>50</v>
      </c>
      <c r="E30" s="343" t="str">
        <f ca="1">SUBSTITUTE(SUBSTITUTE(E26, "!", ""), "E", "")</f>
        <v>1qa2wsxed?yhnbYHNBcuUjJ8*,&lt;iIk09(lLOA:;o/mp. 43657</v>
      </c>
      <c r="F30" s="342"/>
      <c r="G30" s="342"/>
      <c r="H30" s="342"/>
      <c r="I30" s="342"/>
      <c r="J30" s="342"/>
      <c r="K30" s="342"/>
      <c r="L30" s="342"/>
      <c r="M30" s="342"/>
      <c r="N30" s="342"/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  <c r="Z30" s="342"/>
      <c r="AA30" s="342"/>
      <c r="AB30" s="342"/>
      <c r="AC30" s="342"/>
      <c r="AD30" s="342"/>
      <c r="AE30" s="342"/>
      <c r="AF30" s="342"/>
      <c r="AG30" s="342"/>
      <c r="AH30" s="342"/>
      <c r="AI30" s="342"/>
      <c r="AJ30" s="342"/>
      <c r="AK30" s="333"/>
      <c r="AL30" s="333"/>
      <c r="AN30" s="333"/>
      <c r="AO30" s="333"/>
      <c r="AP30" s="333"/>
      <c r="AQ30" s="333"/>
      <c r="AR30" s="333"/>
      <c r="AS30" s="333"/>
      <c r="AT30" s="333"/>
      <c r="AU30" s="333"/>
      <c r="AV30" s="333"/>
      <c r="AW30" s="333"/>
      <c r="AX30" s="333"/>
      <c r="AY30" s="333"/>
      <c r="AZ30" s="333"/>
      <c r="BA30" s="333"/>
      <c r="BB30" s="333"/>
      <c r="BC30" s="333"/>
      <c r="BD30" s="333"/>
      <c r="BE30" s="333"/>
      <c r="BF30" s="333"/>
      <c r="BG30" s="333"/>
      <c r="BH30" s="333"/>
      <c r="BJ30" s="301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302" t="str">
        <f t="shared" si="1"/>
        <v>"*": { commit: "ㄥㄚ" }</v>
      </c>
      <c r="BT30" s="195">
        <f>BJ29</f>
        <v>26</v>
      </c>
      <c r="BU30" s="303" t="str">
        <f t="shared" si="3"/>
        <v>- xform/A/*/</v>
      </c>
      <c r="BW30" s="303" t="str">
        <f t="shared" si="4"/>
        <v>- xform/*/ㄥㄚ/</v>
      </c>
    </row>
    <row r="31" spans="1:89" s="195" customFormat="1" ht="45" customHeight="1">
      <c r="B31" s="346" t="str">
        <f ca="1" xml:space="preserve"> "- xlit|" &amp; E29 &amp; "|" &amp; E30 &amp; "|"</f>
        <v>- xlit|pPmtTnlkKwzcsjZCSJhiIuUaAeEOQo@yYxX}{][RWMNB123570|1qa2wsxed?yhnbYHNBcuUjJ8*,&lt;iIk09(lLOA:;o/mp. 43657|</v>
      </c>
      <c r="C31" s="347"/>
      <c r="D31" s="347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33"/>
      <c r="AL31" s="333"/>
      <c r="AN31" s="333"/>
      <c r="AO31" s="333"/>
      <c r="AP31" s="333"/>
      <c r="AQ31" s="333"/>
      <c r="AR31" s="333"/>
      <c r="AS31" s="333"/>
      <c r="AT31" s="333"/>
      <c r="AU31" s="333"/>
      <c r="AV31" s="333"/>
      <c r="AW31" s="333"/>
      <c r="AX31" s="333"/>
      <c r="AY31" s="333"/>
      <c r="AZ31" s="333"/>
      <c r="BA31" s="333"/>
      <c r="BB31" s="333"/>
      <c r="BC31" s="333"/>
      <c r="BD31" s="333"/>
      <c r="BE31" s="333"/>
      <c r="BF31" s="333"/>
      <c r="BG31" s="333"/>
      <c r="BH31" s="333"/>
      <c r="BJ31" s="301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302" t="str">
        <f t="shared" si="1"/>
        <v>",": { commit: "ㄝ" }</v>
      </c>
      <c r="BT31" s="195">
        <f>BJ30</f>
        <v>27</v>
      </c>
      <c r="BU31" s="303" t="str">
        <f t="shared" si="3"/>
        <v>- xform/e/,/</v>
      </c>
      <c r="BW31" s="303" t="str">
        <f t="shared" si="4"/>
        <v>- xform/,/ㄝ/</v>
      </c>
    </row>
    <row r="32" spans="1:89" s="195" customFormat="1" ht="45" customHeight="1">
      <c r="AH32" s="333"/>
      <c r="AI32" s="333"/>
      <c r="AJ32" s="333"/>
      <c r="AK32" s="333"/>
      <c r="AL32" s="333"/>
      <c r="AN32" s="333"/>
      <c r="AO32" s="333"/>
      <c r="AP32" s="333"/>
      <c r="AQ32" s="333"/>
      <c r="AR32" s="333"/>
      <c r="AS32" s="333"/>
      <c r="AT32" s="333"/>
      <c r="AU32" s="333"/>
      <c r="AV32" s="333"/>
      <c r="AW32" s="333"/>
      <c r="AX32" s="333"/>
      <c r="AY32" s="333"/>
      <c r="AZ32" s="333"/>
      <c r="BA32" s="333"/>
      <c r="BB32" s="333"/>
      <c r="BC32" s="333"/>
      <c r="BD32" s="333"/>
      <c r="BE32" s="333"/>
      <c r="BF32" s="333"/>
      <c r="BG32" s="333"/>
      <c r="BH32" s="333"/>
      <c r="BJ32" s="301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302" t="str">
        <f t="shared" si="1"/>
        <v>"&lt;": { commit: "ㄥㄝ" }</v>
      </c>
      <c r="BT32" s="195">
        <f>BJ31</f>
        <v>28</v>
      </c>
      <c r="BU32" s="303" t="str">
        <f t="shared" si="3"/>
        <v>- xform/E/&lt;/</v>
      </c>
      <c r="BW32" s="303" t="str">
        <f t="shared" si="4"/>
        <v>- xform/&lt;/ㄥㄝ/</v>
      </c>
    </row>
    <row r="33" spans="1:89" s="195" customFormat="1" ht="45" customHeight="1">
      <c r="B33" s="350" t="s">
        <v>578</v>
      </c>
      <c r="C33" s="336"/>
      <c r="D33" s="336"/>
      <c r="E33" s="336"/>
      <c r="F33" s="336"/>
      <c r="G33" s="336"/>
      <c r="H33" s="336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6"/>
      <c r="U33" s="336"/>
      <c r="V33" s="336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3"/>
      <c r="AI33" s="333"/>
      <c r="AJ33" s="333"/>
      <c r="AK33" s="333"/>
      <c r="AL33" s="333"/>
      <c r="AN33" s="333"/>
      <c r="AO33" s="333"/>
      <c r="AP33" s="333"/>
      <c r="AQ33" s="333"/>
      <c r="AR33" s="333"/>
      <c r="AS33" s="333"/>
      <c r="AT33" s="333"/>
      <c r="AU33" s="333"/>
      <c r="AV33" s="333"/>
      <c r="AW33" s="333"/>
      <c r="AX33" s="333"/>
      <c r="AY33" s="333"/>
      <c r="AZ33" s="333"/>
      <c r="BA33" s="333"/>
      <c r="BB33" s="333"/>
      <c r="BC33" s="333"/>
      <c r="BD33" s="333"/>
      <c r="BE33" s="333"/>
      <c r="BF33" s="333"/>
      <c r="BG33" s="333"/>
      <c r="BH33" s="333"/>
      <c r="BJ33" s="301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302" t="str">
        <f t="shared" si="1"/>
        <v>"i": { commit: "ㄛ" }</v>
      </c>
      <c r="BT33" s="195">
        <f>BJ32</f>
        <v>29</v>
      </c>
      <c r="BU33" s="303" t="str">
        <f t="shared" si="3"/>
        <v>- xform/O/i/</v>
      </c>
      <c r="BW33" s="303" t="str">
        <f t="shared" si="4"/>
        <v>- xform/i/ㄛ/</v>
      </c>
    </row>
    <row r="34" spans="1:89" s="195" customFormat="1" ht="45" customHeight="1">
      <c r="B34" s="336" t="s">
        <v>579</v>
      </c>
      <c r="C34" s="336"/>
      <c r="D34" s="336"/>
      <c r="E34" s="336"/>
      <c r="F34" s="336"/>
      <c r="G34" s="336"/>
      <c r="H34" s="336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7"/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3"/>
      <c r="AI34" s="333"/>
      <c r="AJ34" s="333"/>
      <c r="AK34" s="333"/>
      <c r="AL34" s="333"/>
      <c r="AM34" s="333"/>
      <c r="AN34" s="333"/>
      <c r="AO34" s="333"/>
      <c r="AP34" s="333"/>
      <c r="AQ34" s="333"/>
      <c r="AR34" s="333"/>
      <c r="AS34" s="333"/>
      <c r="AT34" s="333"/>
      <c r="AU34" s="333"/>
      <c r="AV34" s="333"/>
      <c r="AW34" s="333"/>
      <c r="AX34" s="333"/>
      <c r="AY34" s="333"/>
      <c r="AZ34" s="333"/>
      <c r="BA34" s="333"/>
      <c r="BB34" s="333"/>
      <c r="BC34" s="333"/>
      <c r="BD34" s="333"/>
      <c r="BE34" s="333"/>
      <c r="BF34" s="333"/>
      <c r="BG34" s="333"/>
      <c r="BH34" s="333"/>
      <c r="BJ34" s="301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302" t="str">
        <f t="shared" si="1"/>
        <v>"I": { commit: "ㄥㆦ" }</v>
      </c>
      <c r="BT34" s="195">
        <f>BJ33</f>
        <v>30</v>
      </c>
      <c r="BU34" s="303" t="str">
        <f t="shared" si="3"/>
        <v>- xform/Q/I/</v>
      </c>
      <c r="BW34" s="303" t="str">
        <f t="shared" si="4"/>
        <v>- xform/I/ㄥㆦ/</v>
      </c>
    </row>
    <row r="35" spans="1:89" s="195" customFormat="1" ht="45" customHeight="1">
      <c r="B35" s="351" t="s">
        <v>342</v>
      </c>
      <c r="C35" s="352"/>
      <c r="D35" s="352">
        <f ca="1" xml:space="preserve"> LEN(E35)</f>
        <v>52</v>
      </c>
      <c r="E35" s="353" t="str">
        <f ca="1" xml:space="preserve"> _xlfn.CONCAT(D17:BC17)</f>
        <v>1!qa2wsxeEd?yhnbYHNBcuUjJ8*,&lt;iIk09(lLOA:;o/mp. 43657</v>
      </c>
      <c r="F35" s="353"/>
      <c r="G35" s="353"/>
      <c r="H35" s="353"/>
      <c r="I35" s="353"/>
      <c r="J35" s="353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3"/>
      <c r="AF35" s="353"/>
      <c r="AG35" s="353"/>
      <c r="AH35" s="353"/>
      <c r="AI35" s="353"/>
      <c r="AJ35" s="353"/>
      <c r="AK35" s="333"/>
      <c r="AL35" s="333"/>
      <c r="AM35" s="333"/>
      <c r="AN35" s="333"/>
      <c r="AO35" s="333"/>
      <c r="AP35" s="333"/>
      <c r="AQ35" s="333"/>
      <c r="AR35" s="333"/>
      <c r="AS35" s="333"/>
      <c r="AT35" s="333"/>
      <c r="AU35" s="333"/>
      <c r="AV35" s="333"/>
      <c r="AW35" s="333"/>
      <c r="AX35" s="333"/>
      <c r="AY35" s="333"/>
      <c r="AZ35" s="333"/>
      <c r="BA35" s="333"/>
      <c r="BB35" s="333"/>
      <c r="BC35" s="333"/>
      <c r="BD35" s="333"/>
      <c r="BE35" s="333"/>
      <c r="BF35" s="333"/>
      <c r="BG35" s="333"/>
      <c r="BH35" s="333"/>
      <c r="BJ35" s="301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302" t="str">
        <f t="shared" si="1"/>
        <v>"k": { commit: "ㄜ" }</v>
      </c>
      <c r="BT35" s="195">
        <f>BJ34</f>
        <v>31</v>
      </c>
      <c r="BU35" s="303" t="str">
        <f t="shared" si="3"/>
        <v>- xform/o/k/</v>
      </c>
      <c r="BW35" s="303" t="str">
        <f t="shared" si="4"/>
        <v>- xform/k/ㄜ/</v>
      </c>
    </row>
    <row r="36" spans="1:89" s="195" customFormat="1" ht="45" customHeight="1">
      <c r="B36" s="354" t="s">
        <v>15</v>
      </c>
      <c r="C36" s="355"/>
      <c r="D36" s="355">
        <f ca="1">LEN(E36)</f>
        <v>52</v>
      </c>
      <c r="E36" s="354" t="str">
        <f ca="1" xml:space="preserve"> _xlfn.CONCAT(D19:BC19)</f>
        <v>ㄅㆠㄆㄇㄉㄊㄋㄌㄍㆣㄎㄫㄗㄘㄙㆡㄐㄑㄒㆢㄏㄧㆪㄨㆫㄚㆩㆤㆥㆦㆧㄜㄢㄞㆮㄠㆯㆱㆰㆲㄤㆨㆭㆬㄣ鼻ˉˋ˪ˊ˫˙</v>
      </c>
      <c r="F36" s="354"/>
      <c r="G36" s="354"/>
      <c r="H36" s="354"/>
      <c r="I36" s="354"/>
      <c r="J36" s="354"/>
      <c r="K36" s="354"/>
      <c r="L36" s="354"/>
      <c r="M36" s="354"/>
      <c r="N36" s="354"/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33"/>
      <c r="AL36" s="333"/>
      <c r="AM36" s="356" t="s">
        <v>390</v>
      </c>
      <c r="AN36" s="356" t="s">
        <v>421</v>
      </c>
      <c r="AO36" s="356" t="s">
        <v>509</v>
      </c>
      <c r="AP36" s="356" t="s">
        <v>401</v>
      </c>
      <c r="AQ36" s="356" t="s">
        <v>69</v>
      </c>
      <c r="AR36" s="333"/>
      <c r="AS36" s="333"/>
      <c r="AT36" s="333"/>
      <c r="AU36" s="333"/>
      <c r="AV36" s="333"/>
      <c r="AW36" s="333"/>
      <c r="AX36" s="333"/>
      <c r="AY36" s="333"/>
      <c r="AZ36" s="333"/>
      <c r="BA36" s="333"/>
      <c r="BB36" s="333"/>
      <c r="BC36" s="333"/>
      <c r="BD36" s="333"/>
      <c r="BE36" s="333"/>
      <c r="BF36" s="333"/>
      <c r="BG36" s="333"/>
      <c r="BH36" s="333"/>
      <c r="BJ36" s="301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302" t="str">
        <f t="shared" si="1"/>
        <v>"0": { commit: "ㄢ" }</v>
      </c>
      <c r="BT36" s="195">
        <f>BJ35</f>
        <v>32</v>
      </c>
      <c r="BU36" s="303" t="str">
        <f t="shared" si="3"/>
        <v>- xform/@/0/</v>
      </c>
      <c r="BW36" s="303" t="str">
        <f t="shared" si="4"/>
        <v>- xform/0/ㄢ/</v>
      </c>
    </row>
    <row r="37" spans="1:89" s="195" customFormat="1" ht="45" customHeight="1">
      <c r="B37" s="346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57"/>
      <c r="D37" s="357"/>
      <c r="E37" s="357"/>
      <c r="F37" s="357"/>
      <c r="G37" s="357"/>
      <c r="H37" s="357"/>
      <c r="I37" s="357"/>
      <c r="J37" s="357"/>
      <c r="K37" s="357"/>
      <c r="L37" s="357"/>
      <c r="M37" s="357"/>
      <c r="N37" s="357"/>
      <c r="O37" s="357"/>
      <c r="P37" s="357"/>
      <c r="Q37" s="357"/>
      <c r="R37" s="357"/>
      <c r="S37" s="357"/>
      <c r="T37" s="357"/>
      <c r="U37" s="357"/>
      <c r="V37" s="357"/>
      <c r="W37" s="357"/>
      <c r="X37" s="357"/>
      <c r="Y37" s="357"/>
      <c r="Z37" s="357"/>
      <c r="AA37" s="357"/>
      <c r="AB37" s="357"/>
      <c r="AC37" s="357"/>
      <c r="AD37" s="357"/>
      <c r="AE37" s="357"/>
      <c r="AF37" s="357"/>
      <c r="AG37" s="347"/>
      <c r="AH37" s="347"/>
      <c r="AI37" s="347"/>
      <c r="AJ37" s="347"/>
      <c r="AK37" s="333"/>
      <c r="AL37" s="333"/>
      <c r="AM37" s="356">
        <f ca="1" xml:space="preserve"> FIND(AM36, $E$35)</f>
        <v>2</v>
      </c>
      <c r="AN37" s="356">
        <f ca="1" xml:space="preserve"> FIND(AN36, $E$35)</f>
        <v>10</v>
      </c>
      <c r="AO37" s="356">
        <f ca="1" xml:space="preserve"> FIND(AO36, $E$35)</f>
        <v>40</v>
      </c>
      <c r="AP37" s="356">
        <f ca="1" xml:space="preserve"> FIND(AP36, $E$35)</f>
        <v>39</v>
      </c>
      <c r="AQ37" s="356">
        <f ca="1" xml:space="preserve"> FIND(AQ36, $E$35)</f>
        <v>38</v>
      </c>
      <c r="AR37" s="333"/>
      <c r="AS37" s="333"/>
      <c r="AT37" s="333"/>
      <c r="AU37" s="333"/>
      <c r="AV37" s="333"/>
      <c r="AW37" s="333"/>
      <c r="AX37" s="333"/>
      <c r="AY37" s="333"/>
      <c r="AZ37" s="333"/>
      <c r="BA37" s="333"/>
      <c r="BB37" s="333"/>
      <c r="BC37" s="333"/>
      <c r="BD37" s="333"/>
      <c r="BE37" s="333"/>
      <c r="BF37" s="333"/>
      <c r="BG37" s="333"/>
      <c r="BH37" s="333"/>
      <c r="BJ37" s="301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302" t="str">
        <f t="shared" si="1"/>
        <v>"9": { commit: "ㄞ" }</v>
      </c>
      <c r="BT37" s="195">
        <f>BJ36</f>
        <v>33</v>
      </c>
      <c r="BU37" s="303" t="str">
        <f t="shared" si="3"/>
        <v>- xform/y/9/</v>
      </c>
      <c r="BW37" s="303" t="str">
        <f t="shared" si="4"/>
        <v>- xform/9/ㄞ/</v>
      </c>
    </row>
    <row r="38" spans="1:89" s="195" customFormat="1" ht="45" customHeight="1">
      <c r="B38" s="348"/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49"/>
      <c r="AC38" s="349"/>
      <c r="AD38" s="349"/>
      <c r="AE38" s="349"/>
      <c r="AF38" s="349"/>
      <c r="AG38" s="349"/>
      <c r="AH38" s="349"/>
      <c r="AI38" s="349"/>
      <c r="AJ38" s="349"/>
      <c r="AK38" s="333"/>
      <c r="AL38" s="333"/>
      <c r="AM38" s="356" t="str">
        <f ca="1" xml:space="preserve"> MID($E$36,AM37,1)</f>
        <v>ㆠ</v>
      </c>
      <c r="AN38" s="356" t="str">
        <f ca="1" xml:space="preserve"> MID($E$36,AN37,1)</f>
        <v>ㆣ</v>
      </c>
      <c r="AO38" s="356" t="str">
        <f ca="1" xml:space="preserve"> MID($E$36,AO37,1)</f>
        <v>ㆲ</v>
      </c>
      <c r="AP38" s="356" t="str">
        <f ca="1" xml:space="preserve"> MID($E$36,AP37,1)</f>
        <v>ㆰ</v>
      </c>
      <c r="AQ38" s="356" t="str">
        <f ca="1" xml:space="preserve"> MID($E$36,AQ37,1)</f>
        <v>ㆱ</v>
      </c>
      <c r="AR38" s="333"/>
      <c r="AS38" s="333"/>
      <c r="AT38" s="333"/>
      <c r="AU38" s="333"/>
      <c r="AV38" s="333"/>
      <c r="AW38" s="333"/>
      <c r="AX38" s="333"/>
      <c r="AY38" s="333"/>
      <c r="AZ38" s="333"/>
      <c r="BA38" s="333"/>
      <c r="BB38" s="333"/>
      <c r="BC38" s="333"/>
      <c r="BD38" s="333"/>
      <c r="BE38" s="333"/>
      <c r="BF38" s="333"/>
      <c r="BG38" s="333"/>
      <c r="BH38" s="333"/>
      <c r="BJ38" s="301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302" t="str">
        <f t="shared" si="1"/>
        <v>"(": { commit: "ㄥㄞ" }</v>
      </c>
      <c r="BT38" s="195">
        <f>BJ37</f>
        <v>34</v>
      </c>
      <c r="BU38" s="303" t="str">
        <f t="shared" si="3"/>
        <v>- xform/Y/(/</v>
      </c>
      <c r="BW38" s="303" t="str">
        <f t="shared" si="4"/>
        <v>- xform/(/ㄥㄞ/</v>
      </c>
    </row>
    <row r="39" spans="1:89" s="195" customFormat="1" ht="45" customHeight="1">
      <c r="B39" s="338"/>
      <c r="C39" s="339"/>
      <c r="D39" s="340">
        <f ca="1" xml:space="preserve"> LEN(E39)</f>
        <v>52</v>
      </c>
      <c r="E39" s="340" t="str">
        <f ca="1" xml:space="preserve"> SUBSTITUTE(E35, _xlfn.CONCAT(AM36:AQ36), "")</f>
        <v>1!qa2wsxeEd?yhnbYHNBcuUjJ8*,&lt;iIk09(lLOA:;o/mp. 43657</v>
      </c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  <c r="AH39" s="339"/>
      <c r="AI39" s="339"/>
      <c r="AJ39" s="339"/>
      <c r="AK39" s="333"/>
      <c r="AL39" s="333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9" xml:space="preserve"> SUBSTITUTE(AM39, MID(AM39, FIND(AN36,AM39), 1), "")</f>
        <v>1qa2wsxed?yhnbYHNBcuUjJ8*,&lt;iIk09(lLOA:;o/mp. 43657</v>
      </c>
      <c r="AO39" s="195" t="str">
        <f t="shared" ca="1" si="9"/>
        <v>1qa2wsxed?yhnbYHNBcuUjJ8*,&lt;iIk09(lLOA;o/mp. 43657</v>
      </c>
      <c r="AP39" s="195" t="str">
        <f t="shared" ca="1" si="9"/>
        <v>1qa2wsxed?yhnbYHNBcuUjJ8*,&lt;iIk09(lLO;o/mp. 43657</v>
      </c>
      <c r="AQ39" s="358" t="str">
        <f t="shared" ca="1" si="9"/>
        <v>1qa2wsxed?yhnbYHNBcuUjJ8*,&lt;iIk09(lL;o/mp. 43657</v>
      </c>
      <c r="AR39" s="333"/>
      <c r="AS39" s="333"/>
      <c r="AT39" s="333"/>
      <c r="AU39" s="333"/>
      <c r="AV39" s="333"/>
      <c r="AW39" s="333"/>
      <c r="AX39" s="333"/>
      <c r="AY39" s="333"/>
      <c r="AZ39" s="333"/>
      <c r="BA39" s="333"/>
      <c r="BB39" s="333"/>
      <c r="BC39" s="333"/>
      <c r="BD39" s="333"/>
      <c r="BE39" s="333"/>
      <c r="BF39" s="333"/>
      <c r="BG39" s="333"/>
      <c r="BH39" s="333"/>
      <c r="BJ39" s="301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302" t="str">
        <f t="shared" si="1"/>
        <v>"l": { commit: "ㄠ" }</v>
      </c>
      <c r="BT39" s="195">
        <f>BJ38</f>
        <v>35</v>
      </c>
      <c r="BU39" s="303" t="str">
        <f t="shared" si="3"/>
        <v>- xform/x/l/</v>
      </c>
      <c r="BW39" s="303" t="str">
        <f t="shared" si="4"/>
        <v>- xform/l/ㄠ/</v>
      </c>
    </row>
    <row r="40" spans="1:89" s="195" customFormat="1" ht="45" customHeight="1">
      <c r="B40" s="341"/>
      <c r="C40" s="342"/>
      <c r="D40" s="343">
        <f ca="1" xml:space="preserve"> LEN(E40)</f>
        <v>52</v>
      </c>
      <c r="E40" s="343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  <c r="AA40" s="342"/>
      <c r="AB40" s="342"/>
      <c r="AC40" s="342"/>
      <c r="AD40" s="342"/>
      <c r="AE40" s="342"/>
      <c r="AF40" s="342"/>
      <c r="AG40" s="342"/>
      <c r="AH40" s="342"/>
      <c r="AI40" s="342"/>
      <c r="AJ40" s="342"/>
      <c r="AK40" s="333"/>
      <c r="AL40" s="333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0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0"/>
        <v>ㄅㄆㄇㄉㄊㄋㄌㄍㄎㄫㄗㄘㄙㆡㄐㄑㄒㆢㄏㄧㆪㄨㆫㄚㆩㆤㆥㆦㆧㄜㄢㄞㆮㄠㆯㆱㆰㄤㆨㆭㆬㄣ鼻ˉˋ˪ˊ˫˙</v>
      </c>
      <c r="AP40" s="195" t="str">
        <f t="shared" ca="1" si="10"/>
        <v>ㄅㄆㄇㄉㄊㄋㄌㄍㄎㄫㄗㄘㄙㆡㄐㄑㄒㆢㄏㄧㆪㄨㆫㄚㆩㆤㆥㆦㆧㄜㄢㄞㆮㄠㆯㆱㄤㆨㆭㆬㄣ鼻ˉˋ˪ˊ˫˙</v>
      </c>
      <c r="AQ40" s="358" t="str">
        <f t="shared" ca="1" si="10"/>
        <v>ㄅㄆㄇㄉㄊㄋㄌㄍㄎㄫㄗㄘㄙㆡㄐㄑㄒㆢㄏㄧㆪㄨㆫㄚㆩㆤㆥㆦㆧㄜㄢㄞㆮㄠㆯㄤㆨㆭㆬㄣ鼻ˉˋ˪ˊ˫˙</v>
      </c>
      <c r="AR40" s="333"/>
      <c r="AS40" s="333"/>
      <c r="AT40" s="333"/>
      <c r="AU40" s="333"/>
      <c r="AV40" s="333"/>
      <c r="AW40" s="333"/>
      <c r="AX40" s="333"/>
      <c r="AY40" s="333"/>
      <c r="AZ40" s="333"/>
      <c r="BA40" s="333"/>
      <c r="BB40" s="333"/>
      <c r="BC40" s="359"/>
      <c r="BD40" s="333"/>
      <c r="BE40" s="333"/>
      <c r="BF40" s="333"/>
      <c r="BG40" s="333"/>
      <c r="BH40" s="333"/>
      <c r="BJ40" s="301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302" t="str">
        <f t="shared" si="1"/>
        <v>"L": { commit: "ㄥㄠ" }</v>
      </c>
      <c r="BT40" s="195">
        <f>BJ39</f>
        <v>36</v>
      </c>
      <c r="BU40" s="303" t="str">
        <f t="shared" si="3"/>
        <v>- xform/X/L/</v>
      </c>
      <c r="BW40" s="303" t="str">
        <f t="shared" si="4"/>
        <v>- xform/L/ㄥㄠ/</v>
      </c>
    </row>
    <row r="41" spans="1:89" s="195" customFormat="1" ht="45" customHeight="1">
      <c r="B41" s="346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47"/>
      <c r="D41" s="347"/>
      <c r="E41" s="347"/>
      <c r="F41" s="347"/>
      <c r="G41" s="347"/>
      <c r="H41" s="347"/>
      <c r="I41" s="347"/>
      <c r="J41" s="347"/>
      <c r="K41" s="347"/>
      <c r="L41" s="347"/>
      <c r="M41" s="347"/>
      <c r="N41" s="347"/>
      <c r="O41" s="347"/>
      <c r="P41" s="347"/>
      <c r="Q41" s="347"/>
      <c r="R41" s="347"/>
      <c r="S41" s="347"/>
      <c r="T41" s="347"/>
      <c r="U41" s="347"/>
      <c r="V41" s="347"/>
      <c r="W41" s="347"/>
      <c r="X41" s="347"/>
      <c r="Y41" s="347"/>
      <c r="Z41" s="347"/>
      <c r="AA41" s="347"/>
      <c r="AB41" s="347"/>
      <c r="AC41" s="347"/>
      <c r="AD41" s="347"/>
      <c r="AE41" s="347"/>
      <c r="AF41" s="347"/>
      <c r="AG41" s="347"/>
      <c r="AH41" s="347"/>
      <c r="AI41" s="347"/>
      <c r="AJ41" s="347"/>
      <c r="AK41" s="359"/>
      <c r="AL41" s="359"/>
      <c r="AM41" s="359"/>
      <c r="AN41" s="359"/>
      <c r="AO41" s="359"/>
      <c r="AP41" s="359"/>
      <c r="AQ41" s="359"/>
      <c r="AR41" s="359"/>
      <c r="AS41" s="359"/>
      <c r="AT41" s="359"/>
      <c r="AU41" s="359"/>
      <c r="AV41" s="359"/>
      <c r="AW41" s="359"/>
      <c r="AX41" s="359"/>
      <c r="AY41" s="359"/>
      <c r="AZ41" s="359"/>
      <c r="BA41" s="359"/>
      <c r="BB41" s="359"/>
      <c r="BC41" s="359"/>
      <c r="BD41" s="333"/>
      <c r="BE41" s="333"/>
      <c r="BF41" s="333"/>
      <c r="BG41" s="333"/>
      <c r="BH41" s="333"/>
      <c r="BJ41" s="301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302" t="str">
        <f t="shared" si="1"/>
        <v>"O": { commit: "ㄛㄇ" }</v>
      </c>
      <c r="BT41" s="195">
        <f>BJ40</f>
        <v>37</v>
      </c>
      <c r="BU41" s="303" t="str">
        <f t="shared" si="3"/>
        <v>- xform/}/O/</v>
      </c>
      <c r="BW41" s="303" t="str">
        <f t="shared" si="4"/>
        <v>- xform/O/ㄛㄇ/</v>
      </c>
    </row>
    <row r="42" spans="1:89" s="195" customFormat="1" ht="45" customHeight="1">
      <c r="AH42" s="333"/>
      <c r="AI42" s="333"/>
      <c r="AJ42" s="333"/>
      <c r="AK42" s="359"/>
      <c r="AL42" s="359"/>
      <c r="AM42" s="333" t="str">
        <f ca="1">AQ39</f>
        <v>1qa2wsxed?yhnbYHNBcuUjJ8*,&lt;iIk09(lL;o/mp. 43657</v>
      </c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33"/>
      <c r="BE42" s="333"/>
      <c r="BF42" s="333"/>
      <c r="BG42" s="333"/>
      <c r="BH42" s="333"/>
      <c r="BJ42" s="301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302" t="str">
        <f t="shared" si="1"/>
        <v>"A": { commit: "ㄚㄇ" }</v>
      </c>
      <c r="BT42" s="195">
        <f>BJ41</f>
        <v>38</v>
      </c>
      <c r="BU42" s="303" t="str">
        <f t="shared" si="3"/>
        <v>- xform/{/A/</v>
      </c>
      <c r="BW42" s="303" t="str">
        <f t="shared" si="4"/>
        <v>- xform/A/ㄚㄇ/</v>
      </c>
    </row>
    <row r="43" spans="1:89" ht="45" customHeight="1">
      <c r="A43" s="195"/>
      <c r="B43" s="350" t="s">
        <v>580</v>
      </c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33"/>
      <c r="AI43" s="333"/>
      <c r="AJ43" s="333"/>
      <c r="AK43" s="359"/>
      <c r="AL43" s="359"/>
      <c r="AM43" s="333" t="str">
        <f ca="1">AQ40</f>
        <v>ㄅㄆㄇㄉㄊㄋㄌㄍㄎㄫㄗㄘㄙㆡㄐㄑㄒㆢㄏㄧㆪㄨㆫㄚㆩㆤㆥㆦㆧㄜㄢㄞㆮㄠㆯㄤㆨㆭㆬㄣ鼻ˉˋ˪ˊ˫˙</v>
      </c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33"/>
      <c r="BE43" s="333"/>
      <c r="BF43" s="333"/>
      <c r="BG43" s="359"/>
      <c r="BH43" s="359"/>
      <c r="BJ43" s="301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302" t="str">
        <f t="shared" si="1"/>
        <v>":": { commit: "ㄛㄥ" }</v>
      </c>
      <c r="BS43" s="195"/>
      <c r="BT43" s="195">
        <f>BJ42</f>
        <v>39</v>
      </c>
      <c r="BU43" s="303" t="str">
        <f t="shared" si="3"/>
        <v>- xform/]/:/</v>
      </c>
      <c r="BV43" s="195"/>
      <c r="BW43" s="303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36" t="s">
        <v>581</v>
      </c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336"/>
      <c r="O44" s="336"/>
      <c r="P44" s="336"/>
      <c r="Q44" s="336"/>
      <c r="R44" s="336"/>
      <c r="S44" s="337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3"/>
      <c r="AI44" s="333"/>
      <c r="AJ44" s="333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J44" s="301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302" t="str">
        <f t="shared" si="1"/>
        <v>";": { commit: "ㄤ" }</v>
      </c>
      <c r="BT44" s="237">
        <f>BJ43</f>
        <v>40</v>
      </c>
      <c r="BU44" s="303" t="str">
        <f t="shared" si="3"/>
        <v>- xform/[/;/</v>
      </c>
      <c r="BW44" s="303" t="str">
        <f t="shared" si="4"/>
        <v>- xform/;/ㄤ/</v>
      </c>
    </row>
    <row r="45" spans="1:89" ht="45" customHeight="1">
      <c r="B45" s="351" t="s">
        <v>582</v>
      </c>
      <c r="C45" s="352"/>
      <c r="D45" s="352">
        <f ca="1" xml:space="preserve"> LEN(E45)</f>
        <v>52</v>
      </c>
      <c r="E45" s="353" t="str">
        <f ca="1" xml:space="preserve"> _xlfn.CONCAT(D21:BC21)</f>
        <v>pbPmtTnlkgKwzcsjZCSJhiIuUaAeEOQo@yYxX}{][RWMNB123570</v>
      </c>
      <c r="F45" s="353"/>
      <c r="G45" s="353"/>
      <c r="H45" s="353"/>
      <c r="I45" s="353"/>
      <c r="J45" s="353"/>
      <c r="K45" s="353"/>
      <c r="L45" s="353"/>
      <c r="M45" s="353"/>
      <c r="N45" s="353"/>
      <c r="O45" s="353"/>
      <c r="P45" s="353"/>
      <c r="Q45" s="353"/>
      <c r="R45" s="353"/>
      <c r="S45" s="353"/>
      <c r="T45" s="353"/>
      <c r="U45" s="353"/>
      <c r="V45" s="353"/>
      <c r="W45" s="353"/>
      <c r="X45" s="353"/>
      <c r="Y45" s="353"/>
      <c r="Z45" s="353"/>
      <c r="AA45" s="353"/>
      <c r="AB45" s="353"/>
      <c r="AC45" s="353"/>
      <c r="AD45" s="353"/>
      <c r="AE45" s="353"/>
      <c r="AF45" s="353"/>
      <c r="AG45" s="353"/>
      <c r="AH45" s="353"/>
      <c r="AI45" s="353"/>
      <c r="AJ45" s="353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G45" s="359"/>
      <c r="BH45" s="359"/>
      <c r="BJ45" s="301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302" t="str">
        <f t="shared" si="1"/>
        <v>"o": { commit: "ㄦ" }</v>
      </c>
      <c r="BT45" s="237">
        <f>BJ44</f>
        <v>41</v>
      </c>
      <c r="BU45" s="303" t="str">
        <f t="shared" si="3"/>
        <v>- xform/R/o/</v>
      </c>
      <c r="BW45" s="303" t="str">
        <f t="shared" si="4"/>
        <v>- xform/o/ㄦ/</v>
      </c>
    </row>
    <row r="46" spans="1:89" ht="45" customHeight="1">
      <c r="B46" s="354" t="s">
        <v>15</v>
      </c>
      <c r="C46" s="355"/>
      <c r="D46" s="355">
        <f ca="1">LEN(E46)</f>
        <v>52</v>
      </c>
      <c r="E46" s="354" t="str">
        <f ca="1" xml:space="preserve"> _xlfn.CONCAT(D19:BC19)</f>
        <v>ㄅㆠㄆㄇㄉㄊㄋㄌㄍㆣㄎㄫㄗㄘㄙㆡㄐㄑㄒㆢㄏㄧㆪㄨㆫㄚㆩㆤㆥㆦㆧㄜㄢㄞㆮㄠㆯㆱㆰㆲㄤㆨㆭㆬㄣ鼻ˉˋ˪ˊ˫˙</v>
      </c>
      <c r="F46" s="354"/>
      <c r="G46" s="354"/>
      <c r="H46" s="354"/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4"/>
      <c r="AC46" s="354"/>
      <c r="AD46" s="354"/>
      <c r="AE46" s="354"/>
      <c r="AF46" s="354"/>
      <c r="AG46" s="354"/>
      <c r="AH46" s="354"/>
      <c r="AI46" s="354"/>
      <c r="AJ46" s="354"/>
      <c r="BG46" s="359"/>
      <c r="BH46" s="359"/>
      <c r="BJ46" s="301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302" t="str">
        <f t="shared" si="1"/>
        <v>"/": { commit: "ㄥ" }</v>
      </c>
      <c r="BT46" s="237">
        <f>BJ45</f>
        <v>42</v>
      </c>
      <c r="BU46" s="303" t="str">
        <f t="shared" si="3"/>
        <v>- xform/W///</v>
      </c>
      <c r="BW46" s="303" t="str">
        <f t="shared" si="4"/>
        <v>- xform///ㄥ/</v>
      </c>
    </row>
    <row r="47" spans="1:89" ht="45" customHeight="1">
      <c r="B47" s="346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57"/>
      <c r="D47" s="357"/>
      <c r="E47" s="357"/>
      <c r="F47" s="357"/>
      <c r="G47" s="357"/>
      <c r="H47" s="357"/>
      <c r="I47" s="357"/>
      <c r="J47" s="357"/>
      <c r="K47" s="357"/>
      <c r="L47" s="357"/>
      <c r="M47" s="357"/>
      <c r="N47" s="357"/>
      <c r="O47" s="357"/>
      <c r="P47" s="357"/>
      <c r="Q47" s="357"/>
      <c r="R47" s="357"/>
      <c r="S47" s="357"/>
      <c r="T47" s="357"/>
      <c r="U47" s="357"/>
      <c r="V47" s="357"/>
      <c r="W47" s="357"/>
      <c r="X47" s="357"/>
      <c r="Y47" s="357"/>
      <c r="Z47" s="357"/>
      <c r="AA47" s="357"/>
      <c r="AB47" s="357"/>
      <c r="AC47" s="357"/>
      <c r="AD47" s="357"/>
      <c r="AE47" s="357"/>
      <c r="AF47" s="357"/>
      <c r="AG47" s="347"/>
      <c r="AH47" s="347"/>
      <c r="AI47" s="347"/>
      <c r="AJ47" s="347"/>
      <c r="BG47" s="359"/>
      <c r="BH47" s="359"/>
      <c r="BJ47" s="301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302" t="str">
        <f t="shared" si="1"/>
        <v>"m": { commit: "ㄇ" }</v>
      </c>
      <c r="BT47" s="237">
        <f>BJ46</f>
        <v>43</v>
      </c>
      <c r="BU47" s="303" t="str">
        <f t="shared" si="3"/>
        <v>- xform/M/m/</v>
      </c>
      <c r="BW47" s="303" t="str">
        <f t="shared" si="4"/>
        <v>- xform/m/ㄇ/</v>
      </c>
    </row>
    <row r="48" spans="1:89" ht="45" customHeight="1">
      <c r="B48" s="359"/>
      <c r="C48" s="35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BG48" s="359"/>
      <c r="BH48" s="359"/>
      <c r="BJ48" s="301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302" t="str">
        <f t="shared" si="1"/>
        <v>"p": { commit: "ㄣ" }</v>
      </c>
      <c r="BT48" s="237">
        <f>BJ47</f>
        <v>44</v>
      </c>
      <c r="BU48" s="303" t="str">
        <f t="shared" si="3"/>
        <v>- xform/N/p/</v>
      </c>
      <c r="BW48" s="303" t="str">
        <f t="shared" si="4"/>
        <v>- xform/p/ㄣ/</v>
      </c>
    </row>
    <row r="49" spans="2:75" ht="45" customHeight="1">
      <c r="B49" s="359"/>
      <c r="C49" s="35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BG49" s="359"/>
      <c r="BH49" s="359"/>
      <c r="BJ49" s="301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302" t="str">
        <f t="shared" si="1"/>
        <v>".": { commit: "鼻" }</v>
      </c>
      <c r="BT49" s="237">
        <f>BJ48</f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59"/>
      <c r="C50" s="359"/>
      <c r="D50" s="359"/>
      <c r="BC50" s="359"/>
      <c r="BD50" s="359"/>
      <c r="BE50" s="359"/>
      <c r="BF50" s="359"/>
      <c r="BG50" s="359"/>
      <c r="BH50" s="359"/>
      <c r="BJ50" s="301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302" t="str">
        <f t="shared" si="1"/>
        <v>" ": { commit: "ˉ" }</v>
      </c>
      <c r="BT50" s="237">
        <f>BJ49</f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J51" s="301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302" t="str">
        <f t="shared" si="1"/>
        <v>"4": { commit: "ˋ" }</v>
      </c>
      <c r="BT51" s="237">
        <f>BJ50</f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J52" s="301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302" t="str">
        <f t="shared" si="1"/>
        <v>"3": { commit: "'" }</v>
      </c>
      <c r="BT52" s="237">
        <f>BJ51</f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J53" s="301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302" t="str">
        <f t="shared" si="1"/>
        <v>"6": { commit: "ˇ" }</v>
      </c>
      <c r="BT53" s="237">
        <f>BJ52</f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J54" s="301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302" t="str">
        <f t="shared" si="1"/>
        <v>"5": { commit: """ }</v>
      </c>
      <c r="BT54" s="237">
        <f>BJ53</f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59"/>
      <c r="C55" s="35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J55" s="301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302" t="str">
        <f t="shared" si="1"/>
        <v>"7": { commit: "ˊ" }</v>
      </c>
      <c r="BT55" s="237">
        <f>BJ54</f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59"/>
      <c r="C56" s="35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  <c r="AA56" s="359"/>
      <c r="AB56" s="359"/>
      <c r="AC56" s="359"/>
      <c r="AD56" s="359"/>
      <c r="AE56" s="359"/>
      <c r="AF56" s="359"/>
      <c r="AG56" s="359"/>
      <c r="AH56" s="359"/>
      <c r="AI56" s="359"/>
      <c r="AJ56" s="359"/>
      <c r="AK56" s="359"/>
      <c r="AL56" s="359"/>
      <c r="AM56" s="359"/>
      <c r="AN56" s="359"/>
      <c r="AO56" s="359"/>
      <c r="AP56" s="359"/>
      <c r="AQ56" s="359"/>
      <c r="AR56" s="359"/>
      <c r="AS56" s="359"/>
      <c r="AT56" s="359"/>
      <c r="AU56" s="359"/>
      <c r="AV56" s="359"/>
      <c r="AW56" s="359"/>
      <c r="AX56" s="359"/>
      <c r="AY56" s="359"/>
      <c r="AZ56" s="359"/>
      <c r="BA56" s="359"/>
      <c r="BB56" s="359"/>
      <c r="BC56" s="359"/>
      <c r="BD56" s="359"/>
      <c r="BE56" s="359"/>
      <c r="BF56" s="359"/>
      <c r="BG56" s="359"/>
      <c r="BH56" s="359"/>
      <c r="BJ56" s="301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>BJ55</f>
        <v>52</v>
      </c>
    </row>
    <row r="57" spans="2:75" ht="45" customHeight="1">
      <c r="B57" s="359"/>
      <c r="C57" s="35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  <c r="AA57" s="359"/>
      <c r="AB57" s="359"/>
      <c r="AC57" s="359"/>
      <c r="AD57" s="359"/>
      <c r="AE57" s="359"/>
      <c r="AF57" s="359"/>
      <c r="AG57" s="359"/>
      <c r="AH57" s="359"/>
      <c r="AI57" s="359"/>
      <c r="AJ57" s="359"/>
      <c r="AK57" s="359"/>
      <c r="AL57" s="359"/>
      <c r="AM57" s="359"/>
      <c r="AN57" s="35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  <c r="AY57" s="359"/>
      <c r="AZ57" s="359"/>
      <c r="BA57" s="359"/>
      <c r="BB57" s="359"/>
      <c r="BC57" s="359"/>
      <c r="BD57" s="359"/>
      <c r="BE57" s="359"/>
      <c r="BF57" s="359"/>
      <c r="BG57" s="359"/>
      <c r="BH57" s="359"/>
      <c r="BJ57" s="301">
        <f t="shared" si="0"/>
        <v>54</v>
      </c>
      <c r="BT57" s="237">
        <f>BJ56</f>
        <v>53</v>
      </c>
    </row>
    <row r="58" spans="2:75" ht="45" customHeight="1">
      <c r="B58" s="359"/>
      <c r="C58" s="35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  <c r="AA58" s="359"/>
      <c r="AB58" s="359"/>
      <c r="AC58" s="359"/>
      <c r="AD58" s="359"/>
      <c r="AE58" s="359"/>
      <c r="AF58" s="359"/>
      <c r="AG58" s="359"/>
      <c r="AH58" s="359"/>
      <c r="AI58" s="359"/>
      <c r="AJ58" s="359"/>
      <c r="AK58" s="359"/>
      <c r="AL58" s="359"/>
      <c r="AM58" s="359"/>
      <c r="AN58" s="359"/>
      <c r="AO58" s="359"/>
      <c r="AP58" s="359"/>
      <c r="AQ58" s="359"/>
      <c r="AR58" s="359"/>
      <c r="AS58" s="359"/>
      <c r="AT58" s="359"/>
      <c r="AU58" s="359"/>
      <c r="AV58" s="359"/>
      <c r="AW58" s="359"/>
      <c r="AX58" s="359"/>
      <c r="AY58" s="359"/>
      <c r="AZ58" s="359"/>
      <c r="BA58" s="359"/>
      <c r="BB58" s="359"/>
      <c r="BC58" s="359"/>
      <c r="BD58" s="359"/>
      <c r="BE58" s="359"/>
      <c r="BF58" s="359"/>
      <c r="BG58" s="359"/>
      <c r="BH58" s="359"/>
      <c r="BJ58" s="301">
        <f t="shared" si="0"/>
        <v>55</v>
      </c>
      <c r="BT58" s="237">
        <f>BJ57</f>
        <v>54</v>
      </c>
    </row>
    <row r="59" spans="2:75" ht="45" customHeight="1">
      <c r="B59" s="359"/>
      <c r="C59" s="35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  <c r="AA59" s="359"/>
      <c r="AB59" s="359"/>
      <c r="AC59" s="359"/>
      <c r="AD59" s="359"/>
      <c r="AE59" s="359"/>
      <c r="AF59" s="359"/>
      <c r="AG59" s="359"/>
      <c r="AH59" s="359"/>
      <c r="AI59" s="359"/>
      <c r="AJ59" s="359"/>
      <c r="AK59" s="359"/>
      <c r="AL59" s="359"/>
      <c r="AM59" s="359"/>
      <c r="AN59" s="359"/>
      <c r="AO59" s="359"/>
      <c r="AP59" s="359"/>
      <c r="AQ59" s="359"/>
      <c r="AR59" s="359"/>
      <c r="AS59" s="359"/>
      <c r="AT59" s="359"/>
      <c r="AU59" s="359"/>
      <c r="AV59" s="359"/>
      <c r="AW59" s="359"/>
      <c r="AX59" s="359"/>
      <c r="AY59" s="359"/>
      <c r="AZ59" s="359"/>
      <c r="BA59" s="359"/>
      <c r="BB59" s="359"/>
      <c r="BC59" s="359"/>
      <c r="BD59" s="359"/>
      <c r="BE59" s="359"/>
      <c r="BF59" s="359"/>
      <c r="BG59" s="359"/>
      <c r="BH59" s="359"/>
      <c r="BJ59" s="301">
        <f t="shared" si="0"/>
        <v>56</v>
      </c>
      <c r="BT59" s="237">
        <f>BJ58</f>
        <v>55</v>
      </c>
    </row>
    <row r="60" spans="2:75" ht="45" customHeight="1">
      <c r="B60" s="359"/>
      <c r="C60" s="35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  <c r="AA60" s="359"/>
      <c r="AB60" s="359"/>
      <c r="AC60" s="359"/>
      <c r="AD60" s="359"/>
      <c r="AE60" s="359"/>
      <c r="AF60" s="359"/>
      <c r="AG60" s="359"/>
      <c r="AH60" s="359"/>
      <c r="AI60" s="359"/>
      <c r="AJ60" s="359"/>
      <c r="AK60" s="359"/>
      <c r="AL60" s="359"/>
      <c r="AM60" s="359"/>
      <c r="AN60" s="359"/>
      <c r="AO60" s="359"/>
      <c r="AP60" s="359"/>
      <c r="AQ60" s="359"/>
      <c r="AR60" s="359"/>
      <c r="AS60" s="359"/>
      <c r="AT60" s="359"/>
      <c r="AU60" s="359"/>
      <c r="AV60" s="359"/>
      <c r="AW60" s="359"/>
      <c r="AX60" s="359"/>
      <c r="AY60" s="359"/>
      <c r="AZ60" s="359"/>
      <c r="BA60" s="359"/>
      <c r="BB60" s="359"/>
      <c r="BC60" s="359"/>
      <c r="BD60" s="359"/>
      <c r="BE60" s="359"/>
      <c r="BF60" s="359"/>
      <c r="BG60" s="359"/>
      <c r="BH60" s="359"/>
      <c r="BJ60" s="301">
        <f t="shared" si="0"/>
        <v>57</v>
      </c>
      <c r="BT60" s="237">
        <f>BJ59</f>
        <v>56</v>
      </c>
    </row>
    <row r="61" spans="2:75" ht="45" customHeight="1">
      <c r="B61" s="359"/>
      <c r="C61" s="35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  <c r="AA61" s="359"/>
      <c r="AB61" s="359"/>
      <c r="AC61" s="359"/>
      <c r="AD61" s="359"/>
      <c r="AE61" s="359"/>
      <c r="AF61" s="359"/>
      <c r="AG61" s="359"/>
      <c r="AH61" s="359"/>
      <c r="AI61" s="359"/>
      <c r="AJ61" s="359"/>
      <c r="AK61" s="359"/>
      <c r="AL61" s="359"/>
      <c r="AM61" s="359"/>
      <c r="AN61" s="35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  <c r="AY61" s="359"/>
      <c r="AZ61" s="359"/>
      <c r="BA61" s="359"/>
      <c r="BB61" s="359"/>
      <c r="BC61" s="359"/>
      <c r="BD61" s="359"/>
      <c r="BE61" s="359"/>
      <c r="BF61" s="359"/>
      <c r="BG61" s="359"/>
      <c r="BH61" s="359"/>
      <c r="BJ61" s="301">
        <f t="shared" si="0"/>
        <v>58</v>
      </c>
      <c r="BT61" s="237">
        <f>BJ60</f>
        <v>57</v>
      </c>
    </row>
    <row r="62" spans="2:75" ht="45" customHeight="1">
      <c r="B62" s="359"/>
      <c r="C62" s="35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  <c r="AA62" s="359"/>
      <c r="AB62" s="359"/>
      <c r="AC62" s="359"/>
      <c r="AD62" s="359"/>
      <c r="AE62" s="359"/>
      <c r="AF62" s="359"/>
      <c r="AG62" s="359"/>
      <c r="AH62" s="359"/>
      <c r="AI62" s="359"/>
      <c r="AJ62" s="359"/>
      <c r="AK62" s="359"/>
      <c r="AL62" s="359"/>
      <c r="AM62" s="359"/>
      <c r="AN62" s="35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  <c r="AY62" s="359"/>
      <c r="AZ62" s="359"/>
      <c r="BA62" s="359"/>
      <c r="BB62" s="359"/>
      <c r="BC62" s="359"/>
      <c r="BD62" s="359"/>
      <c r="BE62" s="359"/>
      <c r="BF62" s="359"/>
      <c r="BG62" s="359"/>
      <c r="BH62" s="359"/>
      <c r="BJ62" s="301">
        <f t="shared" si="0"/>
        <v>59</v>
      </c>
      <c r="BT62" s="237">
        <f>BJ61</f>
        <v>58</v>
      </c>
    </row>
    <row r="63" spans="2:75" ht="38.1" customHeight="1">
      <c r="B63" s="359"/>
      <c r="C63" s="35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  <c r="AA63" s="359"/>
      <c r="AB63" s="359"/>
      <c r="AC63" s="359"/>
      <c r="AD63" s="359"/>
      <c r="AE63" s="359"/>
      <c r="AF63" s="359"/>
      <c r="AG63" s="359"/>
      <c r="AH63" s="359"/>
      <c r="AI63" s="359"/>
      <c r="AJ63" s="359"/>
      <c r="AK63" s="359"/>
      <c r="AL63" s="359"/>
      <c r="AM63" s="359"/>
      <c r="AN63" s="35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  <c r="AY63" s="359"/>
      <c r="AZ63" s="359"/>
      <c r="BA63" s="359"/>
      <c r="BB63" s="359"/>
      <c r="BC63" s="359"/>
      <c r="BD63" s="359"/>
      <c r="BE63" s="359"/>
      <c r="BF63" s="359"/>
      <c r="BG63" s="359"/>
      <c r="BH63" s="359"/>
      <c r="BT63" s="237">
        <f>BJ62</f>
        <v>59</v>
      </c>
    </row>
    <row r="64" spans="2:75" ht="38.1" customHeight="1">
      <c r="B64" s="359"/>
      <c r="C64" s="35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  <c r="AA64" s="359"/>
      <c r="AB64" s="359"/>
      <c r="AC64" s="359"/>
      <c r="AD64" s="359"/>
      <c r="AE64" s="359"/>
      <c r="AF64" s="359"/>
      <c r="AG64" s="359"/>
      <c r="AH64" s="359"/>
      <c r="AI64" s="359"/>
      <c r="AJ64" s="359"/>
      <c r="AK64" s="359"/>
      <c r="AL64" s="359"/>
      <c r="AM64" s="359"/>
      <c r="AN64" s="35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  <c r="AY64" s="359"/>
      <c r="AZ64" s="359"/>
      <c r="BA64" s="359"/>
      <c r="BB64" s="359"/>
      <c r="BC64" s="359"/>
      <c r="BD64" s="359"/>
      <c r="BE64" s="359"/>
      <c r="BF64" s="359"/>
      <c r="BG64" s="359"/>
      <c r="BH64" s="359"/>
    </row>
    <row r="65" spans="2:60">
      <c r="B65" s="359"/>
      <c r="C65" s="35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59"/>
      <c r="AW65" s="359"/>
      <c r="AX65" s="359"/>
      <c r="AY65" s="359"/>
      <c r="AZ65" s="359"/>
      <c r="BA65" s="359"/>
      <c r="BB65" s="359"/>
      <c r="BD65" s="359"/>
      <c r="BE65" s="359"/>
      <c r="BF65" s="359"/>
      <c r="BG65" s="359"/>
      <c r="BH65" s="359"/>
    </row>
    <row r="66" spans="2:60">
      <c r="AH66" s="359"/>
      <c r="AI66" s="359"/>
      <c r="AJ66" s="359"/>
      <c r="BD66" s="359"/>
      <c r="BE66" s="359"/>
      <c r="BF66" s="359"/>
      <c r="BG66" s="359"/>
      <c r="BH66" s="359"/>
    </row>
    <row r="67" spans="2:60">
      <c r="AH67" s="359"/>
      <c r="AI67" s="359"/>
      <c r="AJ67" s="359"/>
      <c r="BD67" s="359"/>
      <c r="BE67" s="359"/>
      <c r="BF67" s="359"/>
      <c r="BG67" s="359"/>
      <c r="BH67" s="359"/>
    </row>
    <row r="68" spans="2:60">
      <c r="AH68" s="359"/>
      <c r="AI68" s="359"/>
      <c r="AJ68" s="359"/>
      <c r="BD68" s="359"/>
      <c r="BE68" s="359"/>
      <c r="BF68" s="359"/>
    </row>
    <row r="69" spans="2:60">
      <c r="AH69" s="359"/>
      <c r="AI69" s="359"/>
      <c r="AJ69" s="359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H10:AI10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31" workbookViewId="0">
      <selection activeCell="E42" sqref="E42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xlit|pbPmtTnlkgKwzcsjZCSJhiIuUaAeEOQo@yYxX}{][RWMN123570|1!qa2wsxeEd?yhnbYHNBcuUjJ8*,&lt;iIk09(lLOA:;o/mp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tr">
        <f xml:space="preserve"> _xlfn.CONCAT(I5:I56)</f>
        <v>pbPmtTnlkgKwzcsjZCSJhiIuUaAeEOQo@yYxX}{][RWMN123570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109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52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6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64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9E10-FFE7-4FC5-B4BC-83DD20D9AE03}">
  <dimension ref="B2:BO105"/>
  <sheetViews>
    <sheetView tabSelected="1" workbookViewId="0">
      <selection activeCell="D9" sqref="D9"/>
    </sheetView>
  </sheetViews>
  <sheetFormatPr defaultRowHeight="25.5"/>
  <cols>
    <col min="1" max="1" width="4.8984375" customWidth="1"/>
    <col min="2" max="2" width="4.296875" style="366" customWidth="1"/>
    <col min="3" max="3" width="9.69921875" bestFit="1" customWidth="1"/>
    <col min="5" max="5" width="4.8984375" customWidth="1"/>
    <col min="6" max="6" width="4.296875" style="366" customWidth="1"/>
    <col min="7" max="7" width="9.69921875" bestFit="1" customWidth="1"/>
    <col min="9" max="9" width="4.8984375" customWidth="1"/>
    <col min="10" max="10" width="4.296875" style="366" customWidth="1"/>
    <col min="13" max="13" width="8.796875" style="367"/>
    <col min="15" max="15" width="4.296875" style="366" customWidth="1"/>
    <col min="19" max="19" width="5.796875" customWidth="1"/>
    <col min="20" max="63" width="3.19921875" style="393" customWidth="1"/>
    <col min="64" max="65" width="3.19921875" style="394" customWidth="1"/>
    <col min="66" max="67" width="8.796875" style="394"/>
  </cols>
  <sheetData>
    <row r="2" spans="2:67">
      <c r="C2" t="s">
        <v>585</v>
      </c>
      <c r="D2" t="s">
        <v>586</v>
      </c>
      <c r="G2" t="s">
        <v>586</v>
      </c>
      <c r="H2" t="s">
        <v>385</v>
      </c>
      <c r="K2" t="s">
        <v>586</v>
      </c>
      <c r="L2" t="s">
        <v>585</v>
      </c>
      <c r="M2" s="367" t="s">
        <v>385</v>
      </c>
      <c r="P2" s="368" t="s">
        <v>587</v>
      </c>
      <c r="Q2" s="368" t="s">
        <v>588</v>
      </c>
      <c r="R2" s="368" t="s">
        <v>15</v>
      </c>
      <c r="T2" s="399" t="str">
        <f xml:space="preserve"> "  alphabet: '" &amp; _xlfn.CONCAT(P$3:P$41, P$42:P$48, P$49:P$54) &amp; "'"</f>
        <v xml:space="preserve">  alphabet: '1qaOA!2wsxedcEbyhnBYHNujm8ik,9l.0p;:/?-UJ*I&lt;(L
43657'</v>
      </c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7"/>
      <c r="AN2" s="397"/>
    </row>
    <row r="3" spans="2:67">
      <c r="B3" s="369">
        <f xml:space="preserve"> ROW() - 2</f>
        <v>1</v>
      </c>
      <c r="C3" s="368" t="s">
        <v>217</v>
      </c>
      <c r="D3" s="370" t="s">
        <v>361</v>
      </c>
      <c r="F3" s="369">
        <f xml:space="preserve"> ROW() - 2</f>
        <v>1</v>
      </c>
      <c r="G3" s="370" t="s">
        <v>361</v>
      </c>
      <c r="H3" s="368" t="s">
        <v>20</v>
      </c>
      <c r="J3" s="369">
        <f xml:space="preserve"> ROW() - 2</f>
        <v>1</v>
      </c>
      <c r="K3" s="390" t="str">
        <f>D3</f>
        <v>1</v>
      </c>
      <c r="L3" s="391" t="str" cm="1">
        <f t="array" ref="L3" xml:space="preserve"> INDEX($C$3:$C$47, MATCH(TRUE, EXACT($K3,$D$3:$D$47), 0))</f>
        <v>p</v>
      </c>
      <c r="M3" s="392" t="str" cm="1">
        <f t="array" ref="M3" xml:space="preserve"> INDEX($H$3:$H$47, MATCH(TRUE, EXACT($K3,$G$3:$G$47), 0))</f>
        <v>ㄅ</v>
      </c>
      <c r="O3" s="369">
        <f xml:space="preserve"> ROW() - 2</f>
        <v>1</v>
      </c>
      <c r="P3" s="372" t="str">
        <f t="shared" ref="P3:R41" si="0">K3</f>
        <v>1</v>
      </c>
      <c r="Q3" s="372" t="str">
        <f t="shared" si="0"/>
        <v>p</v>
      </c>
      <c r="R3" s="372" t="str">
        <f t="shared" si="0"/>
        <v>ㄅ</v>
      </c>
      <c r="T3" s="399" t="str">
        <f xml:space="preserve"> "  initials: '" &amp; _xlfn.CONCAT(P$3:P$41, P$42:P$48) &amp; "'"</f>
        <v xml:space="preserve">  initials: '1qaOA!2wsxedcEbyhnBYHNujm8ik,9l.0p;:/?-UJ*I&lt;(L'</v>
      </c>
      <c r="U3" s="397"/>
      <c r="V3" s="397"/>
      <c r="W3" s="397"/>
      <c r="X3" s="397"/>
      <c r="Y3" s="397"/>
      <c r="Z3" s="397"/>
      <c r="AA3" s="397"/>
      <c r="AB3" s="397"/>
      <c r="AC3" s="397"/>
      <c r="AD3" s="397"/>
      <c r="AE3" s="397"/>
      <c r="AF3" s="397"/>
      <c r="AG3" s="397"/>
      <c r="AH3" s="397"/>
      <c r="AI3" s="397"/>
      <c r="AJ3" s="397"/>
      <c r="AK3" s="397"/>
      <c r="AL3" s="397"/>
      <c r="AM3" s="397"/>
      <c r="AN3" s="397"/>
    </row>
    <row r="4" spans="2:67">
      <c r="B4" s="369">
        <f t="shared" ref="B4:B47" si="1" xml:space="preserve"> ROW() - 2</f>
        <v>2</v>
      </c>
      <c r="C4" s="368" t="s">
        <v>400</v>
      </c>
      <c r="D4" s="370" t="s">
        <v>353</v>
      </c>
      <c r="F4" s="369">
        <f t="shared" ref="F4:F47" si="2" xml:space="preserve"> ROW() - 2</f>
        <v>2</v>
      </c>
      <c r="G4" s="379" t="s">
        <v>390</v>
      </c>
      <c r="H4" s="368" t="s">
        <v>27</v>
      </c>
      <c r="J4" s="369">
        <f t="shared" ref="J4:J47" si="3" xml:space="preserve"> ROW() - 2</f>
        <v>2</v>
      </c>
      <c r="K4" s="390" t="str">
        <f t="shared" ref="K4:K47" si="4">D4</f>
        <v>q</v>
      </c>
      <c r="L4" s="391" t="str" cm="1">
        <f t="array" ref="L4" xml:space="preserve"> INDEX($C$3:$C$47, MATCH(TRUE, EXACT($K4,$D$3:$D$47), 0))</f>
        <v>P</v>
      </c>
      <c r="M4" s="392" t="str" cm="1">
        <f t="array" ref="M4" xml:space="preserve"> INDEX($H$3:$H$47, MATCH(TRUE, EXACT($K4,$G$3:$G$47), 0))</f>
        <v>ㄆ</v>
      </c>
      <c r="O4" s="369">
        <f t="shared" ref="O4:O54" si="5" xml:space="preserve"> ROW() - 2</f>
        <v>2</v>
      </c>
      <c r="P4" s="372" t="str">
        <f t="shared" si="0"/>
        <v>q</v>
      </c>
      <c r="Q4" s="372" t="str">
        <f t="shared" si="0"/>
        <v>P</v>
      </c>
      <c r="R4" s="373" t="str">
        <f t="shared" si="0"/>
        <v>ㄆ</v>
      </c>
      <c r="T4" s="399" t="str">
        <f xml:space="preserve"> "  finals:   '" &amp; _xlfn.CONCAT(P$49:P$54) &amp; "'"</f>
        <v xml:space="preserve">  finals:   '
43657'</v>
      </c>
      <c r="U4" s="397"/>
      <c r="V4" s="397"/>
      <c r="W4" s="397"/>
      <c r="X4" s="397"/>
      <c r="Y4" s="397"/>
      <c r="Z4" s="397"/>
      <c r="AA4" s="397"/>
      <c r="AB4" s="397"/>
      <c r="AC4" s="397"/>
      <c r="AD4" s="397"/>
      <c r="AE4" s="397"/>
      <c r="AF4" s="397"/>
      <c r="AG4" s="397"/>
      <c r="AH4" s="397"/>
      <c r="AI4" s="397"/>
      <c r="AJ4" s="397"/>
      <c r="AK4" s="397"/>
      <c r="AL4" s="397"/>
      <c r="AM4" s="397"/>
      <c r="AN4" s="397"/>
    </row>
    <row r="5" spans="2:67">
      <c r="B5" s="369">
        <f t="shared" si="1"/>
        <v>3</v>
      </c>
      <c r="C5" s="368" t="s">
        <v>143</v>
      </c>
      <c r="D5" s="370" t="s">
        <v>351</v>
      </c>
      <c r="F5" s="369">
        <f t="shared" si="2"/>
        <v>3</v>
      </c>
      <c r="G5" s="370" t="s">
        <v>353</v>
      </c>
      <c r="H5" s="368" t="s">
        <v>23</v>
      </c>
      <c r="J5" s="369">
        <f t="shared" si="3"/>
        <v>3</v>
      </c>
      <c r="K5" s="390" t="str">
        <f t="shared" si="4"/>
        <v>a</v>
      </c>
      <c r="L5" s="391" t="str" cm="1">
        <f t="array" ref="L5" xml:space="preserve"> INDEX($C$3:$C$47, MATCH(TRUE, EXACT($K5,$D$3:$D$47), 0))</f>
        <v>m</v>
      </c>
      <c r="M5" s="392" t="str" cm="1">
        <f t="array" ref="M5" xml:space="preserve"> INDEX($H$3:$H$47, MATCH(TRUE, EXACT($K5,$G$3:$G$47), 0))</f>
        <v>ㄇ</v>
      </c>
      <c r="O5" s="369">
        <f t="shared" si="5"/>
        <v>3</v>
      </c>
      <c r="P5" s="372" t="str">
        <f t="shared" si="0"/>
        <v>a</v>
      </c>
      <c r="Q5" s="372" t="str">
        <f t="shared" si="0"/>
        <v>m</v>
      </c>
      <c r="R5" s="372" t="str">
        <f t="shared" si="0"/>
        <v>ㄇ</v>
      </c>
    </row>
    <row r="6" spans="2:67">
      <c r="B6" s="369">
        <f t="shared" si="1"/>
        <v>4</v>
      </c>
      <c r="C6" s="368" t="s">
        <v>503</v>
      </c>
      <c r="D6" s="370" t="s">
        <v>69</v>
      </c>
      <c r="F6" s="369">
        <f t="shared" si="2"/>
        <v>4</v>
      </c>
      <c r="G6" s="370" t="s">
        <v>351</v>
      </c>
      <c r="H6" s="368" t="s">
        <v>83</v>
      </c>
      <c r="J6" s="369">
        <f t="shared" si="3"/>
        <v>4</v>
      </c>
      <c r="K6" s="390" t="str">
        <f t="shared" si="4"/>
        <v>O</v>
      </c>
      <c r="L6" s="391" t="str" cm="1">
        <f t="array" ref="L6" xml:space="preserve"> INDEX($C$3:$C$47, MATCH(TRUE, EXACT($K6,$D$3:$D$47), 0))</f>
        <v>}</v>
      </c>
      <c r="M6" s="392" t="str" cm="1">
        <f t="array" ref="M6" xml:space="preserve"> INDEX($H$3:$H$47, MATCH(TRUE, EXACT($K6,$G$3:$G$47), 0))</f>
        <v>ㆱ</v>
      </c>
      <c r="O6" s="369">
        <f t="shared" si="5"/>
        <v>4</v>
      </c>
      <c r="P6" s="372" t="str">
        <f t="shared" si="0"/>
        <v>O</v>
      </c>
      <c r="Q6" s="372" t="str">
        <f t="shared" si="0"/>
        <v>}</v>
      </c>
      <c r="R6" s="372" t="str">
        <f t="shared" si="0"/>
        <v>ㆱ</v>
      </c>
    </row>
    <row r="7" spans="2:67">
      <c r="B7" s="369">
        <f t="shared" si="1"/>
        <v>5</v>
      </c>
      <c r="C7" s="368" t="s">
        <v>507</v>
      </c>
      <c r="D7" s="370" t="s">
        <v>401</v>
      </c>
      <c r="F7" s="369">
        <f t="shared" si="2"/>
        <v>5</v>
      </c>
      <c r="G7" s="370" t="s">
        <v>401</v>
      </c>
      <c r="H7" s="368" t="s">
        <v>99</v>
      </c>
      <c r="J7" s="369">
        <f t="shared" si="3"/>
        <v>5</v>
      </c>
      <c r="K7" s="390" t="str">
        <f t="shared" si="4"/>
        <v>A</v>
      </c>
      <c r="L7" s="391" t="str" cm="1">
        <f t="array" ref="L7" xml:space="preserve"> INDEX($C$3:$C$47, MATCH(TRUE, EXACT($K7,$D$3:$D$47), 0))</f>
        <v>{</v>
      </c>
      <c r="M7" s="392" t="str" cm="1">
        <f t="array" ref="M7" xml:space="preserve"> INDEX($H$3:$H$47, MATCH(TRUE, EXACT($K7,$G$3:$G$47), 0))</f>
        <v>ㆰ</v>
      </c>
      <c r="O7" s="369">
        <f t="shared" si="5"/>
        <v>5</v>
      </c>
      <c r="P7" s="372" t="str">
        <f t="shared" si="0"/>
        <v>A</v>
      </c>
      <c r="Q7" s="372" t="str">
        <f t="shared" si="0"/>
        <v>{</v>
      </c>
      <c r="R7" s="372" t="str">
        <f t="shared" si="0"/>
        <v>ㆰ</v>
      </c>
      <c r="T7" s="395" t="s">
        <v>589</v>
      </c>
    </row>
    <row r="8" spans="2:67">
      <c r="B8" s="369">
        <f t="shared" si="1"/>
        <v>6</v>
      </c>
      <c r="C8" s="368" t="s">
        <v>190</v>
      </c>
      <c r="D8" s="370" t="s">
        <v>390</v>
      </c>
      <c r="F8" s="369">
        <f t="shared" si="2"/>
        <v>6</v>
      </c>
      <c r="G8" s="370" t="s">
        <v>69</v>
      </c>
      <c r="H8" s="368" t="s">
        <v>125</v>
      </c>
      <c r="J8" s="369">
        <f t="shared" si="3"/>
        <v>6</v>
      </c>
      <c r="K8" s="390" t="str">
        <f t="shared" si="4"/>
        <v>!</v>
      </c>
      <c r="L8" s="391" t="str" cm="1">
        <f t="array" ref="L8" xml:space="preserve"> INDEX($C$3:$C$47, MATCH(TRUE, EXACT($K8,$D$3:$D$47), 0))</f>
        <v>b</v>
      </c>
      <c r="M8" s="392" t="str" cm="1">
        <f t="array" ref="M8" xml:space="preserve"> INDEX($H$3:$H$47, MATCH(TRUE, EXACT($K8,$G$3:$G$47), 0))</f>
        <v>ㆠ</v>
      </c>
      <c r="O8" s="369">
        <f t="shared" si="5"/>
        <v>6</v>
      </c>
      <c r="P8" s="372" t="str">
        <f t="shared" si="0"/>
        <v>!</v>
      </c>
      <c r="Q8" s="372" t="str">
        <f t="shared" si="0"/>
        <v>b</v>
      </c>
      <c r="R8" s="372" t="str">
        <f t="shared" si="0"/>
        <v>ㆠ</v>
      </c>
      <c r="T8" s="396" t="str">
        <f xml:space="preserve"> "- ""xlit|" &amp; _xlfn.CONCAT(Q3:Q54) &amp; "|" &amp; _xlfn.CONCAT(P3:P54) &amp; "|"""</f>
        <v>- "xlit|pPm}{btTndkKhgjzcsJZCSiuBaoøMIUNLDQ]WwRIUAQEYX123570|1qaOA!2wsxedcEbyhnBYHNujm8ik,9l.0p;:/?-UJ*I&lt;(L
43657|"</v>
      </c>
      <c r="U8" s="397"/>
      <c r="V8" s="397"/>
      <c r="W8" s="397"/>
      <c r="X8" s="397"/>
      <c r="Y8" s="397"/>
      <c r="Z8" s="397"/>
      <c r="AA8" s="397"/>
      <c r="AB8" s="397"/>
      <c r="AC8" s="397"/>
      <c r="AD8" s="397"/>
      <c r="AE8" s="397"/>
      <c r="AF8" s="397"/>
      <c r="AG8" s="397"/>
      <c r="AH8" s="397"/>
      <c r="AI8" s="397"/>
      <c r="AJ8" s="397"/>
      <c r="AK8" s="397"/>
      <c r="AL8" s="397"/>
      <c r="AM8" s="397"/>
      <c r="AN8" s="397"/>
      <c r="AO8" s="397"/>
      <c r="AP8" s="397"/>
      <c r="AQ8" s="397"/>
      <c r="AR8" s="397"/>
      <c r="AS8" s="397"/>
      <c r="AT8" s="397"/>
      <c r="AU8" s="397"/>
      <c r="AV8" s="397"/>
      <c r="AW8" s="397"/>
      <c r="AX8" s="397"/>
      <c r="AY8" s="397"/>
      <c r="AZ8" s="397"/>
      <c r="BA8" s="397"/>
      <c r="BB8" s="397"/>
      <c r="BC8" s="397"/>
      <c r="BD8" s="397"/>
      <c r="BE8" s="397"/>
      <c r="BF8" s="397"/>
      <c r="BG8" s="397"/>
      <c r="BH8" s="397"/>
      <c r="BI8" s="397"/>
      <c r="BJ8" s="397"/>
      <c r="BK8" s="397"/>
      <c r="BL8" s="398"/>
      <c r="BM8" s="398"/>
      <c r="BN8" s="398"/>
      <c r="BO8" s="398"/>
    </row>
    <row r="9" spans="2:67">
      <c r="B9" s="369">
        <f t="shared" si="1"/>
        <v>7</v>
      </c>
      <c r="C9" s="368" t="s">
        <v>30</v>
      </c>
      <c r="D9" s="370" t="s">
        <v>347</v>
      </c>
      <c r="F9" s="369">
        <f t="shared" si="2"/>
        <v>7</v>
      </c>
      <c r="G9" s="370" t="s">
        <v>347</v>
      </c>
      <c r="H9" s="368" t="s">
        <v>29</v>
      </c>
      <c r="J9" s="369">
        <f t="shared" si="3"/>
        <v>7</v>
      </c>
      <c r="K9" s="390" t="str">
        <f t="shared" si="4"/>
        <v>2</v>
      </c>
      <c r="L9" s="391" t="str" cm="1">
        <f t="array" ref="L9" xml:space="preserve"> INDEX($C$3:$C$47, MATCH(TRUE, EXACT($K9,$D$3:$D$47), 0))</f>
        <v>t</v>
      </c>
      <c r="M9" s="392" t="str" cm="1">
        <f t="array" ref="M9" xml:space="preserve"> INDEX($H$3:$H$47, MATCH(TRUE, EXACT($K9,$G$3:$G$47), 0))</f>
        <v>ㄉ</v>
      </c>
      <c r="O9" s="369">
        <f t="shared" si="5"/>
        <v>7</v>
      </c>
      <c r="P9" s="372" t="str">
        <f t="shared" si="0"/>
        <v>2</v>
      </c>
      <c r="Q9" s="372" t="str">
        <f t="shared" si="0"/>
        <v>t</v>
      </c>
      <c r="R9" s="372" t="str">
        <f t="shared" si="0"/>
        <v>ㄉ</v>
      </c>
    </row>
    <row r="10" spans="2:67">
      <c r="B10" s="369">
        <f t="shared" si="1"/>
        <v>8</v>
      </c>
      <c r="C10" s="368" t="s">
        <v>408</v>
      </c>
      <c r="D10" s="370" t="s">
        <v>341</v>
      </c>
      <c r="F10" s="369">
        <f t="shared" si="2"/>
        <v>8</v>
      </c>
      <c r="G10" s="370" t="s">
        <v>341</v>
      </c>
      <c r="H10" s="368" t="s">
        <v>31</v>
      </c>
      <c r="J10" s="369">
        <f t="shared" si="3"/>
        <v>8</v>
      </c>
      <c r="K10" s="390" t="str">
        <f t="shared" si="4"/>
        <v>w</v>
      </c>
      <c r="L10" s="391" t="str" cm="1">
        <f t="array" ref="L10" xml:space="preserve"> INDEX($C$3:$C$47, MATCH(TRUE, EXACT($K10,$D$3:$D$47), 0))</f>
        <v>T</v>
      </c>
      <c r="M10" s="392" t="str" cm="1">
        <f t="array" ref="M10" xml:space="preserve"> INDEX($H$3:$H$47, MATCH(TRUE, EXACT($K10,$G$3:$G$47), 0))</f>
        <v>ㄊ</v>
      </c>
      <c r="O10" s="369">
        <f t="shared" si="5"/>
        <v>8</v>
      </c>
      <c r="P10" s="372" t="str">
        <f t="shared" si="0"/>
        <v>w</v>
      </c>
      <c r="Q10" s="373" t="str">
        <f t="shared" si="0"/>
        <v>T</v>
      </c>
      <c r="R10" s="372" t="str">
        <f t="shared" si="0"/>
        <v>ㄊ</v>
      </c>
    </row>
    <row r="11" spans="2:67">
      <c r="B11" s="369">
        <f t="shared" si="1"/>
        <v>9</v>
      </c>
      <c r="C11" s="368" t="s">
        <v>34</v>
      </c>
      <c r="D11" s="370" t="s">
        <v>338</v>
      </c>
      <c r="F11" s="369">
        <f t="shared" si="2"/>
        <v>9</v>
      </c>
      <c r="G11" s="370" t="s">
        <v>338</v>
      </c>
      <c r="H11" s="368" t="s">
        <v>33</v>
      </c>
      <c r="J11" s="369">
        <f t="shared" si="3"/>
        <v>9</v>
      </c>
      <c r="K11" s="390" t="str">
        <f t="shared" si="4"/>
        <v>s</v>
      </c>
      <c r="L11" s="391" t="str" cm="1">
        <f t="array" ref="L11" xml:space="preserve"> INDEX($C$3:$C$47, MATCH(TRUE, EXACT($K11,$D$3:$D$47), 0))</f>
        <v>n</v>
      </c>
      <c r="M11" s="392" t="str" cm="1">
        <f t="array" ref="M11" xml:space="preserve"> INDEX($H$3:$H$47, MATCH(TRUE, EXACT($K11,$G$3:$G$47), 0))</f>
        <v>ㄋ</v>
      </c>
      <c r="O11" s="369">
        <f t="shared" si="5"/>
        <v>9</v>
      </c>
      <c r="P11" s="372" t="str">
        <f t="shared" si="0"/>
        <v>s</v>
      </c>
      <c r="Q11" s="372" t="str">
        <f t="shared" si="0"/>
        <v>n</v>
      </c>
      <c r="R11" s="372" t="str">
        <f t="shared" si="0"/>
        <v>ㄋ</v>
      </c>
      <c r="T11" s="395" t="s">
        <v>590</v>
      </c>
    </row>
    <row r="12" spans="2:67">
      <c r="B12" s="369">
        <f t="shared" si="1"/>
        <v>10</v>
      </c>
      <c r="C12" s="368" t="s">
        <v>309</v>
      </c>
      <c r="D12" s="370" t="s">
        <v>332</v>
      </c>
      <c r="F12" s="369">
        <f t="shared" si="2"/>
        <v>10</v>
      </c>
      <c r="G12" s="370" t="s">
        <v>332</v>
      </c>
      <c r="H12" s="368" t="s">
        <v>85</v>
      </c>
      <c r="J12" s="369">
        <f t="shared" si="3"/>
        <v>10</v>
      </c>
      <c r="K12" s="390" t="str">
        <f t="shared" si="4"/>
        <v>x</v>
      </c>
      <c r="L12" s="391" t="str" cm="1">
        <f t="array" ref="L12" xml:space="preserve"> INDEX($C$3:$C$47, MATCH(TRUE, EXACT($K12,$D$3:$D$47), 0))</f>
        <v>d</v>
      </c>
      <c r="M12" s="392" t="str" cm="1">
        <f t="array" ref="M12" xml:space="preserve"> INDEX($H$3:$H$47, MATCH(TRUE, EXACT($K12,$G$3:$G$47), 0))</f>
        <v>ㄌ</v>
      </c>
      <c r="O12" s="369">
        <f t="shared" si="5"/>
        <v>10</v>
      </c>
      <c r="P12" s="372" t="str">
        <f t="shared" si="0"/>
        <v>x</v>
      </c>
      <c r="Q12" s="372" t="str">
        <f t="shared" si="0"/>
        <v>d</v>
      </c>
      <c r="R12" s="373" t="str">
        <f t="shared" si="0"/>
        <v>ㄌ</v>
      </c>
      <c r="T12" s="396" t="str">
        <f xml:space="preserve"> "- ""xlit|" &amp; _xlfn.CONCAT(P3:P54) &amp; "|" &amp; _xlfn.CONCAT(R3:R54) &amp; "|"""</f>
        <v>- "xlit|1qaOA!2wsxedcEbyhnBYHNujm8ik,9l.0p;:/?-UJ*I&lt;(L
43657|ㄅㄆㄇㆱㆰㆠㄉㄊㄋㄌㄍㄎㄏㆣㆡㄗㄘㄙㆢㄐㄑㄒㄧㄨㆬㄚㆦㄜㆤㄞㄠｎㄢㄣㄤㆲㆭㄫㆨㆪㆫㆩㆧㆥㆮㆯˉˋ˪ˊ˫．|"</v>
      </c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  <c r="BB12" s="397"/>
      <c r="BC12" s="397"/>
      <c r="BD12" s="397"/>
      <c r="BE12" s="397"/>
      <c r="BF12" s="397"/>
      <c r="BG12" s="397"/>
      <c r="BH12" s="397"/>
      <c r="BI12" s="397"/>
      <c r="BJ12" s="397"/>
      <c r="BK12" s="397"/>
      <c r="BL12" s="398"/>
      <c r="BM12" s="398"/>
      <c r="BN12" s="398"/>
      <c r="BO12" s="398"/>
    </row>
    <row r="13" spans="2:67">
      <c r="B13" s="369">
        <f t="shared" si="1"/>
        <v>11</v>
      </c>
      <c r="C13" s="368" t="s">
        <v>37</v>
      </c>
      <c r="D13" s="370" t="s">
        <v>329</v>
      </c>
      <c r="F13" s="369">
        <f t="shared" si="2"/>
        <v>11</v>
      </c>
      <c r="G13" s="370" t="s">
        <v>329</v>
      </c>
      <c r="H13" s="368" t="s">
        <v>36</v>
      </c>
      <c r="J13" s="369">
        <f t="shared" si="3"/>
        <v>11</v>
      </c>
      <c r="K13" s="390" t="str">
        <f t="shared" si="4"/>
        <v>e</v>
      </c>
      <c r="L13" s="391" t="str" cm="1">
        <f t="array" ref="L13" xml:space="preserve"> INDEX($C$3:$C$47, MATCH(TRUE, EXACT($K13,$D$3:$D$47), 0))</f>
        <v>k</v>
      </c>
      <c r="M13" s="392" t="str" cm="1">
        <f t="array" ref="M13" xml:space="preserve"> INDEX($H$3:$H$47, MATCH(TRUE, EXACT($K13,$G$3:$G$47), 0))</f>
        <v>ㄍ</v>
      </c>
      <c r="O13" s="369">
        <f t="shared" si="5"/>
        <v>11</v>
      </c>
      <c r="P13" s="372" t="str">
        <f t="shared" si="0"/>
        <v>e</v>
      </c>
      <c r="Q13" s="372" t="str">
        <f t="shared" si="0"/>
        <v>k</v>
      </c>
      <c r="R13" s="372" t="str">
        <f t="shared" si="0"/>
        <v>ㄍ</v>
      </c>
    </row>
    <row r="14" spans="2:67">
      <c r="B14" s="369">
        <f t="shared" si="1"/>
        <v>12</v>
      </c>
      <c r="C14" s="368" t="s">
        <v>425</v>
      </c>
      <c r="D14" s="370" t="s">
        <v>309</v>
      </c>
      <c r="F14" s="369">
        <f t="shared" si="2"/>
        <v>12</v>
      </c>
      <c r="G14" s="370" t="s">
        <v>322</v>
      </c>
      <c r="H14" s="368" t="s">
        <v>41</v>
      </c>
      <c r="J14" s="369">
        <f t="shared" si="3"/>
        <v>12</v>
      </c>
      <c r="K14" s="390" t="str">
        <f t="shared" si="4"/>
        <v>d</v>
      </c>
      <c r="L14" s="391" t="str" cm="1">
        <f t="array" ref="L14" xml:space="preserve"> INDEX($C$3:$C$47, MATCH(TRUE, EXACT($K14,$D$3:$D$47), 0))</f>
        <v>K</v>
      </c>
      <c r="M14" s="392" t="str" cm="1">
        <f t="array" ref="M14" xml:space="preserve"> INDEX($H$3:$H$47, MATCH(TRUE, EXACT($K14,$G$3:$G$47), 0))</f>
        <v>ㄎ</v>
      </c>
      <c r="O14" s="369">
        <f t="shared" si="5"/>
        <v>12</v>
      </c>
      <c r="P14" s="372" t="str">
        <f t="shared" si="0"/>
        <v>d</v>
      </c>
      <c r="Q14" s="372" t="str">
        <f t="shared" si="0"/>
        <v>K</v>
      </c>
      <c r="R14" s="372" t="str">
        <f t="shared" si="0"/>
        <v>ㄎ</v>
      </c>
    </row>
    <row r="15" spans="2:67">
      <c r="B15" s="369">
        <f t="shared" si="1"/>
        <v>13</v>
      </c>
      <c r="C15" s="368" t="s">
        <v>422</v>
      </c>
      <c r="D15" s="370" t="s">
        <v>305</v>
      </c>
      <c r="F15" s="369">
        <f t="shared" si="2"/>
        <v>13</v>
      </c>
      <c r="G15" s="370" t="s">
        <v>309</v>
      </c>
      <c r="H15" s="368" t="s">
        <v>38</v>
      </c>
      <c r="J15" s="369">
        <f t="shared" si="3"/>
        <v>13</v>
      </c>
      <c r="K15" s="390" t="str">
        <f t="shared" si="4"/>
        <v>c</v>
      </c>
      <c r="L15" s="391" t="str" cm="1">
        <f t="array" ref="L15" xml:space="preserve"> INDEX($C$3:$C$47, MATCH(TRUE, EXACT($K15,$D$3:$D$47), 0))</f>
        <v>h</v>
      </c>
      <c r="M15" s="392" t="str" cm="1">
        <f t="array" ref="M15" xml:space="preserve"> INDEX($H$3:$H$47, MATCH(TRUE, EXACT($K15,$G$3:$G$47), 0))</f>
        <v>ㄏ</v>
      </c>
      <c r="O15" s="369">
        <f t="shared" si="5"/>
        <v>13</v>
      </c>
      <c r="P15" s="372" t="str">
        <f t="shared" si="0"/>
        <v>c</v>
      </c>
      <c r="Q15" s="372" t="str">
        <f t="shared" si="0"/>
        <v>h</v>
      </c>
      <c r="R15" s="372" t="str">
        <f t="shared" si="0"/>
        <v>ㄏ</v>
      </c>
      <c r="T15" s="395" t="s">
        <v>591</v>
      </c>
    </row>
    <row r="16" spans="2:67">
      <c r="B16" s="369">
        <f t="shared" si="1"/>
        <v>14</v>
      </c>
      <c r="C16" s="368" t="s">
        <v>42</v>
      </c>
      <c r="D16" s="370" t="s">
        <v>421</v>
      </c>
      <c r="F16" s="369">
        <f t="shared" si="2"/>
        <v>14</v>
      </c>
      <c r="G16" s="370" t="s">
        <v>305</v>
      </c>
      <c r="H16" s="368" t="s">
        <v>52</v>
      </c>
      <c r="J16" s="369">
        <f t="shared" si="3"/>
        <v>14</v>
      </c>
      <c r="K16" s="390" t="str">
        <f t="shared" si="4"/>
        <v>E</v>
      </c>
      <c r="L16" s="391" t="str" cm="1">
        <f t="array" ref="L16" xml:space="preserve"> INDEX($C$3:$C$47, MATCH(TRUE, EXACT($K16,$D$3:$D$47), 0))</f>
        <v>g</v>
      </c>
      <c r="M16" s="392" t="str" cm="1">
        <f t="array" ref="M16" xml:space="preserve"> INDEX($H$3:$H$47, MATCH(TRUE, EXACT($K16,$G$3:$G$47), 0))</f>
        <v>ㆣ</v>
      </c>
      <c r="O16" s="369">
        <f t="shared" si="5"/>
        <v>14</v>
      </c>
      <c r="P16" s="372" t="str">
        <f t="shared" si="0"/>
        <v>E</v>
      </c>
      <c r="Q16" s="372" t="str">
        <f t="shared" si="0"/>
        <v>g</v>
      </c>
      <c r="R16" s="372" t="str">
        <f t="shared" si="0"/>
        <v>ㆣ</v>
      </c>
      <c r="T16" s="396" t="str">
        <f xml:space="preserve"> "- ""xlit|" &amp; _xlfn.CONCAT(Q3:Q54) &amp; "|" &amp; _xlfn.CONCAT(R3:R54) &amp; "|"""</f>
        <v>- "xlit|pPm}{btTndkKhgjzcsJZCSiuBaoøMIUNLDQ]WwRIUAQEYX123570|ㄅㄆㄇㆱㆰㆠㄉㄊㄋㄌㄍㄎㄏㆣㆡㄗㄘㄙㆢㄐㄑㄒㄧㄨㆬㄚㆦㄜㆤㄞㄠｎㄢㄣㄤㆲㆭㄫㆨㆪㆫㆩㆧㆥㆮㆯˉˋ˪ˊ˫．|"</v>
      </c>
      <c r="U16" s="397"/>
      <c r="V16" s="397"/>
      <c r="W16" s="397"/>
      <c r="X16" s="397"/>
      <c r="Y16" s="397"/>
      <c r="Z16" s="397"/>
      <c r="AA16" s="397"/>
      <c r="AB16" s="397"/>
      <c r="AC16" s="397"/>
      <c r="AD16" s="397"/>
      <c r="AE16" s="397"/>
      <c r="AF16" s="397"/>
      <c r="AG16" s="397"/>
      <c r="AH16" s="397"/>
      <c r="AI16" s="397"/>
      <c r="AJ16" s="397"/>
      <c r="AK16" s="397"/>
      <c r="AL16" s="397"/>
      <c r="AM16" s="397"/>
      <c r="AN16" s="397"/>
      <c r="AO16" s="397"/>
      <c r="AP16" s="397"/>
      <c r="AQ16" s="397"/>
      <c r="AR16" s="397"/>
      <c r="AS16" s="397"/>
      <c r="AT16" s="397"/>
      <c r="AU16" s="397"/>
      <c r="AV16" s="397"/>
      <c r="AW16" s="397"/>
      <c r="AX16" s="397"/>
      <c r="AY16" s="397"/>
      <c r="AZ16" s="397"/>
      <c r="BA16" s="397"/>
      <c r="BB16" s="397"/>
      <c r="BC16" s="397"/>
      <c r="BD16" s="397"/>
      <c r="BE16" s="397"/>
      <c r="BF16" s="397"/>
      <c r="BG16" s="397"/>
      <c r="BH16" s="397"/>
      <c r="BI16" s="397"/>
      <c r="BJ16" s="397"/>
      <c r="BK16" s="397"/>
      <c r="BL16" s="398"/>
      <c r="BM16" s="398"/>
      <c r="BN16" s="398"/>
      <c r="BO16" s="398"/>
    </row>
    <row r="17" spans="2:19">
      <c r="B17" s="369">
        <f t="shared" si="1"/>
        <v>15</v>
      </c>
      <c r="C17" s="368" t="s">
        <v>254</v>
      </c>
      <c r="D17" s="370" t="s">
        <v>190</v>
      </c>
      <c r="F17" s="369">
        <f t="shared" si="2"/>
        <v>15</v>
      </c>
      <c r="G17" s="370" t="s">
        <v>190</v>
      </c>
      <c r="H17" s="374" t="s">
        <v>48</v>
      </c>
      <c r="J17" s="369">
        <f t="shared" si="3"/>
        <v>15</v>
      </c>
      <c r="K17" s="390" t="str">
        <f t="shared" si="4"/>
        <v>b</v>
      </c>
      <c r="L17" s="391" t="str" cm="1">
        <f t="array" ref="L17" xml:space="preserve"> INDEX($C$3:$C$47, MATCH(TRUE, EXACT($K17,$D$3:$D$47), 0))</f>
        <v>j</v>
      </c>
      <c r="M17" s="392" t="str" cm="1">
        <f t="array" ref="M17" xml:space="preserve"> INDEX($H$3:$H$47, MATCH(TRUE, EXACT($K17,$G$3:$G$47), 0))</f>
        <v>ㆡ</v>
      </c>
      <c r="O17" s="369">
        <f t="shared" si="5"/>
        <v>15</v>
      </c>
      <c r="P17" s="372" t="str">
        <f t="shared" si="0"/>
        <v>b</v>
      </c>
      <c r="Q17" s="372" t="str">
        <f t="shared" si="0"/>
        <v>j</v>
      </c>
      <c r="R17" s="372" t="str">
        <f t="shared" si="0"/>
        <v>ㆡ</v>
      </c>
    </row>
    <row r="18" spans="2:19">
      <c r="B18" s="369">
        <f t="shared" si="1"/>
        <v>16</v>
      </c>
      <c r="C18" s="368" t="s">
        <v>179</v>
      </c>
      <c r="D18" s="370" t="s">
        <v>592</v>
      </c>
      <c r="F18" s="369">
        <f t="shared" si="2"/>
        <v>16</v>
      </c>
      <c r="G18" s="370" t="s">
        <v>592</v>
      </c>
      <c r="H18" s="375" t="s">
        <v>43</v>
      </c>
      <c r="J18" s="369">
        <f t="shared" si="3"/>
        <v>16</v>
      </c>
      <c r="K18" s="390" t="str">
        <f t="shared" si="4"/>
        <v>y</v>
      </c>
      <c r="L18" s="391" t="str" cm="1">
        <f t="array" ref="L18" xml:space="preserve"> INDEX($C$3:$C$47, MATCH(TRUE, EXACT($K18,$D$3:$D$47), 0))</f>
        <v>z</v>
      </c>
      <c r="M18" s="392" t="str" cm="1">
        <f t="array" ref="M18" xml:space="preserve"> INDEX($H$3:$H$47, MATCH(TRUE, EXACT($K18,$G$3:$G$47), 0))</f>
        <v>ㄗ</v>
      </c>
      <c r="O18" s="369">
        <f t="shared" si="5"/>
        <v>16</v>
      </c>
      <c r="P18" s="372" t="str">
        <f t="shared" si="0"/>
        <v>y</v>
      </c>
      <c r="Q18" s="372" t="str">
        <f t="shared" si="0"/>
        <v>z</v>
      </c>
      <c r="R18" s="373" t="str">
        <f t="shared" si="0"/>
        <v>ㄗ</v>
      </c>
    </row>
    <row r="19" spans="2:19">
      <c r="B19" s="369">
        <f t="shared" si="1"/>
        <v>17</v>
      </c>
      <c r="C19" s="368" t="s">
        <v>305</v>
      </c>
      <c r="D19" s="370" t="s">
        <v>422</v>
      </c>
      <c r="F19" s="369">
        <f t="shared" si="2"/>
        <v>17</v>
      </c>
      <c r="G19" s="370" t="s">
        <v>422</v>
      </c>
      <c r="H19" s="368" t="s">
        <v>46</v>
      </c>
      <c r="J19" s="369">
        <f t="shared" si="3"/>
        <v>17</v>
      </c>
      <c r="K19" s="390" t="str">
        <f t="shared" si="4"/>
        <v>h</v>
      </c>
      <c r="L19" s="391" t="str" cm="1">
        <f t="array" ref="L19" xml:space="preserve"> INDEX($C$3:$C$47, MATCH(TRUE, EXACT($K19,$D$3:$D$47), 0))</f>
        <v>c</v>
      </c>
      <c r="M19" s="392" t="str" cm="1">
        <f t="array" ref="M19" xml:space="preserve"> INDEX($H$3:$H$47, MATCH(TRUE, EXACT($K19,$G$3:$G$47), 0))</f>
        <v>ㄘ</v>
      </c>
      <c r="O19" s="369">
        <f t="shared" si="5"/>
        <v>17</v>
      </c>
      <c r="P19" s="372" t="str">
        <f t="shared" si="0"/>
        <v>h</v>
      </c>
      <c r="Q19" s="373" t="str">
        <f t="shared" si="0"/>
        <v>c</v>
      </c>
      <c r="R19" s="372" t="str">
        <f t="shared" si="0"/>
        <v>ㄘ</v>
      </c>
    </row>
    <row r="20" spans="2:19">
      <c r="B20" s="369">
        <f t="shared" si="1"/>
        <v>18</v>
      </c>
      <c r="C20" s="368" t="s">
        <v>338</v>
      </c>
      <c r="D20" s="370" t="s">
        <v>34</v>
      </c>
      <c r="F20" s="369">
        <f t="shared" si="2"/>
        <v>18</v>
      </c>
      <c r="G20" s="370" t="s">
        <v>34</v>
      </c>
      <c r="H20" s="368" t="s">
        <v>50</v>
      </c>
      <c r="J20" s="369">
        <f t="shared" si="3"/>
        <v>18</v>
      </c>
      <c r="K20" s="390" t="str">
        <f t="shared" si="4"/>
        <v>n</v>
      </c>
      <c r="L20" s="391" t="str" cm="1">
        <f t="array" ref="L20" xml:space="preserve"> INDEX($C$3:$C$47, MATCH(TRUE, EXACT($K20,$D$3:$D$47), 0))</f>
        <v>s</v>
      </c>
      <c r="M20" s="392" t="str" cm="1">
        <f t="array" ref="M20" xml:space="preserve"> INDEX($H$3:$H$47, MATCH(TRUE, EXACT($K20,$G$3:$G$47), 0))</f>
        <v>ㄙ</v>
      </c>
      <c r="O20" s="369">
        <f t="shared" si="5"/>
        <v>18</v>
      </c>
      <c r="P20" s="372" t="str">
        <f t="shared" si="0"/>
        <v>n</v>
      </c>
      <c r="Q20" s="376" t="str">
        <f t="shared" si="0"/>
        <v>s</v>
      </c>
      <c r="R20" s="372" t="str">
        <f t="shared" si="0"/>
        <v>ㄙ</v>
      </c>
    </row>
    <row r="21" spans="2:19">
      <c r="B21" s="369">
        <f t="shared" si="1"/>
        <v>19</v>
      </c>
      <c r="C21" s="368" t="s">
        <v>249</v>
      </c>
      <c r="D21" s="370" t="s">
        <v>144</v>
      </c>
      <c r="F21" s="369">
        <f t="shared" si="2"/>
        <v>19</v>
      </c>
      <c r="G21" s="370" t="s">
        <v>218</v>
      </c>
      <c r="H21" s="368" t="s">
        <v>109</v>
      </c>
      <c r="J21" s="369">
        <f t="shared" si="3"/>
        <v>19</v>
      </c>
      <c r="K21" s="390" t="str">
        <f t="shared" si="4"/>
        <v>B</v>
      </c>
      <c r="L21" s="391" t="str" cm="1">
        <f t="array" ref="L21" xml:space="preserve"> INDEX($C$3:$C$47, MATCH(TRUE, EXACT($K21,$D$3:$D$47), 0))</f>
        <v>J</v>
      </c>
      <c r="M21" s="392" t="str" cm="1">
        <f t="array" ref="M21" xml:space="preserve"> INDEX($H$3:$H$47, MATCH(TRUE, EXACT($K21,$G$3:$G$47), 0))</f>
        <v>ㆢ</v>
      </c>
      <c r="O21" s="369">
        <f t="shared" si="5"/>
        <v>19</v>
      </c>
      <c r="P21" s="372" t="str">
        <f t="shared" si="0"/>
        <v>B</v>
      </c>
      <c r="Q21" s="372" t="str">
        <f t="shared" si="0"/>
        <v>J</v>
      </c>
      <c r="R21" s="372" t="str">
        <f t="shared" si="0"/>
        <v>ㆢ</v>
      </c>
    </row>
    <row r="22" spans="2:19">
      <c r="B22" s="369">
        <f t="shared" si="1"/>
        <v>20</v>
      </c>
      <c r="C22" s="368" t="s">
        <v>449</v>
      </c>
      <c r="D22" s="370" t="s">
        <v>447</v>
      </c>
      <c r="F22" s="369">
        <f t="shared" si="2"/>
        <v>20</v>
      </c>
      <c r="G22" s="370" t="s">
        <v>374</v>
      </c>
      <c r="H22" s="368" t="s">
        <v>89</v>
      </c>
      <c r="J22" s="369">
        <f t="shared" si="3"/>
        <v>20</v>
      </c>
      <c r="K22" s="390" t="str">
        <f t="shared" si="4"/>
        <v>Y</v>
      </c>
      <c r="L22" s="391" t="str" cm="1">
        <f t="array" ref="L22" xml:space="preserve"> INDEX($C$3:$C$47, MATCH(TRUE, EXACT($K22,$D$3:$D$47), 0))</f>
        <v>Z</v>
      </c>
      <c r="M22" s="392" t="str" cm="1">
        <f t="array" ref="M22" xml:space="preserve"> INDEX($H$3:$H$47, MATCH(TRUE, EXACT($K22,$G$3:$G$47), 0))</f>
        <v>ㄐ</v>
      </c>
      <c r="O22" s="369">
        <f t="shared" si="5"/>
        <v>20</v>
      </c>
      <c r="P22" s="377" t="str">
        <f t="shared" si="0"/>
        <v>Y</v>
      </c>
      <c r="Q22" s="378" t="str">
        <f t="shared" si="0"/>
        <v>Z</v>
      </c>
      <c r="R22" s="372" t="str">
        <f t="shared" si="0"/>
        <v>ㄐ</v>
      </c>
    </row>
    <row r="23" spans="2:19">
      <c r="B23" s="369">
        <f t="shared" si="1"/>
        <v>21</v>
      </c>
      <c r="C23" s="368" t="s">
        <v>456</v>
      </c>
      <c r="D23" s="370" t="s">
        <v>454</v>
      </c>
      <c r="F23" s="369">
        <f t="shared" si="2"/>
        <v>21</v>
      </c>
      <c r="G23" s="370" t="s">
        <v>375</v>
      </c>
      <c r="H23" s="368" t="s">
        <v>91</v>
      </c>
      <c r="J23" s="369">
        <f t="shared" si="3"/>
        <v>21</v>
      </c>
      <c r="K23" s="390" t="str">
        <f t="shared" si="4"/>
        <v>H</v>
      </c>
      <c r="L23" s="391" t="str" cm="1">
        <f t="array" ref="L23" xml:space="preserve"> INDEX($C$3:$C$47, MATCH(TRUE, EXACT($K23,$D$3:$D$47), 0))</f>
        <v>C</v>
      </c>
      <c r="M23" s="392" t="str" cm="1">
        <f t="array" ref="M23" xml:space="preserve"> INDEX($H$3:$H$47, MATCH(TRUE, EXACT($K23,$G$3:$G$47), 0))</f>
        <v>ㄑ</v>
      </c>
      <c r="O23" s="369">
        <f t="shared" si="5"/>
        <v>21</v>
      </c>
      <c r="P23" s="372" t="str">
        <f t="shared" si="0"/>
        <v>H</v>
      </c>
      <c r="Q23" s="372" t="str">
        <f t="shared" si="0"/>
        <v>C</v>
      </c>
      <c r="R23" s="372" t="str">
        <f t="shared" si="0"/>
        <v>ㄑ</v>
      </c>
    </row>
    <row r="24" spans="2:19">
      <c r="B24" s="369">
        <f t="shared" si="1"/>
        <v>22</v>
      </c>
      <c r="C24" s="368" t="s">
        <v>460</v>
      </c>
      <c r="D24" s="370" t="s">
        <v>571</v>
      </c>
      <c r="F24" s="369">
        <f t="shared" si="2"/>
        <v>22</v>
      </c>
      <c r="G24" s="370" t="s">
        <v>26</v>
      </c>
      <c r="H24" s="368" t="s">
        <v>284</v>
      </c>
      <c r="J24" s="369">
        <f t="shared" si="3"/>
        <v>22</v>
      </c>
      <c r="K24" s="390" t="str">
        <f t="shared" si="4"/>
        <v>N</v>
      </c>
      <c r="L24" s="391" t="str" cm="1">
        <f t="array" ref="L24" xml:space="preserve"> INDEX($C$3:$C$47, MATCH(TRUE, EXACT($K24,$D$3:$D$47), 0))</f>
        <v>S</v>
      </c>
      <c r="M24" s="392" t="str" cm="1">
        <f t="array" ref="M24" xml:space="preserve"> INDEX($H$3:$H$47, MATCH(TRUE, EXACT($K24,$G$3:$G$47), 0))</f>
        <v>ㄒ</v>
      </c>
      <c r="O24" s="369">
        <f t="shared" si="5"/>
        <v>22</v>
      </c>
      <c r="P24" s="372" t="str">
        <f t="shared" si="0"/>
        <v>N</v>
      </c>
      <c r="Q24" s="372" t="str">
        <f t="shared" si="0"/>
        <v>S</v>
      </c>
      <c r="R24" s="372" t="str">
        <f t="shared" si="0"/>
        <v>ㄒ</v>
      </c>
    </row>
    <row r="25" spans="2:19">
      <c r="B25" s="369">
        <f t="shared" si="1"/>
        <v>23</v>
      </c>
      <c r="C25" s="368" t="s">
        <v>279</v>
      </c>
      <c r="D25" s="370" t="s">
        <v>196</v>
      </c>
      <c r="F25" s="369">
        <f t="shared" si="2"/>
        <v>23</v>
      </c>
      <c r="G25" s="370" t="s">
        <v>196</v>
      </c>
      <c r="H25" s="368" t="s">
        <v>54</v>
      </c>
      <c r="J25" s="369">
        <f t="shared" si="3"/>
        <v>23</v>
      </c>
      <c r="K25" s="390" t="str">
        <f t="shared" si="4"/>
        <v>u</v>
      </c>
      <c r="L25" s="391" t="str" cm="1">
        <f t="array" ref="L25" xml:space="preserve"> INDEX($C$3:$C$47, MATCH(TRUE, EXACT($K25,$D$3:$D$47), 0))</f>
        <v>i</v>
      </c>
      <c r="M25" s="392" t="str" cm="1">
        <f t="array" ref="M25" xml:space="preserve"> INDEX($H$3:$H$47, MATCH(TRUE, EXACT($K25,$G$3:$G$47), 0))</f>
        <v>ㄧ</v>
      </c>
      <c r="O25" s="369">
        <f t="shared" si="5"/>
        <v>23</v>
      </c>
      <c r="P25" s="372" t="str">
        <f t="shared" si="0"/>
        <v>u</v>
      </c>
      <c r="Q25" s="377" t="str">
        <f t="shared" si="0"/>
        <v>i</v>
      </c>
      <c r="R25" s="373" t="str">
        <f t="shared" si="0"/>
        <v>ㄧ</v>
      </c>
      <c r="S25" s="368"/>
    </row>
    <row r="26" spans="2:19">
      <c r="B26" s="369">
        <f t="shared" si="1"/>
        <v>24</v>
      </c>
      <c r="C26" s="368" t="s">
        <v>196</v>
      </c>
      <c r="D26" s="370" t="s">
        <v>254</v>
      </c>
      <c r="F26" s="369">
        <f t="shared" si="2"/>
        <v>24</v>
      </c>
      <c r="G26" s="370" t="s">
        <v>254</v>
      </c>
      <c r="H26" s="368" t="s">
        <v>56</v>
      </c>
      <c r="J26" s="369">
        <f t="shared" si="3"/>
        <v>24</v>
      </c>
      <c r="K26" s="390" t="str">
        <f t="shared" si="4"/>
        <v>j</v>
      </c>
      <c r="L26" s="391" t="str" cm="1">
        <f t="array" ref="L26" xml:space="preserve"> INDEX($C$3:$C$47, MATCH(TRUE, EXACT($K26,$D$3:$D$47), 0))</f>
        <v>u</v>
      </c>
      <c r="M26" s="392" t="str" cm="1">
        <f t="array" ref="M26" xml:space="preserve"> INDEX($H$3:$H$47, MATCH(TRUE, EXACT($K26,$G$3:$G$47), 0))</f>
        <v>ㄨ</v>
      </c>
      <c r="O26" s="369">
        <f t="shared" si="5"/>
        <v>24</v>
      </c>
      <c r="P26" s="372" t="str">
        <f t="shared" si="0"/>
        <v>j</v>
      </c>
      <c r="Q26" s="372" t="str">
        <f t="shared" si="0"/>
        <v>u</v>
      </c>
      <c r="R26" s="372" t="str">
        <f t="shared" si="0"/>
        <v>ㄨ</v>
      </c>
      <c r="S26" s="368"/>
    </row>
    <row r="27" spans="2:19">
      <c r="B27" s="369">
        <f t="shared" si="1"/>
        <v>25</v>
      </c>
      <c r="C27" s="368" t="s">
        <v>144</v>
      </c>
      <c r="D27" s="370" t="s">
        <v>143</v>
      </c>
      <c r="F27" s="369">
        <f t="shared" si="2"/>
        <v>25</v>
      </c>
      <c r="G27" s="370" t="s">
        <v>143</v>
      </c>
      <c r="H27" s="368" t="s">
        <v>145</v>
      </c>
      <c r="J27" s="369">
        <f t="shared" si="3"/>
        <v>25</v>
      </c>
      <c r="K27" s="390" t="str">
        <f t="shared" si="4"/>
        <v>m</v>
      </c>
      <c r="L27" s="391" t="str" cm="1">
        <f t="array" ref="L27" xml:space="preserve"> INDEX($C$3:$C$47, MATCH(TRUE, EXACT($K27,$D$3:$D$47), 0))</f>
        <v>B</v>
      </c>
      <c r="M27" s="392" t="str" cm="1">
        <f t="array" ref="M27" xml:space="preserve"> INDEX($H$3:$H$47, MATCH(TRUE, EXACT($K27,$G$3:$G$47), 0))</f>
        <v>ㆬ</v>
      </c>
      <c r="O27" s="369">
        <f t="shared" si="5"/>
        <v>25</v>
      </c>
      <c r="P27" s="372" t="str">
        <f t="shared" si="0"/>
        <v>m</v>
      </c>
      <c r="Q27" s="377" t="str">
        <f t="shared" si="0"/>
        <v>B</v>
      </c>
      <c r="R27" s="372" t="str">
        <f t="shared" si="0"/>
        <v>ㆬ</v>
      </c>
      <c r="S27" s="368"/>
    </row>
    <row r="28" spans="2:19">
      <c r="B28" s="369">
        <f t="shared" si="1"/>
        <v>26</v>
      </c>
      <c r="C28" s="368" t="s">
        <v>351</v>
      </c>
      <c r="D28" s="370" t="s">
        <v>593</v>
      </c>
      <c r="F28" s="369">
        <f t="shared" si="2"/>
        <v>26</v>
      </c>
      <c r="G28" s="370" t="s">
        <v>593</v>
      </c>
      <c r="H28" s="368" t="s">
        <v>58</v>
      </c>
      <c r="J28" s="369">
        <f t="shared" si="3"/>
        <v>26</v>
      </c>
      <c r="K28" s="390" t="str">
        <f t="shared" si="4"/>
        <v>8</v>
      </c>
      <c r="L28" s="391" t="str" cm="1">
        <f t="array" ref="L28" xml:space="preserve"> INDEX($C$3:$C$47, MATCH(TRUE, EXACT($K28,$D$3:$D$47), 0))</f>
        <v>a</v>
      </c>
      <c r="M28" s="392" t="str" cm="1">
        <f t="array" ref="M28" xml:space="preserve"> INDEX($H$3:$H$47, MATCH(TRUE, EXACT($K28,$G$3:$G$47), 0))</f>
        <v>ㄚ</v>
      </c>
      <c r="O28" s="369">
        <f t="shared" si="5"/>
        <v>26</v>
      </c>
      <c r="P28" s="372" t="str">
        <f t="shared" si="0"/>
        <v>8</v>
      </c>
      <c r="Q28" s="377" t="str">
        <f t="shared" si="0"/>
        <v>a</v>
      </c>
      <c r="R28" s="372" t="str">
        <f t="shared" si="0"/>
        <v>ㄚ</v>
      </c>
      <c r="S28" s="368"/>
    </row>
    <row r="29" spans="2:19">
      <c r="B29" s="369">
        <f t="shared" si="1"/>
        <v>27</v>
      </c>
      <c r="C29" s="368" t="s">
        <v>65</v>
      </c>
      <c r="D29" s="370" t="s">
        <v>279</v>
      </c>
      <c r="F29" s="369">
        <f t="shared" si="2"/>
        <v>27</v>
      </c>
      <c r="G29" s="370" t="s">
        <v>279</v>
      </c>
      <c r="H29" s="368" t="s">
        <v>67</v>
      </c>
      <c r="J29" s="369">
        <f t="shared" si="3"/>
        <v>27</v>
      </c>
      <c r="K29" s="390" t="str">
        <f t="shared" si="4"/>
        <v>i</v>
      </c>
      <c r="L29" s="391" t="str" cm="1">
        <f t="array" ref="L29" xml:space="preserve"> INDEX($C$3:$C$47, MATCH(TRUE, EXACT($K29,$D$3:$D$47), 0))</f>
        <v>o</v>
      </c>
      <c r="M29" s="392" t="str" cm="1">
        <f t="array" ref="M29" xml:space="preserve"> INDEX($H$3:$H$47, MATCH(TRUE, EXACT($K29,$G$3:$G$47), 0))</f>
        <v>ㆦ</v>
      </c>
      <c r="O29" s="369">
        <f t="shared" si="5"/>
        <v>27</v>
      </c>
      <c r="P29" s="372" t="str">
        <f t="shared" si="0"/>
        <v>i</v>
      </c>
      <c r="Q29" s="372" t="str">
        <f t="shared" si="0"/>
        <v>o</v>
      </c>
      <c r="R29" s="372" t="str">
        <f t="shared" si="0"/>
        <v>ㆦ</v>
      </c>
    </row>
    <row r="30" spans="2:19">
      <c r="B30" s="369">
        <f t="shared" si="1"/>
        <v>28</v>
      </c>
      <c r="C30" s="368" t="s">
        <v>594</v>
      </c>
      <c r="D30" s="370" t="s">
        <v>37</v>
      </c>
      <c r="F30" s="369">
        <f t="shared" si="2"/>
        <v>28</v>
      </c>
      <c r="G30" s="370" t="s">
        <v>37</v>
      </c>
      <c r="H30" s="368" t="s">
        <v>473</v>
      </c>
      <c r="J30" s="369">
        <f t="shared" si="3"/>
        <v>28</v>
      </c>
      <c r="K30" s="390" t="str">
        <f t="shared" si="4"/>
        <v>k</v>
      </c>
      <c r="L30" s="391" t="str" cm="1">
        <f t="array" ref="L30" xml:space="preserve"> INDEX($C$3:$C$47, MATCH(TRUE, EXACT($K30,$D$3:$D$47), 0))</f>
        <v>ø</v>
      </c>
      <c r="M30" s="392" t="str" cm="1">
        <f t="array" ref="M30" xml:space="preserve"> INDEX($H$3:$H$47, MATCH(TRUE, EXACT($K30,$G$3:$G$47), 0))</f>
        <v>ㄜ</v>
      </c>
      <c r="O30" s="369">
        <f t="shared" si="5"/>
        <v>28</v>
      </c>
      <c r="P30" s="372" t="str">
        <f t="shared" si="0"/>
        <v>k</v>
      </c>
      <c r="Q30" s="377" t="str">
        <f t="shared" si="0"/>
        <v>ø</v>
      </c>
      <c r="R30" s="372" t="str">
        <f t="shared" si="0"/>
        <v>ㄜ</v>
      </c>
      <c r="S30" s="368"/>
    </row>
    <row r="31" spans="2:19">
      <c r="B31" s="369">
        <f t="shared" si="1"/>
        <v>29</v>
      </c>
      <c r="C31" s="368" t="s">
        <v>525</v>
      </c>
      <c r="D31" s="370" t="s">
        <v>225</v>
      </c>
      <c r="F31" s="369">
        <f t="shared" si="2"/>
        <v>29</v>
      </c>
      <c r="G31" s="370" t="s">
        <v>225</v>
      </c>
      <c r="H31" s="368" t="s">
        <v>61</v>
      </c>
      <c r="J31" s="369">
        <f t="shared" si="3"/>
        <v>29</v>
      </c>
      <c r="K31" s="390" t="str">
        <f t="shared" si="4"/>
        <v>,</v>
      </c>
      <c r="L31" s="391" t="str" cm="1">
        <f t="array" ref="L31" xml:space="preserve"> INDEX($C$3:$C$47, MATCH(TRUE, EXACT($K31,$D$3:$D$47), 0))</f>
        <v>M</v>
      </c>
      <c r="M31" s="392" t="str" cm="1">
        <f t="array" ref="M31" xml:space="preserve"> INDEX($H$3:$H$47, MATCH(TRUE, EXACT($K31,$G$3:$G$47), 0))</f>
        <v>ㆤ</v>
      </c>
      <c r="O31" s="369">
        <f t="shared" si="5"/>
        <v>29</v>
      </c>
      <c r="P31" s="372" t="str">
        <f t="shared" si="0"/>
        <v>,</v>
      </c>
      <c r="Q31" s="377" t="str">
        <f t="shared" si="0"/>
        <v>M</v>
      </c>
      <c r="R31" s="372" t="str">
        <f t="shared" si="0"/>
        <v>ㆤ</v>
      </c>
      <c r="S31" s="368"/>
    </row>
    <row r="32" spans="2:19">
      <c r="B32" s="369">
        <f t="shared" si="1"/>
        <v>30</v>
      </c>
      <c r="C32" s="368" t="s">
        <v>275</v>
      </c>
      <c r="D32" s="370" t="s">
        <v>264</v>
      </c>
      <c r="F32" s="369">
        <f t="shared" si="2"/>
        <v>30</v>
      </c>
      <c r="G32" s="370" t="s">
        <v>264</v>
      </c>
      <c r="H32" s="368" t="s">
        <v>241</v>
      </c>
      <c r="J32" s="369">
        <f t="shared" si="3"/>
        <v>30</v>
      </c>
      <c r="K32" s="390" t="str">
        <f t="shared" si="4"/>
        <v>9</v>
      </c>
      <c r="L32" s="391" t="str" cm="1">
        <f t="array" ref="L32" xml:space="preserve"> INDEX($C$3:$C$47, MATCH(TRUE, EXACT($K32,$D$3:$D$47), 0))</f>
        <v>I</v>
      </c>
      <c r="M32" s="392" t="str" cm="1">
        <f t="array" ref="M32" xml:space="preserve"> INDEX($H$3:$H$47, MATCH(TRUE, EXACT($K32,$G$3:$G$47), 0))</f>
        <v>ㄞ</v>
      </c>
      <c r="O32" s="369">
        <f t="shared" si="5"/>
        <v>30</v>
      </c>
      <c r="P32" s="372" t="str">
        <f t="shared" si="0"/>
        <v>9</v>
      </c>
      <c r="Q32" s="373" t="str">
        <f t="shared" si="0"/>
        <v>I</v>
      </c>
      <c r="R32" s="377" t="str">
        <f t="shared" si="0"/>
        <v>ㄞ</v>
      </c>
      <c r="S32" s="368"/>
    </row>
    <row r="33" spans="2:19">
      <c r="B33" s="369">
        <f t="shared" si="1"/>
        <v>31</v>
      </c>
      <c r="C33" s="368" t="s">
        <v>259</v>
      </c>
      <c r="D33" s="370" t="s">
        <v>86</v>
      </c>
      <c r="F33" s="369">
        <f t="shared" si="2"/>
        <v>31</v>
      </c>
      <c r="G33" s="370" t="s">
        <v>86</v>
      </c>
      <c r="H33" s="368" t="s">
        <v>72</v>
      </c>
      <c r="J33" s="369">
        <f t="shared" si="3"/>
        <v>31</v>
      </c>
      <c r="K33" s="390" t="str">
        <f t="shared" si="4"/>
        <v>l</v>
      </c>
      <c r="L33" s="391" t="str" cm="1">
        <f t="array" ref="L33" xml:space="preserve"> INDEX($C$3:$C$47, MATCH(TRUE, EXACT($K33,$D$3:$D$47), 0))</f>
        <v>U</v>
      </c>
      <c r="M33" s="392" t="str" cm="1">
        <f t="array" ref="M33" xml:space="preserve"> INDEX($H$3:$H$47, MATCH(TRUE, EXACT($K33,$G$3:$G$47), 0))</f>
        <v>ㄠ</v>
      </c>
      <c r="O33" s="369">
        <f t="shared" si="5"/>
        <v>31</v>
      </c>
      <c r="P33" s="372" t="str">
        <f t="shared" si="0"/>
        <v>l</v>
      </c>
      <c r="Q33" s="377" t="str">
        <f t="shared" si="0"/>
        <v>U</v>
      </c>
      <c r="R33" s="372" t="str">
        <f t="shared" si="0"/>
        <v>ㄠ</v>
      </c>
      <c r="S33" s="368"/>
    </row>
    <row r="34" spans="2:19">
      <c r="B34" s="369">
        <f t="shared" si="1"/>
        <v>32</v>
      </c>
      <c r="C34" s="368" t="s">
        <v>26</v>
      </c>
      <c r="D34" s="370" t="s">
        <v>500</v>
      </c>
      <c r="F34" s="369">
        <f t="shared" si="2"/>
        <v>32</v>
      </c>
      <c r="G34" s="370">
        <v>0</v>
      </c>
      <c r="H34" s="368" t="s">
        <v>97</v>
      </c>
      <c r="J34" s="369">
        <f t="shared" si="3"/>
        <v>32</v>
      </c>
      <c r="K34" s="390" t="str">
        <f t="shared" si="4"/>
        <v>.</v>
      </c>
      <c r="L34" s="391" t="str" cm="1">
        <f t="array" ref="L34" xml:space="preserve"> INDEX($C$3:$C$47, MATCH(TRUE, EXACT($K34,$D$3:$D$47), 0))</f>
        <v>N</v>
      </c>
      <c r="M34" s="392" t="str" cm="1">
        <f t="array" ref="M34" xml:space="preserve"> INDEX($H$3:$H$47, MATCH(TRUE, EXACT($K34,$G$3:$G$47), 0))</f>
        <v>ｎ</v>
      </c>
      <c r="O34" s="369">
        <f t="shared" si="5"/>
        <v>32</v>
      </c>
      <c r="P34" s="372" t="str">
        <f t="shared" si="0"/>
        <v>.</v>
      </c>
      <c r="Q34" s="377" t="str">
        <f t="shared" si="0"/>
        <v>N</v>
      </c>
      <c r="R34" s="372" t="str">
        <f t="shared" si="0"/>
        <v>ｎ</v>
      </c>
      <c r="S34" s="368"/>
    </row>
    <row r="35" spans="2:19">
      <c r="B35" s="369">
        <f t="shared" si="1"/>
        <v>33</v>
      </c>
      <c r="C35" s="368" t="s">
        <v>231</v>
      </c>
      <c r="D35" s="370" t="s">
        <v>219</v>
      </c>
      <c r="F35" s="369">
        <f t="shared" si="2"/>
        <v>33</v>
      </c>
      <c r="G35" s="370" t="s">
        <v>217</v>
      </c>
      <c r="H35" s="368" t="s">
        <v>76</v>
      </c>
      <c r="J35" s="369">
        <f t="shared" si="3"/>
        <v>33</v>
      </c>
      <c r="K35" s="390" t="str">
        <f t="shared" si="4"/>
        <v>0</v>
      </c>
      <c r="L35" s="391" t="str" cm="1">
        <f t="array" ref="L35" xml:space="preserve"> INDEX($C$3:$C$47, MATCH(TRUE, EXACT($K35,$D$3:$D$47), 0))</f>
        <v>L</v>
      </c>
      <c r="M35" s="392" t="str" cm="1">
        <f t="array" ref="M35" xml:space="preserve"> INDEX($H$3:$H$47, MATCH(TRUE, EXACT($K35,$G$3:$G$47), 0))</f>
        <v>ㄢ</v>
      </c>
      <c r="O35" s="369">
        <f t="shared" si="5"/>
        <v>33</v>
      </c>
      <c r="P35" s="372" t="str">
        <f t="shared" si="0"/>
        <v>0</v>
      </c>
      <c r="Q35" s="377" t="str">
        <f t="shared" si="0"/>
        <v>L</v>
      </c>
      <c r="R35" s="372" t="str">
        <f t="shared" si="0"/>
        <v>ㄢ</v>
      </c>
    </row>
    <row r="36" spans="2:19">
      <c r="B36" s="369">
        <f t="shared" si="1"/>
        <v>34</v>
      </c>
      <c r="C36" s="368" t="s">
        <v>189</v>
      </c>
      <c r="D36" s="370" t="s">
        <v>217</v>
      </c>
      <c r="F36" s="369">
        <f t="shared" si="2"/>
        <v>34</v>
      </c>
      <c r="G36" s="370" t="s">
        <v>212</v>
      </c>
      <c r="H36" s="368" t="s">
        <v>95</v>
      </c>
      <c r="J36" s="369">
        <f t="shared" si="3"/>
        <v>34</v>
      </c>
      <c r="K36" s="390" t="str">
        <f t="shared" si="4"/>
        <v>p</v>
      </c>
      <c r="L36" s="391" t="str" cm="1">
        <f t="array" ref="L36" xml:space="preserve"> INDEX($C$3:$C$47, MATCH(TRUE, EXACT($K36,$D$3:$D$47), 0))</f>
        <v>D</v>
      </c>
      <c r="M36" s="392" t="str" cm="1">
        <f t="array" ref="M36" xml:space="preserve"> INDEX($H$3:$H$47, MATCH(TRUE, EXACT($K36,$G$3:$G$47), 0))</f>
        <v>ㄣ</v>
      </c>
      <c r="O36" s="369">
        <f t="shared" si="5"/>
        <v>34</v>
      </c>
      <c r="P36" s="372" t="str">
        <f t="shared" si="0"/>
        <v>p</v>
      </c>
      <c r="Q36" s="377" t="str">
        <f t="shared" si="0"/>
        <v>D</v>
      </c>
      <c r="R36" s="372" t="str">
        <f t="shared" si="0"/>
        <v>ㄣ</v>
      </c>
      <c r="S36" s="368"/>
    </row>
    <row r="37" spans="2:19">
      <c r="B37" s="369">
        <f t="shared" si="1"/>
        <v>35</v>
      </c>
      <c r="C37" s="368" t="s">
        <v>558</v>
      </c>
      <c r="D37" s="370" t="s">
        <v>212</v>
      </c>
      <c r="F37" s="369">
        <f t="shared" si="2"/>
        <v>35</v>
      </c>
      <c r="G37" s="379" t="s">
        <v>509</v>
      </c>
      <c r="H37" s="368" t="s">
        <v>101</v>
      </c>
      <c r="J37" s="369">
        <f t="shared" si="3"/>
        <v>35</v>
      </c>
      <c r="K37" s="390" t="str">
        <f t="shared" si="4"/>
        <v>;</v>
      </c>
      <c r="L37" s="391" t="str" cm="1">
        <f t="array" ref="L37" xml:space="preserve"> INDEX($C$3:$C$47, MATCH(TRUE, EXACT($K37,$D$3:$D$47), 0))</f>
        <v>Q</v>
      </c>
      <c r="M37" s="392" t="str" cm="1">
        <f t="array" ref="M37" xml:space="preserve"> INDEX($H$3:$H$47, MATCH(TRUE, EXACT($K37,$G$3:$G$47), 0))</f>
        <v>ㄤ</v>
      </c>
      <c r="O37" s="369">
        <f t="shared" si="5"/>
        <v>35</v>
      </c>
      <c r="P37" s="372" t="str">
        <f t="shared" si="0"/>
        <v>;</v>
      </c>
      <c r="Q37" s="377" t="str">
        <f t="shared" si="0"/>
        <v>Q</v>
      </c>
      <c r="R37" s="373" t="str">
        <f t="shared" si="0"/>
        <v>ㄤ</v>
      </c>
    </row>
    <row r="38" spans="2:19">
      <c r="B38" s="369">
        <f t="shared" si="1"/>
        <v>36</v>
      </c>
      <c r="C38" s="368" t="s">
        <v>511</v>
      </c>
      <c r="D38" s="370" t="s">
        <v>509</v>
      </c>
      <c r="F38" s="369">
        <f t="shared" si="2"/>
        <v>36</v>
      </c>
      <c r="G38" s="370" t="s">
        <v>202</v>
      </c>
      <c r="H38" s="368" t="s">
        <v>74</v>
      </c>
      <c r="J38" s="369">
        <f t="shared" si="3"/>
        <v>36</v>
      </c>
      <c r="K38" s="390" t="str">
        <f t="shared" si="4"/>
        <v>:</v>
      </c>
      <c r="L38" s="391" t="str" cm="1">
        <f t="array" ref="L38" xml:space="preserve"> INDEX($C$3:$C$47, MATCH(TRUE, EXACT($K38,$D$3:$D$47), 0))</f>
        <v>]</v>
      </c>
      <c r="M38" s="392" t="str" cm="1">
        <f t="array" ref="M38" xml:space="preserve"> INDEX($H$3:$H$47, MATCH(TRUE, EXACT($K38,$G$3:$G$47), 0))</f>
        <v>ㆲ</v>
      </c>
      <c r="O38" s="369">
        <f t="shared" si="5"/>
        <v>36</v>
      </c>
      <c r="P38" s="372" t="str">
        <f t="shared" si="0"/>
        <v>:</v>
      </c>
      <c r="Q38" s="377" t="str">
        <f t="shared" si="0"/>
        <v>]</v>
      </c>
      <c r="R38" s="373" t="str">
        <f t="shared" si="0"/>
        <v>ㆲ</v>
      </c>
    </row>
    <row r="39" spans="2:19">
      <c r="B39" s="369">
        <f t="shared" si="1"/>
        <v>37</v>
      </c>
      <c r="C39" s="368" t="s">
        <v>410</v>
      </c>
      <c r="D39" s="370" t="s">
        <v>202</v>
      </c>
      <c r="F39" s="369">
        <f t="shared" si="2"/>
        <v>37</v>
      </c>
      <c r="G39" s="370" t="s">
        <v>517</v>
      </c>
      <c r="H39" s="368" t="s">
        <v>87</v>
      </c>
      <c r="J39" s="369">
        <f t="shared" si="3"/>
        <v>37</v>
      </c>
      <c r="K39" s="390" t="str">
        <f t="shared" si="4"/>
        <v>/</v>
      </c>
      <c r="L39" s="391" t="str" cm="1">
        <f t="array" ref="L39" xml:space="preserve"> INDEX($C$3:$C$47, MATCH(TRUE, EXACT($K39,$D$3:$D$47), 0))</f>
        <v>W</v>
      </c>
      <c r="M39" s="392" t="str" cm="1">
        <f t="array" ref="M39" xml:space="preserve"> INDEX($H$3:$H$47, MATCH(TRUE, EXACT($K39,$G$3:$G$47), 0))</f>
        <v>ㆭ</v>
      </c>
      <c r="O39" s="369">
        <f t="shared" si="5"/>
        <v>37</v>
      </c>
      <c r="P39" s="372" t="str">
        <f t="shared" si="0"/>
        <v>/</v>
      </c>
      <c r="Q39" s="377" t="str">
        <f t="shared" si="0"/>
        <v>W</v>
      </c>
      <c r="R39" s="373" t="str">
        <f t="shared" si="0"/>
        <v>ㆭ</v>
      </c>
    </row>
    <row r="40" spans="2:19">
      <c r="B40" s="369">
        <f t="shared" si="1"/>
        <v>38</v>
      </c>
      <c r="C40" s="368" t="s">
        <v>409</v>
      </c>
      <c r="D40" s="370" t="s">
        <v>517</v>
      </c>
      <c r="E40" s="380" t="s">
        <v>595</v>
      </c>
      <c r="F40" s="369">
        <f t="shared" si="2"/>
        <v>38</v>
      </c>
      <c r="G40" s="379" t="s">
        <v>82</v>
      </c>
      <c r="H40" s="368" t="s">
        <v>596</v>
      </c>
      <c r="J40" s="369">
        <f t="shared" si="3"/>
        <v>38</v>
      </c>
      <c r="K40" s="390" t="str">
        <f t="shared" si="4"/>
        <v>?</v>
      </c>
      <c r="L40" s="391" t="str" cm="1">
        <f t="array" ref="L40" xml:space="preserve"> INDEX($C$3:$C$47, MATCH(TRUE, EXACT($K40,$D$3:$D$47), 0))</f>
        <v>w</v>
      </c>
      <c r="M40" s="392" t="str" cm="1">
        <f t="array" ref="M40" xml:space="preserve"> INDEX($H$3:$H$47, MATCH(TRUE, EXACT($K40,$G$3:$G$47), 0))</f>
        <v>ㄫ</v>
      </c>
      <c r="O40" s="369">
        <f t="shared" si="5"/>
        <v>38</v>
      </c>
      <c r="P40" s="372" t="str">
        <f t="shared" si="0"/>
        <v>?</v>
      </c>
      <c r="Q40" s="377" t="str">
        <f t="shared" si="0"/>
        <v>w</v>
      </c>
      <c r="R40" s="373" t="str">
        <f t="shared" si="0"/>
        <v>ㄫ</v>
      </c>
    </row>
    <row r="41" spans="2:19">
      <c r="B41" s="369">
        <f t="shared" si="1"/>
        <v>39</v>
      </c>
      <c r="C41" s="368" t="s">
        <v>436</v>
      </c>
      <c r="D41" s="379" t="s">
        <v>82</v>
      </c>
      <c r="F41" s="369">
        <f t="shared" si="2"/>
        <v>39</v>
      </c>
      <c r="G41" s="370" t="s">
        <v>500</v>
      </c>
      <c r="H41" s="381" t="s">
        <v>597</v>
      </c>
      <c r="J41" s="369">
        <f t="shared" si="3"/>
        <v>39</v>
      </c>
      <c r="K41" s="390" t="str">
        <f t="shared" si="4"/>
        <v>-</v>
      </c>
      <c r="L41" s="391" t="str" cm="1">
        <f t="array" ref="L41" xml:space="preserve"> INDEX($C$3:$C$47, MATCH(TRUE, EXACT($K41,$D$3:$D$47), 0))</f>
        <v>R</v>
      </c>
      <c r="M41" s="392" t="str" cm="1">
        <f t="array" ref="M41" xml:space="preserve"> INDEX($H$3:$H$47, MATCH(TRUE, EXACT($K41,$G$3:$G$47), 0))</f>
        <v>ㆨ</v>
      </c>
      <c r="O41" s="369">
        <f t="shared" si="5"/>
        <v>39</v>
      </c>
      <c r="P41" s="372" t="str">
        <f t="shared" si="0"/>
        <v>-</v>
      </c>
      <c r="Q41" s="377" t="str">
        <f t="shared" si="0"/>
        <v>R</v>
      </c>
      <c r="R41" s="373" t="str">
        <f t="shared" si="0"/>
        <v>ㆨ</v>
      </c>
    </row>
    <row r="42" spans="2:19">
      <c r="B42" s="369">
        <f t="shared" si="1"/>
        <v>40</v>
      </c>
      <c r="C42" s="368" t="s">
        <v>361</v>
      </c>
      <c r="D42" s="382" t="str">
        <f xml:space="preserve"> CHAR(10)</f>
        <v xml:space="preserve">
</v>
      </c>
      <c r="F42" s="369">
        <f t="shared" si="2"/>
        <v>40</v>
      </c>
      <c r="G42" s="382" t="str">
        <f xml:space="preserve"> CHAR(10)</f>
        <v xml:space="preserve">
</v>
      </c>
      <c r="H42" s="383" t="s">
        <v>532</v>
      </c>
      <c r="J42" s="369">
        <f t="shared" si="3"/>
        <v>40</v>
      </c>
      <c r="K42" s="390" t="str">
        <f t="shared" si="4"/>
        <v xml:space="preserve">
</v>
      </c>
      <c r="L42" s="391" t="str" cm="1">
        <f t="array" ref="L42" xml:space="preserve"> INDEX($C$3:$C$47, MATCH(TRUE, EXACT($K42,$D$3:$D$47), 0))</f>
        <v>1</v>
      </c>
      <c r="M42" s="392" t="str" cm="1">
        <f t="array" ref="M42" xml:space="preserve"> INDEX($H$3:$H$47, MATCH(TRUE, EXACT($K42,$G$3:$G$47), 0))</f>
        <v>ˉ</v>
      </c>
      <c r="O42" s="369">
        <f t="shared" si="5"/>
        <v>40</v>
      </c>
      <c r="P42" s="384" t="s">
        <v>259</v>
      </c>
      <c r="Q42" s="385" t="s">
        <v>239</v>
      </c>
      <c r="R42" s="385" t="s">
        <v>111</v>
      </c>
    </row>
    <row r="43" spans="2:19">
      <c r="B43" s="369">
        <f t="shared" si="1"/>
        <v>41</v>
      </c>
      <c r="C43" s="368" t="s">
        <v>347</v>
      </c>
      <c r="D43" s="370" t="s">
        <v>193</v>
      </c>
      <c r="F43" s="369">
        <f t="shared" si="2"/>
        <v>41</v>
      </c>
      <c r="G43" s="370" t="s">
        <v>193</v>
      </c>
      <c r="H43" s="383" t="s">
        <v>104</v>
      </c>
      <c r="J43" s="369">
        <f t="shared" si="3"/>
        <v>41</v>
      </c>
      <c r="K43" s="390" t="str">
        <f t="shared" si="4"/>
        <v>4</v>
      </c>
      <c r="L43" s="391" t="str" cm="1">
        <f t="array" ref="L43" xml:space="preserve"> INDEX($C$3:$C$47, MATCH(TRUE, EXACT($K43,$D$3:$D$47), 0))</f>
        <v>2</v>
      </c>
      <c r="M43" s="392" t="str" cm="1">
        <f t="array" ref="M43" xml:space="preserve"> INDEX($H$3:$H$47, MATCH(TRUE, EXACT($K43,$G$3:$G$47), 0))</f>
        <v>ˋ</v>
      </c>
      <c r="O43" s="369">
        <f t="shared" si="5"/>
        <v>41</v>
      </c>
      <c r="P43" s="384" t="s">
        <v>249</v>
      </c>
      <c r="Q43" s="385" t="s">
        <v>230</v>
      </c>
      <c r="R43" s="385" t="s">
        <v>113</v>
      </c>
    </row>
    <row r="44" spans="2:19">
      <c r="B44" s="369">
        <f t="shared" si="1"/>
        <v>42</v>
      </c>
      <c r="C44" s="368" t="s">
        <v>191</v>
      </c>
      <c r="D44" s="370" t="s">
        <v>191</v>
      </c>
      <c r="F44" s="369">
        <f t="shared" si="2"/>
        <v>42</v>
      </c>
      <c r="G44" s="370" t="s">
        <v>191</v>
      </c>
      <c r="H44" s="383" t="s">
        <v>105</v>
      </c>
      <c r="J44" s="369">
        <f t="shared" si="3"/>
        <v>42</v>
      </c>
      <c r="K44" s="390" t="str">
        <f t="shared" si="4"/>
        <v>3</v>
      </c>
      <c r="L44" s="391" t="str" cm="1">
        <f t="array" ref="L44" xml:space="preserve"> INDEX($C$3:$C$47, MATCH(TRUE, EXACT($K44,$D$3:$D$47), 0))</f>
        <v>3</v>
      </c>
      <c r="M44" s="392" t="str" cm="1">
        <f t="array" ref="M44" xml:space="preserve"> INDEX($H$3:$H$47, MATCH(TRUE, EXACT($K44,$G$3:$G$47), 0))</f>
        <v>˪</v>
      </c>
      <c r="O44" s="369">
        <f t="shared" si="5"/>
        <v>42</v>
      </c>
      <c r="P44" s="384" t="s">
        <v>281</v>
      </c>
      <c r="Q44" s="385" t="s">
        <v>401</v>
      </c>
      <c r="R44" s="385" t="s">
        <v>115</v>
      </c>
    </row>
    <row r="45" spans="2:19">
      <c r="B45" s="369">
        <f t="shared" si="1"/>
        <v>43</v>
      </c>
      <c r="C45" s="368" t="s">
        <v>170</v>
      </c>
      <c r="D45" s="370" t="s">
        <v>175</v>
      </c>
      <c r="F45" s="369">
        <f t="shared" si="2"/>
        <v>43</v>
      </c>
      <c r="G45" s="370" t="s">
        <v>175</v>
      </c>
      <c r="H45" s="383" t="s">
        <v>106</v>
      </c>
      <c r="J45" s="369">
        <f t="shared" si="3"/>
        <v>43</v>
      </c>
      <c r="K45" s="390" t="str">
        <f t="shared" si="4"/>
        <v>6</v>
      </c>
      <c r="L45" s="391" t="str" cm="1">
        <f t="array" ref="L45" xml:space="preserve"> INDEX($C$3:$C$47, MATCH(TRUE, EXACT($K45,$D$3:$D$47), 0))</f>
        <v>5</v>
      </c>
      <c r="M45" s="392" t="str" cm="1">
        <f t="array" ref="M45" xml:space="preserve"> INDEX($H$3:$H$47, MATCH(TRUE, EXACT($K45,$G$3:$G$47), 0))</f>
        <v>ˊ</v>
      </c>
      <c r="O45" s="369">
        <f t="shared" si="5"/>
        <v>43</v>
      </c>
      <c r="P45" s="384" t="s">
        <v>275</v>
      </c>
      <c r="Q45" s="385" t="s">
        <v>397</v>
      </c>
      <c r="R45" s="385" t="s">
        <v>121</v>
      </c>
    </row>
    <row r="46" spans="2:19">
      <c r="B46" s="369">
        <f t="shared" si="1"/>
        <v>44</v>
      </c>
      <c r="C46" s="368" t="s">
        <v>166</v>
      </c>
      <c r="D46" s="370" t="s">
        <v>170</v>
      </c>
      <c r="F46" s="369">
        <f t="shared" si="2"/>
        <v>44</v>
      </c>
      <c r="G46" s="370" t="s">
        <v>170</v>
      </c>
      <c r="H46" s="383" t="s">
        <v>107</v>
      </c>
      <c r="J46" s="369">
        <f t="shared" si="3"/>
        <v>44</v>
      </c>
      <c r="K46" s="390" t="str">
        <f t="shared" si="4"/>
        <v>5</v>
      </c>
      <c r="L46" s="391" t="str" cm="1">
        <f t="array" ref="L46" xml:space="preserve"> INDEX($C$3:$C$47, MATCH(TRUE, EXACT($K46,$D$3:$D$47), 0))</f>
        <v>7</v>
      </c>
      <c r="M46" s="392" t="str" cm="1">
        <f t="array" ref="M46" xml:space="preserve"> INDEX($H$3:$H$47, MATCH(TRUE, EXACT($K46,$G$3:$G$47), 0))</f>
        <v>˫</v>
      </c>
      <c r="O46" s="369">
        <f t="shared" si="5"/>
        <v>44</v>
      </c>
      <c r="P46" s="384" t="s">
        <v>223</v>
      </c>
      <c r="Q46" s="385" t="s">
        <v>421</v>
      </c>
      <c r="R46" s="385" t="s">
        <v>119</v>
      </c>
    </row>
    <row r="47" spans="2:19">
      <c r="B47" s="369">
        <f t="shared" si="1"/>
        <v>45</v>
      </c>
      <c r="C47" s="368" t="s">
        <v>219</v>
      </c>
      <c r="D47" s="370">
        <v>7</v>
      </c>
      <c r="F47" s="369">
        <f t="shared" si="2"/>
        <v>45</v>
      </c>
      <c r="G47" s="386" t="s">
        <v>166</v>
      </c>
      <c r="H47" s="387" t="s">
        <v>530</v>
      </c>
      <c r="J47" s="369">
        <f t="shared" si="3"/>
        <v>45</v>
      </c>
      <c r="K47" s="390">
        <f t="shared" si="4"/>
        <v>7</v>
      </c>
      <c r="L47" s="391" t="str" cm="1">
        <f t="array" ref="L47" xml:space="preserve"> INDEX($C$3:$C$47, MATCH(TRUE, EXACT($K47,$D$3:$D$47), 0))</f>
        <v>0</v>
      </c>
      <c r="M47" s="392" t="str" cm="1">
        <f t="array" ref="M47" xml:space="preserve"> INDEX($H$3:$H$47, MATCH(TRUE, EXACT($K47,$G$3:$G$47), 0))</f>
        <v>．</v>
      </c>
      <c r="O47" s="369">
        <f t="shared" si="5"/>
        <v>45</v>
      </c>
      <c r="P47" s="384" t="s">
        <v>240</v>
      </c>
      <c r="Q47" s="385" t="s">
        <v>374</v>
      </c>
      <c r="R47" s="385" t="s">
        <v>117</v>
      </c>
    </row>
    <row r="48" spans="2:19">
      <c r="B48" s="371"/>
      <c r="C48" s="371"/>
      <c r="D48" s="371"/>
      <c r="E48" s="371"/>
      <c r="F48" s="371"/>
      <c r="G48" s="371"/>
      <c r="H48" s="371"/>
      <c r="I48" s="371"/>
      <c r="J48" s="371"/>
      <c r="K48" s="371"/>
      <c r="L48" s="371"/>
      <c r="M48" s="371"/>
      <c r="O48" s="369">
        <f t="shared" si="5"/>
        <v>46</v>
      </c>
      <c r="P48" s="384" t="s">
        <v>231</v>
      </c>
      <c r="Q48" s="385" t="s">
        <v>414</v>
      </c>
      <c r="R48" s="385" t="s">
        <v>123</v>
      </c>
    </row>
    <row r="49" spans="3:18">
      <c r="C49" s="368"/>
      <c r="D49" s="368"/>
      <c r="O49" s="369">
        <f t="shared" si="5"/>
        <v>47</v>
      </c>
      <c r="P49" s="372" t="str">
        <f t="shared" ref="P49:R54" si="6">K42</f>
        <v xml:space="preserve">
</v>
      </c>
      <c r="Q49" s="372" t="str">
        <f t="shared" si="6"/>
        <v>1</v>
      </c>
      <c r="R49" s="388" t="str">
        <f t="shared" si="6"/>
        <v>ˉ</v>
      </c>
    </row>
    <row r="50" spans="3:18">
      <c r="C50" s="368"/>
      <c r="D50" s="368"/>
      <c r="M50" s="371"/>
      <c r="O50" s="369">
        <f t="shared" si="5"/>
        <v>48</v>
      </c>
      <c r="P50" s="372" t="str">
        <f t="shared" si="6"/>
        <v>4</v>
      </c>
      <c r="Q50" s="372" t="str">
        <f t="shared" si="6"/>
        <v>2</v>
      </c>
      <c r="R50" s="388" t="str">
        <f t="shared" si="6"/>
        <v>ˋ</v>
      </c>
    </row>
    <row r="51" spans="3:18">
      <c r="C51" s="368"/>
      <c r="D51" s="368"/>
      <c r="O51" s="369">
        <f t="shared" si="5"/>
        <v>49</v>
      </c>
      <c r="P51" s="372" t="str">
        <f t="shared" si="6"/>
        <v>3</v>
      </c>
      <c r="Q51" s="372" t="str">
        <f t="shared" si="6"/>
        <v>3</v>
      </c>
      <c r="R51" s="388" t="str">
        <f t="shared" si="6"/>
        <v>˪</v>
      </c>
    </row>
    <row r="52" spans="3:18">
      <c r="C52" s="368"/>
      <c r="D52" s="368"/>
      <c r="O52" s="369">
        <f t="shared" si="5"/>
        <v>50</v>
      </c>
      <c r="P52" s="372" t="str">
        <f t="shared" si="6"/>
        <v>6</v>
      </c>
      <c r="Q52" s="372" t="str">
        <f t="shared" si="6"/>
        <v>5</v>
      </c>
      <c r="R52" s="388" t="str">
        <f t="shared" si="6"/>
        <v>ˊ</v>
      </c>
    </row>
    <row r="53" spans="3:18">
      <c r="C53" s="368"/>
      <c r="D53" s="368"/>
      <c r="O53" s="369">
        <f t="shared" si="5"/>
        <v>51</v>
      </c>
      <c r="P53" s="372" t="str">
        <f t="shared" si="6"/>
        <v>5</v>
      </c>
      <c r="Q53" s="372" t="str">
        <f t="shared" si="6"/>
        <v>7</v>
      </c>
      <c r="R53" s="388" t="str">
        <f t="shared" si="6"/>
        <v>˫</v>
      </c>
    </row>
    <row r="54" spans="3:18">
      <c r="C54" s="368"/>
      <c r="D54" s="368"/>
      <c r="O54" s="369">
        <f t="shared" si="5"/>
        <v>52</v>
      </c>
      <c r="P54" s="372">
        <f t="shared" si="6"/>
        <v>7</v>
      </c>
      <c r="Q54" s="372" t="str">
        <f t="shared" si="6"/>
        <v>0</v>
      </c>
      <c r="R54" s="388" t="str">
        <f t="shared" si="6"/>
        <v>．</v>
      </c>
    </row>
    <row r="55" spans="3:18">
      <c r="C55" s="368"/>
      <c r="D55" s="368"/>
    </row>
    <row r="56" spans="3:18">
      <c r="C56" s="368"/>
      <c r="D56" s="368"/>
    </row>
    <row r="57" spans="3:18">
      <c r="C57" s="368"/>
      <c r="D57" s="368"/>
      <c r="P57" s="389" t="s">
        <v>267</v>
      </c>
      <c r="Q57" s="389" t="s">
        <v>598</v>
      </c>
      <c r="R57" s="389" t="s">
        <v>125</v>
      </c>
    </row>
    <row r="58" spans="3:18">
      <c r="C58" s="368"/>
      <c r="D58" s="368"/>
      <c r="P58" s="389" t="s">
        <v>599</v>
      </c>
      <c r="Q58" s="389" t="s">
        <v>600</v>
      </c>
      <c r="R58" s="389" t="s">
        <v>99</v>
      </c>
    </row>
    <row r="59" spans="3:18">
      <c r="C59" s="368"/>
      <c r="D59" s="368"/>
      <c r="P59" s="389" t="s">
        <v>206</v>
      </c>
      <c r="Q59" s="389" t="s">
        <v>601</v>
      </c>
      <c r="R59" s="389" t="s">
        <v>101</v>
      </c>
    </row>
    <row r="60" spans="3:18">
      <c r="C60" s="368"/>
      <c r="D60" s="368"/>
    </row>
    <row r="61" spans="3:18">
      <c r="C61" s="368"/>
      <c r="D61" s="368"/>
    </row>
    <row r="62" spans="3:18">
      <c r="C62" s="368"/>
      <c r="D62" s="368"/>
    </row>
    <row r="63" spans="3:18">
      <c r="C63" s="368"/>
      <c r="D63" s="368"/>
    </row>
    <row r="64" spans="3:18">
      <c r="C64" s="368"/>
      <c r="D64" s="368"/>
    </row>
    <row r="65" spans="3:4">
      <c r="C65" s="368"/>
      <c r="D65" s="368"/>
    </row>
    <row r="66" spans="3:4">
      <c r="C66" s="368"/>
      <c r="D66" s="368"/>
    </row>
    <row r="67" spans="3:4">
      <c r="C67" s="368"/>
      <c r="D67" s="368"/>
    </row>
    <row r="68" spans="3:4">
      <c r="C68" s="368"/>
      <c r="D68" s="368"/>
    </row>
    <row r="69" spans="3:4">
      <c r="C69" s="368"/>
      <c r="D69" s="368"/>
    </row>
    <row r="70" spans="3:4">
      <c r="C70" s="368"/>
      <c r="D70" s="368"/>
    </row>
    <row r="71" spans="3:4">
      <c r="C71" s="368"/>
      <c r="D71" s="368"/>
    </row>
    <row r="72" spans="3:4">
      <c r="C72" s="368"/>
      <c r="D72" s="368"/>
    </row>
    <row r="73" spans="3:4">
      <c r="C73" s="368"/>
      <c r="D73" s="368"/>
    </row>
    <row r="74" spans="3:4">
      <c r="C74" s="368"/>
      <c r="D74" s="368"/>
    </row>
    <row r="75" spans="3:4">
      <c r="C75" s="368"/>
      <c r="D75" s="368"/>
    </row>
    <row r="76" spans="3:4">
      <c r="C76" s="368"/>
      <c r="D76" s="368"/>
    </row>
    <row r="77" spans="3:4">
      <c r="C77" s="368"/>
      <c r="D77" s="368"/>
    </row>
    <row r="78" spans="3:4">
      <c r="C78" s="368"/>
      <c r="D78" s="368"/>
    </row>
    <row r="79" spans="3:4">
      <c r="C79" s="368"/>
      <c r="D79" s="368"/>
    </row>
    <row r="80" spans="3:4">
      <c r="C80" s="368"/>
      <c r="D80" s="368"/>
    </row>
    <row r="81" spans="3:4">
      <c r="C81" s="368"/>
      <c r="D81" s="368"/>
    </row>
    <row r="82" spans="3:4">
      <c r="C82" s="368"/>
      <c r="D82" s="368"/>
    </row>
    <row r="83" spans="3:4">
      <c r="C83" s="368"/>
      <c r="D83" s="368"/>
    </row>
    <row r="84" spans="3:4">
      <c r="C84" s="368"/>
      <c r="D84" s="368"/>
    </row>
    <row r="85" spans="3:4">
      <c r="C85" s="368"/>
      <c r="D85" s="368"/>
    </row>
    <row r="86" spans="3:4">
      <c r="C86" s="368"/>
      <c r="D86" s="368"/>
    </row>
    <row r="87" spans="3:4">
      <c r="C87" s="368"/>
      <c r="D87" s="368"/>
    </row>
    <row r="88" spans="3:4">
      <c r="C88" s="368"/>
      <c r="D88" s="368"/>
    </row>
    <row r="89" spans="3:4">
      <c r="C89" s="368"/>
      <c r="D89" s="368"/>
    </row>
    <row r="90" spans="3:4">
      <c r="C90" s="368"/>
      <c r="D90" s="368"/>
    </row>
    <row r="91" spans="3:4">
      <c r="C91" s="368"/>
      <c r="D91" s="368"/>
    </row>
    <row r="92" spans="3:4">
      <c r="C92" s="368"/>
      <c r="D92" s="368"/>
    </row>
    <row r="93" spans="3:4">
      <c r="C93" s="368"/>
      <c r="D93" s="368"/>
    </row>
    <row r="94" spans="3:4">
      <c r="C94" s="368"/>
      <c r="D94" s="368"/>
    </row>
    <row r="95" spans="3:4">
      <c r="C95" s="368"/>
      <c r="D95" s="368"/>
    </row>
    <row r="96" spans="3:4">
      <c r="C96" s="368"/>
      <c r="D96" s="368"/>
    </row>
    <row r="97" spans="3:4">
      <c r="C97" s="368"/>
      <c r="D97" s="368"/>
    </row>
    <row r="98" spans="3:4">
      <c r="C98" s="368"/>
      <c r="D98" s="368"/>
    </row>
    <row r="99" spans="3:4">
      <c r="C99" s="368"/>
      <c r="D99" s="368"/>
    </row>
    <row r="100" spans="3:4">
      <c r="C100" s="368"/>
      <c r="D100" s="368"/>
    </row>
    <row r="101" spans="3:4">
      <c r="C101" s="368"/>
      <c r="D101" s="368"/>
    </row>
    <row r="102" spans="3:4">
      <c r="C102" s="368"/>
      <c r="D102" s="368"/>
    </row>
    <row r="103" spans="3:4">
      <c r="C103" s="368"/>
      <c r="D103" s="368"/>
    </row>
    <row r="104" spans="3:4">
      <c r="C104" s="368"/>
      <c r="D104" s="368"/>
    </row>
    <row r="105" spans="3:4">
      <c r="C105" s="368"/>
      <c r="D105" s="368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V13" sqref="AV13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3</vt:i4>
      </vt:variant>
    </vt:vector>
  </HeadingPairs>
  <TitlesOfParts>
    <vt:vector size="9" baseType="lpstr">
      <vt:lpstr>鍵盤設計</vt:lpstr>
      <vt:lpstr>注音符號、電腦鍵盤與音標編碼</vt:lpstr>
      <vt:lpstr>方音符號</vt:lpstr>
      <vt:lpstr>台語方音字典編碼</vt:lpstr>
      <vt:lpstr>RIME對映編碼 (台語方音)</vt:lpstr>
      <vt:lpstr>參考鍵盤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2024-09-18T09:39:04Z</dcterms:modified>
</cp:coreProperties>
</file>