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B8B3C930-70A7-4664-B1C8-D7B7F85D605D}" xr6:coauthVersionLast="47" xr6:coauthVersionMax="47" xr10:uidLastSave="{00000000-0000-0000-0000-000000000000}"/>
  <bookViews>
    <workbookView xWindow="-28920" yWindow="-120" windowWidth="29040" windowHeight="15720" tabRatio="762" activeTab="2" xr2:uid="{E87E5C8B-EACA-42E9-8621-62DDB8F02212}"/>
  </bookViews>
  <sheets>
    <sheet name="使用按鍵解析" sheetId="9" r:id="rId1"/>
    <sheet name="注音編碼對照表" sheetId="12" r:id="rId2"/>
    <sheet name="RIME設定解析" sheetId="10" r:id="rId3"/>
    <sheet name="鍵盤設計" sheetId="5" r:id="rId4"/>
    <sheet name="注音符號、電腦鍵盤與音標編碼" sheetId="4" r:id="rId5"/>
    <sheet name="台語方音字典編碼" sheetId="3" r:id="rId6"/>
    <sheet name="RIME對映編碼 (台語方音)" sheetId="1" r:id="rId7"/>
    <sheet name="參考鍵盤" sheetId="2" r:id="rId8"/>
    <sheet name="方音符號" sheetId="7" r:id="rId9"/>
    <sheet name="方音聲母" sheetId="13" r:id="rId10"/>
    <sheet name="方音韻母" sheetId="14" r:id="rId11"/>
  </sheets>
  <externalReferences>
    <externalReference r:id="rId12"/>
    <externalReference r:id="rId13"/>
  </externalReferences>
  <definedNames>
    <definedName name="_xlnm._FilterDatabase" localSheetId="2" hidden="1">RIME設定解析!$Z$2:$AE$58</definedName>
    <definedName name="_xlnm._FilterDatabase" localSheetId="8" hidden="1">方音符號!$P$2:$T$54</definedName>
    <definedName name="_xlnm._FilterDatabase" localSheetId="4" hidden="1">'注音符號、電腦鍵盤與音標編碼'!$B$2:$K$56</definedName>
    <definedName name="方音符號" localSheetId="2">RIME設定解析!$W$3:$W$53</definedName>
    <definedName name="方音符號" localSheetId="6">'RIME對映編碼 (台語方音)'!$U$3:$U$44</definedName>
    <definedName name="方音符號" localSheetId="8">#REF!</definedName>
    <definedName name="方音符號" localSheetId="4">#REF!</definedName>
    <definedName name="方音符號" localSheetId="3">#REF!</definedName>
    <definedName name="方音符號">[1]RIME編碼!$AA$3:$AA$45</definedName>
    <definedName name="字典編碼" localSheetId="8">#REF!</definedName>
    <definedName name="字典編碼" localSheetId="4">#REF!</definedName>
    <definedName name="字典編碼" localSheetId="3">#REF!</definedName>
    <definedName name="字典編碼">[1]RIME編碼!$AB$3:$AB$45</definedName>
    <definedName name="注音符號" localSheetId="2">RIME設定解析!$W$3:$W$53</definedName>
    <definedName name="注音符號" localSheetId="8">#REF!</definedName>
    <definedName name="注音符號">#REF!</definedName>
    <definedName name="注音編碼" localSheetId="2">RIME設定解析!$V$3:$V$53</definedName>
    <definedName name="注音編碼" localSheetId="0">[2]RIME設定解析!$W$3:$W$54</definedName>
    <definedName name="注音編碼">#REF!</definedName>
    <definedName name="拼音字母" localSheetId="2">RIME設定解析!$X$3:$X$53</definedName>
    <definedName name="拼音字母" localSheetId="6">'RIME對映編碼 (台語方音)'!#REF!</definedName>
    <definedName name="拼音字母" localSheetId="8">#REF!</definedName>
    <definedName name="拼音字母" localSheetId="4">#REF!</definedName>
    <definedName name="拼音字母" localSheetId="3">#REF!</definedName>
    <definedName name="拼音字母">[1]RIME編碼!$AC$3:$AC$45</definedName>
    <definedName name="按鍵編碼" localSheetId="2">RIME設定解析!$V$3:$V$53</definedName>
    <definedName name="按鍵編碼" localSheetId="6">'RIME對映編碼 (台語方音)'!$T$3:$T$44</definedName>
    <definedName name="國際音標" localSheetId="6">'RIME對映編碼 (台語方音)'!#REF!</definedName>
    <definedName name="鍵盤位置" localSheetId="2">RIME設定解析!$U$3:$U$53</definedName>
    <definedName name="鍵盤位置" localSheetId="6">'RIME對映編碼 (台語方音)'!$S$3:$S$44</definedName>
    <definedName name="鍵盤位置" localSheetId="8">#REF!</definedName>
    <definedName name="鍵盤位置" localSheetId="4">#REF!</definedName>
    <definedName name="鍵盤位置" localSheetId="3">#REF!</definedName>
    <definedName name="鍵盤位置">[1]RIME編碼!$W$3:$W$40</definedName>
    <definedName name="鍵盤按鍵" localSheetId="2">RIME設定解析!$U$3:$U$53</definedName>
    <definedName name="鍵盤按鍵" localSheetId="0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2" l="1"/>
  <c r="C60" i="12"/>
  <c r="B60" i="12"/>
  <c r="K43" i="12"/>
  <c r="L43" i="12" s="1"/>
  <c r="AA44" i="10"/>
  <c r="AI5" i="10" s="1"/>
  <c r="AK14" i="10"/>
  <c r="AJ14" i="10" s="1"/>
  <c r="AK10" i="10"/>
  <c r="AI4" i="10"/>
  <c r="AI3" i="10"/>
  <c r="B61" i="12"/>
  <c r="C61" i="12"/>
  <c r="D61" i="12"/>
  <c r="B62" i="12"/>
  <c r="C62" i="12"/>
  <c r="D62" i="12"/>
  <c r="B64" i="12"/>
  <c r="B65" i="12"/>
  <c r="C64" i="12"/>
  <c r="C65" i="12"/>
  <c r="D64" i="12"/>
  <c r="D65" i="12"/>
  <c r="B63" i="12"/>
  <c r="C63" i="12"/>
  <c r="D63" i="12"/>
  <c r="AB4" i="10" a="1"/>
  <c r="AB4" i="10" s="1"/>
  <c r="AB5" i="10" a="1"/>
  <c r="AB5" i="10" s="1"/>
  <c r="AD6" i="10" a="1"/>
  <c r="AD6" i="10" s="1"/>
  <c r="AB7" i="10" a="1"/>
  <c r="AB7" i="10" s="1"/>
  <c r="AB8" i="10" a="1"/>
  <c r="AB8" i="10" s="1"/>
  <c r="AB9" i="10" a="1"/>
  <c r="AB9" i="10" s="1"/>
  <c r="AB10" i="10" a="1"/>
  <c r="AB10" i="10" s="1"/>
  <c r="AD11" i="10" a="1"/>
  <c r="AD11" i="10" s="1"/>
  <c r="AB12" i="10" a="1"/>
  <c r="AB12" i="10" s="1"/>
  <c r="AB13" i="10" a="1"/>
  <c r="AB13" i="10" s="1"/>
  <c r="AC14" i="10" a="1"/>
  <c r="AC14" i="10" s="1"/>
  <c r="AB15" i="10" a="1"/>
  <c r="AB15" i="10" s="1"/>
  <c r="AE16" i="10" a="1"/>
  <c r="AE16" i="10" s="1"/>
  <c r="AB17" i="10" a="1"/>
  <c r="AB17" i="10" s="1"/>
  <c r="AB18" i="10" a="1"/>
  <c r="AB18" i="10" s="1"/>
  <c r="AC19" i="10" a="1"/>
  <c r="AC19" i="10" s="1"/>
  <c r="AB20" i="10" a="1"/>
  <c r="AB20" i="10" s="1"/>
  <c r="AB21" i="10" a="1"/>
  <c r="AB21" i="10" s="1"/>
  <c r="AB22" i="10" a="1"/>
  <c r="AB22" i="10" s="1"/>
  <c r="AB23" i="10" a="1"/>
  <c r="AB23" i="10" s="1"/>
  <c r="AD24" i="10" a="1"/>
  <c r="AD24" i="10" s="1"/>
  <c r="AB25" i="10" a="1"/>
  <c r="AB25" i="10" s="1"/>
  <c r="AB26" i="10" a="1"/>
  <c r="AB26" i="10" s="1"/>
  <c r="AB27" i="10" a="1"/>
  <c r="AB27" i="10" s="1"/>
  <c r="AB28" i="10" a="1"/>
  <c r="AB28" i="10" s="1"/>
  <c r="AD29" i="10" a="1"/>
  <c r="AD29" i="10" s="1"/>
  <c r="AB30" i="10" a="1"/>
  <c r="AB30" i="10" s="1"/>
  <c r="AB31" i="10" a="1"/>
  <c r="AB31" i="10" s="1"/>
  <c r="AC32" i="10" a="1"/>
  <c r="AC32" i="10" s="1"/>
  <c r="AB33" i="10" a="1"/>
  <c r="AB33" i="10" s="1"/>
  <c r="AE34" i="10" a="1"/>
  <c r="AE34" i="10" s="1"/>
  <c r="B56" i="9"/>
  <c r="AC37" i="10" l="1" a="1"/>
  <c r="AC37" i="10" s="1"/>
  <c r="AB36" i="10" a="1"/>
  <c r="AB36" i="10" s="1"/>
  <c r="AB35" i="10" a="1"/>
  <c r="AB35" i="10" s="1"/>
  <c r="AD41" i="10" a="1"/>
  <c r="AD41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3" i="10" a="1"/>
  <c r="AB43" i="10" s="1"/>
  <c r="AD42" i="10" a="1"/>
  <c r="AD42" i="10" s="1"/>
  <c r="AB41" i="10" a="1"/>
  <c r="AB41" i="10" s="1"/>
  <c r="AC42" i="10" a="1"/>
  <c r="AC42" i="10" s="1"/>
  <c r="AB42" i="10" a="1"/>
  <c r="AB42" i="10" s="1"/>
  <c r="AE43" i="10" a="1"/>
  <c r="AE43" i="10" s="1"/>
  <c r="AD43" i="10" a="1"/>
  <c r="AD43" i="10" s="1"/>
  <c r="AD39" i="10" a="1"/>
  <c r="AD39" i="10" s="1"/>
  <c r="AC43" i="10" a="1"/>
  <c r="AC43" i="10" s="1"/>
  <c r="AC39" i="10" a="1"/>
  <c r="AC39" i="10" s="1"/>
  <c r="AB39" i="10" a="1"/>
  <c r="AB39" i="10" s="1"/>
  <c r="AC41" i="10" a="1"/>
  <c r="AC41" i="10" s="1"/>
  <c r="AE42" i="10" a="1"/>
  <c r="AE42" i="10" s="1"/>
  <c r="AD40" i="10" a="1"/>
  <c r="AD40" i="10" s="1"/>
  <c r="AC47" i="10" a="1"/>
  <c r="AC47" i="10" s="1"/>
  <c r="AB37" i="10" a="1"/>
  <c r="AB37" i="10" s="1"/>
  <c r="AD34" i="10" a="1"/>
  <c r="AD34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D16" i="10" a="1"/>
  <c r="AD16" i="10" s="1"/>
  <c r="AB14" i="10" a="1"/>
  <c r="AB14" i="10" s="1"/>
  <c r="AE8" i="10" a="1"/>
  <c r="AE8" i="10" s="1"/>
  <c r="AC6" i="10" a="1"/>
  <c r="AC6" i="10" s="1"/>
  <c r="AB45" i="10" a="1"/>
  <c r="AB45" i="10" s="1"/>
  <c r="AC34" i="10" a="1"/>
  <c r="AC34" i="10" s="1"/>
  <c r="AE31" i="10" a="1"/>
  <c r="AE31" i="10" s="1"/>
  <c r="AC29" i="10" a="1"/>
  <c r="AC29" i="10" s="1"/>
  <c r="AD26" i="10" a="1"/>
  <c r="AD26" i="10" s="1"/>
  <c r="AB24" i="10" a="1"/>
  <c r="AB24" i="10" s="1"/>
  <c r="AD21" i="10" a="1"/>
  <c r="AD21" i="10" s="1"/>
  <c r="AC16" i="10" a="1"/>
  <c r="AC16" i="10" s="1"/>
  <c r="AE13" i="10" a="1"/>
  <c r="AE13" i="10" s="1"/>
  <c r="AC11" i="10" a="1"/>
  <c r="AC11" i="10" s="1"/>
  <c r="AD8" i="10" a="1"/>
  <c r="AD8" i="10" s="1"/>
  <c r="AB6" i="10" a="1"/>
  <c r="AB6" i="10" s="1"/>
  <c r="AE36" i="10" a="1"/>
  <c r="AE36" i="10" s="1"/>
  <c r="AB34" i="10" a="1"/>
  <c r="AB34" i="10" s="1"/>
  <c r="AD31" i="10" a="1"/>
  <c r="AD31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D13" i="10" a="1"/>
  <c r="AD13" i="10" s="1"/>
  <c r="AB11" i="10" a="1"/>
  <c r="AB11" i="10" s="1"/>
  <c r="AE5" i="10" a="1"/>
  <c r="AE5" i="10" s="1"/>
  <c r="AD36" i="10" a="1"/>
  <c r="AD36" i="10" s="1"/>
  <c r="AC31" i="10" a="1"/>
  <c r="AC31" i="10" s="1"/>
  <c r="AE28" i="10" a="1"/>
  <c r="AE28" i="10" s="1"/>
  <c r="AC26" i="10" a="1"/>
  <c r="AC26" i="10" s="1"/>
  <c r="AD23" i="10" a="1"/>
  <c r="AD23" i="10" s="1"/>
  <c r="AD18" i="10" a="1"/>
  <c r="AD18" i="10" s="1"/>
  <c r="AC13" i="10" a="1"/>
  <c r="AC13" i="10" s="1"/>
  <c r="AE10" i="10" a="1"/>
  <c r="AE10" i="10" s="1"/>
  <c r="AC8" i="10" a="1"/>
  <c r="AC8" i="10" s="1"/>
  <c r="AD5" i="10" a="1"/>
  <c r="AD5" i="10" s="1"/>
  <c r="AC36" i="10" a="1"/>
  <c r="AC36" i="10" s="1"/>
  <c r="AE33" i="10" a="1"/>
  <c r="AE33" i="10" s="1"/>
  <c r="AD28" i="10" a="1"/>
  <c r="AD28" i="10" s="1"/>
  <c r="AE20" i="10" a="1"/>
  <c r="AE20" i="10" s="1"/>
  <c r="AC18" i="10" a="1"/>
  <c r="AC18" i="10" s="1"/>
  <c r="AE15" i="10" a="1"/>
  <c r="AE15" i="10" s="1"/>
  <c r="AD10" i="10" a="1"/>
  <c r="AD10" i="10" s="1"/>
  <c r="AD33" i="10" a="1"/>
  <c r="AD33" i="10" s="1"/>
  <c r="AC28" i="10" a="1"/>
  <c r="AC28" i="10" s="1"/>
  <c r="AE25" i="10" a="1"/>
  <c r="AE25" i="10" s="1"/>
  <c r="AC23" i="10" a="1"/>
  <c r="AC23" i="10" s="1"/>
  <c r="AD20" i="10" a="1"/>
  <c r="AD20" i="10" s="1"/>
  <c r="AD15" i="10" a="1"/>
  <c r="AD15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D25" i="10" a="1"/>
  <c r="AD25" i="10" s="1"/>
  <c r="AE17" i="10" a="1"/>
  <c r="AE17" i="10" s="1"/>
  <c r="AC15" i="10" a="1"/>
  <c r="AC15" i="10" s="1"/>
  <c r="AE12" i="10" a="1"/>
  <c r="AE12" i="10" s="1"/>
  <c r="AD7" i="10" a="1"/>
  <c r="AD7" i="10" s="1"/>
  <c r="AD35" i="10" a="1"/>
  <c r="AD35" i="10" s="1"/>
  <c r="AD30" i="10" a="1"/>
  <c r="AD30" i="10" s="1"/>
  <c r="AC25" i="10" a="1"/>
  <c r="AC25" i="10" s="1"/>
  <c r="AE22" i="10" a="1"/>
  <c r="AE22" i="10" s="1"/>
  <c r="AC20" i="10" a="1"/>
  <c r="AC20" i="10" s="1"/>
  <c r="AD17" i="10" a="1"/>
  <c r="AD17" i="10" s="1"/>
  <c r="AD12" i="10" a="1"/>
  <c r="AD12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D22" i="10" a="1"/>
  <c r="AD22" i="10" s="1"/>
  <c r="AE14" i="10" a="1"/>
  <c r="AE14" i="10" s="1"/>
  <c r="AC12" i="10" a="1"/>
  <c r="AC12" i="10" s="1"/>
  <c r="AE9" i="10" a="1"/>
  <c r="AE9" i="10" s="1"/>
  <c r="AD4" i="10" a="1"/>
  <c r="AD4" i="10" s="1"/>
  <c r="AE37" i="10" a="1"/>
  <c r="AE37" i="10" s="1"/>
  <c r="AC35" i="10" a="1"/>
  <c r="AC35" i="10" s="1"/>
  <c r="AD32" i="10" a="1"/>
  <c r="AD32" i="10" s="1"/>
  <c r="AD27" i="10" a="1"/>
  <c r="AD27" i="10" s="1"/>
  <c r="AC22" i="10" a="1"/>
  <c r="AC22" i="10" s="1"/>
  <c r="AE19" i="10" a="1"/>
  <c r="AE19" i="10" s="1"/>
  <c r="AC17" i="10" a="1"/>
  <c r="AC17" i="10" s="1"/>
  <c r="AD14" i="10" a="1"/>
  <c r="AD14" i="10" s="1"/>
  <c r="AD9" i="10" a="1"/>
  <c r="AD9" i="10" s="1"/>
  <c r="AC4" i="10" a="1"/>
  <c r="AC4" i="10" s="1"/>
  <c r="AD37" i="10" a="1"/>
  <c r="AD37" i="10" s="1"/>
  <c r="AE29" i="10" a="1"/>
  <c r="AE29" i="10" s="1"/>
  <c r="AC27" i="10" a="1"/>
  <c r="AC27" i="10" s="1"/>
  <c r="AE24" i="10" a="1"/>
  <c r="AE24" i="10" s="1"/>
  <c r="AD19" i="10" a="1"/>
  <c r="AD19" i="10" s="1"/>
  <c r="AE11" i="10" a="1"/>
  <c r="AE11" i="10" s="1"/>
  <c r="AC9" i="10" a="1"/>
  <c r="AC9" i="10" s="1"/>
  <c r="AE6" i="10" a="1"/>
  <c r="AE6" i="10" s="1"/>
  <c r="C44" i="12"/>
  <c r="AE47" i="10" s="1" a="1"/>
  <c r="AE47" i="10" s="1"/>
  <c r="AE48" i="10" l="1" a="1"/>
  <c r="AE48" i="10" s="1"/>
  <c r="AD46" i="10" a="1"/>
  <c r="AD46" i="10" s="1"/>
  <c r="AB47" i="10" a="1"/>
  <c r="AB47" i="10" s="1"/>
  <c r="AB46" i="10" a="1"/>
  <c r="AB46" i="10" s="1"/>
  <c r="AD45" i="10" a="1"/>
  <c r="AD45" i="10" s="1"/>
  <c r="AD48" i="10" a="1"/>
  <c r="AD48" i="10" s="1"/>
  <c r="AB44" i="10" a="1"/>
  <c r="AB44" i="10" s="1"/>
  <c r="AC46" i="10" a="1"/>
  <c r="AC46" i="10" s="1"/>
  <c r="AB48" i="10" a="1"/>
  <c r="AB48" i="10" s="1"/>
  <c r="AC48" i="10" a="1"/>
  <c r="AC48" i="10" s="1"/>
  <c r="AD47" i="10" a="1"/>
  <c r="AD47" i="10" s="1"/>
  <c r="AC44" i="10" a="1"/>
  <c r="AC44" i="10" s="1"/>
  <c r="AD44" i="10" a="1"/>
  <c r="AD44" i="10" s="1"/>
  <c r="AE45" i="10" a="1"/>
  <c r="AE45" i="10" s="1"/>
  <c r="AE46" i="10" a="1"/>
  <c r="AE46" i="10" s="1"/>
  <c r="AC45" i="10" a="1"/>
  <c r="AC45" i="10" s="1"/>
  <c r="AE44" i="10" a="1"/>
  <c r="AE44" i="10" s="1"/>
  <c r="B53" i="12"/>
  <c r="B52" i="12"/>
  <c r="B51" i="12"/>
  <c r="B50" i="12"/>
  <c r="B49" i="12"/>
  <c r="B48" i="12"/>
  <c r="B47" i="12"/>
  <c r="B46" i="12"/>
  <c r="B45" i="12"/>
  <c r="B44" i="12"/>
  <c r="B39" i="12"/>
  <c r="B38" i="12"/>
  <c r="B66" i="12"/>
  <c r="B37" i="12"/>
  <c r="B36" i="12"/>
  <c r="B35" i="12"/>
  <c r="B34" i="12"/>
  <c r="B33" i="12"/>
  <c r="B32" i="12"/>
  <c r="B31" i="12"/>
  <c r="B30" i="12"/>
  <c r="B40" i="12"/>
  <c r="B29" i="12"/>
  <c r="B41" i="12"/>
  <c r="B28" i="12"/>
  <c r="B43" i="12"/>
  <c r="B27" i="12"/>
  <c r="B26" i="12"/>
  <c r="B25" i="12"/>
  <c r="B24" i="12"/>
  <c r="B23" i="12"/>
  <c r="B22" i="12"/>
  <c r="B42" i="12"/>
  <c r="B21" i="12"/>
  <c r="B20" i="12"/>
  <c r="B57" i="12"/>
  <c r="B58" i="12"/>
  <c r="B56" i="12"/>
  <c r="B55" i="12"/>
  <c r="B13" i="12"/>
  <c r="B14" i="12"/>
  <c r="B12" i="12"/>
  <c r="B11" i="12"/>
  <c r="B19" i="12"/>
  <c r="B18" i="12"/>
  <c r="B16" i="12"/>
  <c r="B17" i="12"/>
  <c r="B15" i="12"/>
  <c r="B10" i="12"/>
  <c r="B9" i="12"/>
  <c r="B8" i="12"/>
  <c r="B7" i="12"/>
  <c r="B6" i="12"/>
  <c r="B4" i="12"/>
  <c r="B5" i="12"/>
  <c r="B3" i="12"/>
  <c r="AC49" i="10" l="1" a="1"/>
  <c r="AC49" i="10" s="1"/>
  <c r="AD49" i="10" a="1"/>
  <c r="AD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BB8" i="10" a="1"/>
  <c r="BB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BB13" i="10" a="1"/>
  <c r="BB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16" i="10" l="1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J53" i="10" l="1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W34" i="10" s="1" a="1"/>
  <c r="W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AG47" i="10" l="1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D3" i="10" a="1"/>
  <c r="AD3" i="10" s="1"/>
  <c r="AG3" i="10" s="1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CB10" i="10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BB10" i="10" l="1"/>
  <c r="BH10" i="10"/>
  <c r="CM10" i="10"/>
  <c r="BD10" i="10"/>
  <c r="BN10" i="10"/>
  <c r="CN10" i="10"/>
  <c r="BO10" i="10"/>
  <c r="CR10" i="10"/>
  <c r="BU10" i="10"/>
  <c r="BG10" i="10"/>
  <c r="BC10" i="10"/>
  <c r="CV10" i="10"/>
  <c r="BX10" i="10"/>
  <c r="CO10" i="10"/>
  <c r="CI10" i="10"/>
  <c r="CK10" i="10"/>
  <c r="BJ10" i="10"/>
  <c r="CD10" i="10"/>
  <c r="CX10" i="10"/>
  <c r="BT10" i="10"/>
  <c r="CH10" i="10"/>
  <c r="BP10" i="10"/>
  <c r="BZ10" i="10"/>
  <c r="BQ10" i="10"/>
  <c r="BK10" i="10"/>
  <c r="BM10" i="10"/>
  <c r="CP10" i="10"/>
  <c r="CZ10" i="10"/>
  <c r="BY10" i="10"/>
  <c r="CQ10" i="10"/>
  <c r="CJ10" i="10"/>
  <c r="CY10" i="10"/>
  <c r="CG10" i="10"/>
  <c r="BS10" i="10"/>
  <c r="CT10" i="10"/>
  <c r="CA10" i="10"/>
  <c r="BR10" i="10"/>
  <c r="AJ10" i="10"/>
  <c r="BV10" i="10"/>
  <c r="BE10" i="10"/>
  <c r="CC10" i="10"/>
  <c r="BF10" i="10"/>
  <c r="CL10" i="10"/>
  <c r="DA10" i="10"/>
  <c r="BI10" i="10"/>
  <c r="CW10" i="10"/>
  <c r="BL10" i="10"/>
  <c r="BW10" i="10"/>
  <c r="CS10" i="10"/>
  <c r="CE10" i="10"/>
  <c r="CF10" i="10"/>
  <c r="CU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B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D53" i="12"/>
  <c r="D51" i="12"/>
  <c r="C50" i="12"/>
  <c r="C52" i="12"/>
  <c r="C51" i="12"/>
  <c r="D50" i="12"/>
  <c r="C53" i="12"/>
  <c r="D52" i="12"/>
  <c r="AD38" i="10" l="1" a="1"/>
  <c r="AD38" i="10" s="1"/>
  <c r="AG38" i="10" s="1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CH9" i="10" s="1"/>
  <c r="AK19" i="10"/>
  <c r="AK15" i="10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6" i="7" a="1"/>
  <c r="K3" i="7" a="1"/>
  <c r="K8" i="7" a="1"/>
  <c r="K28" i="7" a="1"/>
  <c r="K48" i="7" a="1"/>
  <c r="K32" i="7" a="1"/>
  <c r="K10" i="7" a="1"/>
  <c r="K16" i="7" a="1"/>
  <c r="K22" i="7" a="1"/>
  <c r="K52" i="7" a="1"/>
  <c r="K35" i="7" a="1"/>
  <c r="K30" i="7" a="1"/>
  <c r="K11" i="7" a="1"/>
  <c r="K44" i="7" a="1"/>
  <c r="K18" i="7" a="1"/>
  <c r="K29" i="7" a="1"/>
  <c r="K41" i="7" a="1"/>
  <c r="K46" i="7" a="1"/>
  <c r="K21" i="7" a="1"/>
  <c r="K36" i="7" a="1"/>
  <c r="K24" i="7" a="1"/>
  <c r="K7" i="7" a="1"/>
  <c r="K49" i="7" a="1"/>
  <c r="K15" i="7" a="1"/>
  <c r="K31" i="7" a="1"/>
  <c r="K38" i="7" a="1"/>
  <c r="K53" i="7" a="1"/>
  <c r="K5" i="7" a="1"/>
  <c r="K23" i="7" a="1"/>
  <c r="K34" i="7" a="1"/>
  <c r="K19" i="7" a="1"/>
  <c r="K43" i="7" a="1"/>
  <c r="K14" i="7" a="1"/>
  <c r="K12" i="7" a="1"/>
  <c r="K51" i="7" a="1"/>
  <c r="K37" i="7" a="1"/>
  <c r="K25" i="7" a="1"/>
  <c r="K33" i="7" a="1"/>
  <c r="K17" i="7" a="1"/>
  <c r="K26" i="7" a="1"/>
  <c r="K4" i="7" a="1"/>
  <c r="K20" i="7" a="1"/>
  <c r="K39" i="7" a="1"/>
  <c r="K50" i="7" a="1"/>
  <c r="K54" i="7" a="1"/>
  <c r="K40" i="7" a="1"/>
  <c r="K42" i="7" a="1"/>
  <c r="K9" i="7" a="1"/>
  <c r="K13" i="7" a="1"/>
  <c r="K47" i="7" a="1"/>
  <c r="K27" i="7" a="1"/>
  <c r="K45" i="7" a="1"/>
  <c r="AJ18" i="10" l="1"/>
  <c r="BZ9" i="10"/>
  <c r="BX9" i="10"/>
  <c r="CM9" i="10"/>
  <c r="CL9" i="10"/>
  <c r="AK8" i="10"/>
  <c r="BJ9" i="10"/>
  <c r="CT9" i="10"/>
  <c r="BY9" i="10"/>
  <c r="BM9" i="10"/>
  <c r="CQ9" i="10"/>
  <c r="CX9" i="10"/>
  <c r="BC9" i="10"/>
  <c r="AZ9" i="10"/>
  <c r="AY10" i="10" s="1"/>
  <c r="AY14" i="10" s="1"/>
  <c r="AZ14" i="10" s="1"/>
  <c r="AY15" i="10" s="1"/>
  <c r="BH9" i="10"/>
  <c r="CI9" i="10"/>
  <c r="CF9" i="10"/>
  <c r="CJ9" i="10"/>
  <c r="BG9" i="10"/>
  <c r="DA9" i="10"/>
  <c r="BU9" i="10"/>
  <c r="CP9" i="10"/>
  <c r="BI9" i="10"/>
  <c r="BQ9" i="10"/>
  <c r="CW9" i="10"/>
  <c r="CB9" i="10"/>
  <c r="BE9" i="10"/>
  <c r="AJ9" i="10"/>
  <c r="AT10" i="10" s="1"/>
  <c r="BK9" i="10"/>
  <c r="CN9" i="10"/>
  <c r="BS9" i="10"/>
  <c r="CR9" i="10"/>
  <c r="BT9" i="10"/>
  <c r="BO9" i="10"/>
  <c r="BW9" i="10"/>
  <c r="CU9" i="10"/>
  <c r="BF9" i="10"/>
  <c r="CO9" i="10"/>
  <c r="CV9" i="10"/>
  <c r="CY9" i="10"/>
  <c r="BN9" i="10"/>
  <c r="BD9" i="10"/>
  <c r="CC9" i="10"/>
  <c r="BR9" i="10"/>
  <c r="CK9" i="10"/>
  <c r="CG9" i="10"/>
  <c r="CE9" i="10"/>
  <c r="BP9" i="10"/>
  <c r="BV9" i="10"/>
  <c r="CZ9" i="10"/>
  <c r="BL9" i="10"/>
  <c r="CA9" i="10"/>
  <c r="BB9" i="10"/>
  <c r="CS9" i="10"/>
  <c r="CD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BB15" i="10"/>
  <c r="CX15" i="10"/>
  <c r="BH15" i="10"/>
  <c r="BG15" i="10"/>
  <c r="CN15" i="10"/>
  <c r="BZ15" i="10"/>
  <c r="AJ15" i="10"/>
  <c r="K27" i="7"/>
  <c r="Q27" i="7" s="1"/>
  <c r="K20" i="7"/>
  <c r="Q20" i="7" s="1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Q19" i="7" s="1"/>
  <c r="K13" i="7"/>
  <c r="Q13" i="7" s="1"/>
  <c r="K7" i="7"/>
  <c r="Q7" i="7" s="1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Q24" i="7" s="1"/>
  <c r="K18" i="7"/>
  <c r="Q18" i="7" s="1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Q23" i="7" s="1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Q16" i="7" s="1"/>
  <c r="K10" i="7"/>
  <c r="Q10" i="7" s="1"/>
  <c r="K4" i="7"/>
  <c r="Q4" i="7" s="1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W5" i="5" s="1"/>
  <c r="BM5" i="5"/>
  <c r="BN5" i="5"/>
  <c r="BO5" i="5"/>
  <c r="BK6" i="5"/>
  <c r="BM6" i="5"/>
  <c r="BN6" i="5"/>
  <c r="BO6" i="5"/>
  <c r="BK7" i="5"/>
  <c r="BM7" i="5"/>
  <c r="BN7" i="5"/>
  <c r="BO7" i="5"/>
  <c r="BK8" i="5"/>
  <c r="BL8" i="5"/>
  <c r="BN8" i="5"/>
  <c r="BO8" i="5"/>
  <c r="BK9" i="5"/>
  <c r="BL9" i="5"/>
  <c r="BN9" i="5"/>
  <c r="BO9" i="5"/>
  <c r="BK10" i="5"/>
  <c r="BL10" i="5"/>
  <c r="BN10" i="5"/>
  <c r="BO10" i="5"/>
  <c r="BK11" i="5"/>
  <c r="BL11" i="5"/>
  <c r="BN11" i="5"/>
  <c r="BO11" i="5"/>
  <c r="BK12" i="5"/>
  <c r="BM12" i="5"/>
  <c r="BN12" i="5"/>
  <c r="BO12" i="5"/>
  <c r="BK13" i="5"/>
  <c r="BL13" i="5"/>
  <c r="BM13" i="5"/>
  <c r="BN13" i="5"/>
  <c r="BO13" i="5"/>
  <c r="BK14" i="5"/>
  <c r="BM14" i="5"/>
  <c r="BN14" i="5"/>
  <c r="BO14" i="5"/>
  <c r="BK15" i="5"/>
  <c r="BW15" i="5" s="1"/>
  <c r="BL15" i="5"/>
  <c r="BM15" i="5"/>
  <c r="BN15" i="5"/>
  <c r="BO15" i="5"/>
  <c r="BK16" i="5"/>
  <c r="BL16" i="5"/>
  <c r="BN16" i="5"/>
  <c r="BO16" i="5"/>
  <c r="BK17" i="5"/>
  <c r="BL17" i="5"/>
  <c r="BN17" i="5"/>
  <c r="BO17" i="5"/>
  <c r="BK18" i="5"/>
  <c r="BL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W23" i="5" s="1"/>
  <c r="BM23" i="5"/>
  <c r="BN23" i="5"/>
  <c r="BO23" i="5"/>
  <c r="BK24" i="5"/>
  <c r="BL24" i="5"/>
  <c r="BM24" i="5"/>
  <c r="BN24" i="5"/>
  <c r="BO24" i="5"/>
  <c r="BK25" i="5"/>
  <c r="BM25" i="5"/>
  <c r="BN25" i="5"/>
  <c r="BO25" i="5"/>
  <c r="BK26" i="5"/>
  <c r="BM26" i="5"/>
  <c r="BN26" i="5"/>
  <c r="BO26" i="5"/>
  <c r="BK27" i="5"/>
  <c r="BM27" i="5"/>
  <c r="BN27" i="5"/>
  <c r="BO27" i="5"/>
  <c r="BK28" i="5"/>
  <c r="BM28" i="5"/>
  <c r="BN28" i="5"/>
  <c r="BO28" i="5"/>
  <c r="BK29" i="5"/>
  <c r="BM29" i="5"/>
  <c r="BN29" i="5"/>
  <c r="BO29" i="5"/>
  <c r="BK30" i="5"/>
  <c r="BM30" i="5"/>
  <c r="BN30" i="5"/>
  <c r="BO30" i="5"/>
  <c r="BK31" i="5"/>
  <c r="BL31" i="5"/>
  <c r="BM31" i="5"/>
  <c r="BN31" i="5"/>
  <c r="BO31" i="5"/>
  <c r="BK32" i="5"/>
  <c r="BW32" i="5" s="1"/>
  <c r="BL32" i="5"/>
  <c r="BM32" i="5"/>
  <c r="BN32" i="5"/>
  <c r="BO32" i="5"/>
  <c r="BK33" i="5"/>
  <c r="BL33" i="5"/>
  <c r="BM33" i="5"/>
  <c r="BN33" i="5"/>
  <c r="BO33" i="5"/>
  <c r="BK34" i="5"/>
  <c r="BM34" i="5"/>
  <c r="BN34" i="5"/>
  <c r="BO34" i="5"/>
  <c r="BK35" i="5"/>
  <c r="BM35" i="5"/>
  <c r="BN35" i="5"/>
  <c r="BO35" i="5"/>
  <c r="BK36" i="5"/>
  <c r="BM36" i="5"/>
  <c r="BN36" i="5"/>
  <c r="BO36" i="5"/>
  <c r="BK37" i="5"/>
  <c r="BM37" i="5"/>
  <c r="BN37" i="5"/>
  <c r="BO37" i="5"/>
  <c r="BK38" i="5"/>
  <c r="BM38" i="5"/>
  <c r="BN38" i="5"/>
  <c r="BO38" i="5"/>
  <c r="BK39" i="5"/>
  <c r="BM39" i="5"/>
  <c r="BN39" i="5"/>
  <c r="BO39" i="5"/>
  <c r="BK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L43" i="5"/>
  <c r="BM43" i="5"/>
  <c r="BN43" i="5"/>
  <c r="BO43" i="5"/>
  <c r="BK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M48" i="5"/>
  <c r="BN48" i="5"/>
  <c r="BO48" i="5"/>
  <c r="BK49" i="5"/>
  <c r="BL49" i="5"/>
  <c r="BM49" i="5"/>
  <c r="BN49" i="5"/>
  <c r="BO49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R4" i="5" s="1"/>
  <c r="BL4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J53" i="5"/>
  <c r="BT54" i="5" s="1"/>
  <c r="BJ52" i="5"/>
  <c r="BT53" i="5" s="1"/>
  <c r="BJ51" i="5"/>
  <c r="BT52" i="5" s="1"/>
  <c r="BJ50" i="5"/>
  <c r="BT51" i="5" s="1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J31" i="5"/>
  <c r="BT32" i="5" s="1"/>
  <c r="BJ30" i="5"/>
  <c r="BT31" i="5" s="1"/>
  <c r="BJ29" i="5"/>
  <c r="BT30" i="5" s="1"/>
  <c r="BJ28" i="5"/>
  <c r="BT29" i="5" s="1"/>
  <c r="BJ27" i="5"/>
  <c r="BT28" i="5" s="1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J15" i="5"/>
  <c r="BT15" i="5" s="1"/>
  <c r="BJ14" i="5"/>
  <c r="BT14" i="5" s="1"/>
  <c r="BJ13" i="5"/>
  <c r="BT13" i="5" s="1"/>
  <c r="BJ12" i="5"/>
  <c r="BT12" i="5" s="1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J5" i="5"/>
  <c r="BT5" i="5" s="1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D49" i="4"/>
  <c r="R43" i="4" s="1" a="1"/>
  <c r="R43" i="4" s="1"/>
  <c r="B49" i="4"/>
  <c r="AB48" i="4"/>
  <c r="B48" i="4"/>
  <c r="AB47" i="4"/>
  <c r="X47" i="4" a="1"/>
  <c r="X47" i="4" s="1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L44" i="5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L39" i="5" s="1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J37" i="4"/>
  <c r="I37" i="4"/>
  <c r="D37" i="4"/>
  <c r="BL36" i="5" s="1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X35" i="4" s="1" a="1"/>
  <c r="X35" i="4" s="1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L29" i="5" s="1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L27" i="5" s="1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BL6" i="5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AC17" i="5" a="1"/>
  <c r="W17" i="5" a="1"/>
  <c r="O17" i="5" a="1"/>
  <c r="X17" i="5" a="1"/>
  <c r="AN17" i="5" a="1"/>
  <c r="AD17" i="5" a="1"/>
  <c r="AU17" i="5" a="1"/>
  <c r="T17" i="5" a="1"/>
  <c r="K17" i="5" a="1"/>
  <c r="AT17" i="5" a="1"/>
  <c r="AY17" i="5" a="1"/>
  <c r="Z17" i="5" a="1"/>
  <c r="AV17" i="5" a="1"/>
  <c r="Y17" i="5" a="1"/>
  <c r="V17" i="5" a="1"/>
  <c r="L17" i="5" a="1"/>
  <c r="G17" i="5" a="1"/>
  <c r="AG17" i="5" a="1"/>
  <c r="U17" i="5" a="1"/>
  <c r="AP17" i="5" a="1"/>
  <c r="AW17" i="5" a="1"/>
  <c r="E17" i="5" a="1"/>
  <c r="AK17" i="5" a="1"/>
  <c r="AF17" i="5" a="1"/>
  <c r="M17" i="5" a="1"/>
  <c r="BA17" i="5" a="1"/>
  <c r="AA17" i="5" a="1"/>
  <c r="N17" i="5" a="1"/>
  <c r="AI17" i="5" a="1"/>
  <c r="AH17" i="5" a="1"/>
  <c r="Q17" i="5" a="1"/>
  <c r="I17" i="5" a="1"/>
  <c r="D17" i="5" a="1"/>
  <c r="AJ17" i="5" a="1"/>
  <c r="AM17" i="5" a="1"/>
  <c r="AL17" i="5" a="1"/>
  <c r="AS17" i="5" a="1"/>
  <c r="BB17" i="5" a="1"/>
  <c r="AB17" i="5" a="1"/>
  <c r="AZ17" i="5" a="1"/>
  <c r="J17" i="5" a="1"/>
  <c r="AO17" i="5" a="1"/>
  <c r="H17" i="5" a="1"/>
  <c r="AR17" i="5" a="1"/>
  <c r="S17" i="5" a="1"/>
  <c r="AQ17" i="5" a="1"/>
  <c r="R17" i="5" a="1"/>
  <c r="F17" i="5" a="1"/>
  <c r="BC17" i="5" a="1"/>
  <c r="AE17" i="5" a="1"/>
  <c r="P17" i="5" a="1"/>
  <c r="BW54" i="5" l="1"/>
  <c r="BM17" i="5"/>
  <c r="BL30" i="5"/>
  <c r="BW30" i="5" s="1"/>
  <c r="BW41" i="5"/>
  <c r="BR27" i="5"/>
  <c r="BW53" i="5"/>
  <c r="Y13" i="4" a="1"/>
  <c r="Y13" i="4" s="1"/>
  <c r="T26" i="4" a="1"/>
  <c r="T26" i="4" s="1"/>
  <c r="R48" i="4" a="1"/>
  <c r="R48" i="4" s="1"/>
  <c r="BW55" i="5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BL34" i="5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BR11" i="5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BR23" i="5"/>
  <c r="BW51" i="5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BU51" i="5"/>
  <c r="BL37" i="5"/>
  <c r="BW37" i="5" s="1"/>
  <c r="BL25" i="5"/>
  <c r="BR25" i="5" s="1"/>
  <c r="BM8" i="5"/>
  <c r="BM10" i="5"/>
  <c r="N26" i="4"/>
  <c r="BL48" i="5"/>
  <c r="BW48" i="5" s="1"/>
  <c r="BL12" i="5"/>
  <c r="BW12" i="5" s="1"/>
  <c r="BL7" i="5"/>
  <c r="BW7" i="5" s="1"/>
  <c r="BU43" i="5"/>
  <c r="BL38" i="5"/>
  <c r="BR38" i="5" s="1"/>
  <c r="BL26" i="5"/>
  <c r="BW26" i="5" s="1"/>
  <c r="BL14" i="5"/>
  <c r="BW14" i="5" s="1"/>
  <c r="BM9" i="5"/>
  <c r="BT23" i="5"/>
  <c r="BK50" i="5"/>
  <c r="BR50" i="5" s="1"/>
  <c r="BU23" i="5"/>
  <c r="BM16" i="5"/>
  <c r="BL40" i="5"/>
  <c r="BW40" i="5" s="1"/>
  <c r="BL28" i="5"/>
  <c r="BW28" i="5" s="1"/>
  <c r="BM11" i="5"/>
  <c r="BL35" i="5"/>
  <c r="BR35" i="5" s="1"/>
  <c r="BM18" i="5"/>
  <c r="V17" i="5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U19" i="5"/>
  <c r="BU26" i="5"/>
  <c r="BW19" i="5"/>
  <c r="BU36" i="5"/>
  <c r="BW22" i="5"/>
  <c r="BW31" i="5"/>
  <c r="BR39" i="5"/>
  <c r="BR51" i="5"/>
  <c r="BU4" i="5"/>
  <c r="BU10" i="5"/>
  <c r="BU14" i="5"/>
  <c r="BW18" i="5"/>
  <c r="BU32" i="5"/>
  <c r="BU16" i="5"/>
  <c r="BU1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U30" i="5"/>
  <c r="BW4" i="5"/>
  <c r="BR5" i="5"/>
  <c r="BU11" i="5"/>
  <c r="BR13" i="5"/>
  <c r="BR15" i="5"/>
  <c r="BW27" i="5"/>
  <c r="BR41" i="5"/>
  <c r="BU44" i="5"/>
  <c r="BU48" i="5"/>
  <c r="BU50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21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W43" i="5"/>
  <c r="BU49" i="5"/>
  <c r="BW10" i="5"/>
  <c r="BU27" i="5"/>
  <c r="BU7" i="5"/>
  <c r="BU12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45" i="5"/>
  <c r="BR45" i="5"/>
  <c r="BW6" i="5"/>
  <c r="BR6" i="5"/>
  <c r="BW35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X17" i="5" a="1"/>
  <c r="BR40" i="5" l="1"/>
  <c r="BR12" i="5"/>
  <c r="BW25" i="5"/>
  <c r="BR48" i="5"/>
  <c r="BR37" i="5"/>
  <c r="BR28" i="5"/>
  <c r="AX17" i="5"/>
  <c r="AX20" i="5" s="1" a="1"/>
  <c r="AX20" i="5" s="1"/>
  <c r="BW38" i="5"/>
  <c r="BR7" i="5"/>
  <c r="H19" i="5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Q13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E26" i="5" l="1"/>
  <c r="AX18" i="5" a="1"/>
  <c r="AX18" i="5" s="1"/>
  <c r="AX21" i="5" a="1"/>
  <c r="AX21" i="5" s="1"/>
  <c r="E45" i="5" s="1"/>
  <c r="AX19" i="5" a="1"/>
  <c r="AX19" i="5" s="1"/>
  <c r="E36" i="5" s="1"/>
  <c r="E35" i="5"/>
  <c r="AN37" i="5" s="1"/>
  <c r="M23" i="5"/>
  <c r="D26" i="5"/>
  <c r="E30" i="5"/>
  <c r="D30" i="5" s="1"/>
  <c r="M13" i="5"/>
  <c r="T7" i="5"/>
  <c r="B4" i="5"/>
  <c r="E25" i="5" l="1"/>
  <c r="B27" i="5" s="1"/>
  <c r="E46" i="5"/>
  <c r="D46" i="5" s="1"/>
  <c r="AO37" i="5"/>
  <c r="AO38" i="5" s="1"/>
  <c r="AQ37" i="5"/>
  <c r="AQ38" i="5" s="1"/>
  <c r="AP37" i="5"/>
  <c r="AP38" i="5" s="1"/>
  <c r="E39" i="5"/>
  <c r="D39" i="5" s="1"/>
  <c r="AL39" i="5"/>
  <c r="AM39" i="5" s="1"/>
  <c r="AN39" i="5" s="1"/>
  <c r="AO39" i="5" s="1"/>
  <c r="AP39" i="5" s="1"/>
  <c r="AQ39" i="5" s="1"/>
  <c r="AM42" i="5" s="1"/>
  <c r="D35" i="5"/>
  <c r="AM37" i="5"/>
  <c r="AM38" i="5" s="1"/>
  <c r="D45" i="5"/>
  <c r="D36" i="5"/>
  <c r="AL40" i="5"/>
  <c r="AN38" i="5"/>
  <c r="B37" i="5"/>
  <c r="B47" i="5" l="1"/>
  <c r="E29" i="5"/>
  <c r="B31" i="5" s="1"/>
  <c r="D25" i="5"/>
  <c r="AM40" i="5"/>
  <c r="D29" i="5" l="1"/>
  <c r="AN40" i="5"/>
  <c r="AO40" i="5" s="1"/>
  <c r="AP40" i="5" s="1"/>
  <c r="AQ40" i="5" s="1"/>
  <c r="AM43" i="5" s="1"/>
  <c r="E40" i="5" l="1"/>
  <c r="D40" i="5" l="1"/>
  <c r="B41" i="5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H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3" i="3" a="1"/>
  <c r="W6" i="3" a="1"/>
  <c r="W4" i="3" a="1"/>
  <c r="W5" i="3" a="1"/>
  <c r="V5" i="3" a="1"/>
  <c r="V6" i="3" a="1"/>
  <c r="W3" i="3" a="1"/>
  <c r="V4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4" i="3" a="1"/>
  <c r="Y3" i="3" a="1"/>
  <c r="Y5" i="3" a="1"/>
  <c r="Y6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H40" i="1"/>
  <c r="H4" i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S29" i="1"/>
  <c r="S15" i="1"/>
  <c r="S40" i="1"/>
  <c r="B7" i="1"/>
  <c r="H3" i="1"/>
  <c r="S13" i="1"/>
  <c r="S4" i="1"/>
  <c r="T27" i="1"/>
  <c r="T26" i="1"/>
  <c r="T22" i="1"/>
  <c r="T17" i="1"/>
  <c r="B6" i="1"/>
  <c r="G3" i="1"/>
  <c r="T3" i="1" s="1"/>
  <c r="A24" i="1"/>
  <c r="A26" i="1" s="1"/>
  <c r="B15" i="1"/>
  <c r="K3" i="1"/>
  <c r="Z4" i="3" a="1"/>
  <c r="Z3" i="3" a="1"/>
  <c r="Z6" i="3" a="1"/>
  <c r="Z5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3" i="3" a="1"/>
  <c r="AA4" i="3" a="1"/>
  <c r="AA6" i="3" a="1"/>
  <c r="AA5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4" i="1"/>
  <c r="AC52" i="1"/>
  <c r="AC50" i="1"/>
  <c r="AC48" i="1"/>
  <c r="AA45" i="1"/>
  <c r="AA58" i="1"/>
  <c r="AA47" i="1"/>
  <c r="AC45" i="1"/>
  <c r="AA43" i="1"/>
  <c r="AB43" i="1" s="1"/>
  <c r="AA42" i="1"/>
  <c r="AB42" i="1" s="1"/>
  <c r="AA41" i="1"/>
  <c r="AB41" i="1" s="1"/>
  <c r="AC38" i="1"/>
  <c r="AC37" i="1"/>
  <c r="AC36" i="1"/>
  <c r="AC35" i="1"/>
  <c r="AC34" i="1"/>
  <c r="AC30" i="1"/>
  <c r="AC29" i="1"/>
  <c r="AC43" i="1"/>
  <c r="AA24" i="1"/>
  <c r="AB24" i="1" s="1"/>
  <c r="AC22" i="1"/>
  <c r="AC21" i="1"/>
  <c r="AA14" i="1"/>
  <c r="AB14" i="1" s="1"/>
  <c r="AA11" i="1"/>
  <c r="AB11" i="1" s="1"/>
  <c r="AA8" i="1"/>
  <c r="AB8" i="1" s="1"/>
  <c r="AA55" i="1"/>
  <c r="AA53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A22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26" i="1"/>
  <c r="AC14" i="1"/>
  <c r="AC11" i="1"/>
  <c r="AC8" i="1"/>
  <c r="AC7" i="1"/>
  <c r="AA56" i="1"/>
  <c r="AA54" i="1"/>
  <c r="AA52" i="1"/>
  <c r="AA5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A9" i="1"/>
  <c r="AB9" i="1" s="1"/>
  <c r="AC4" i="1"/>
  <c r="AA3" i="1"/>
  <c r="AB3" i="1" s="1"/>
  <c r="B25" i="1"/>
  <c r="O3" i="1"/>
  <c r="AB6" i="3" a="1"/>
  <c r="AB4" i="3" a="1"/>
  <c r="AB5" i="3" a="1"/>
  <c r="AB3" i="3" a="1"/>
  <c r="AC51" i="1" l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G13" i="1" s="1"/>
  <c r="AG12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G5" i="1" s="1"/>
  <c r="AF5" i="1" s="1"/>
  <c r="AA40" i="1"/>
  <c r="AB40" i="1" s="1"/>
  <c r="AC4" i="3" a="1"/>
  <c r="AC3" i="3" a="1"/>
  <c r="AC5" i="3" a="1"/>
  <c r="AC6" i="3" a="1"/>
  <c r="AG4" i="1" l="1"/>
  <c r="AC6" i="3"/>
  <c r="AC5" i="3"/>
  <c r="AC3" i="3"/>
  <c r="AC4" i="3"/>
  <c r="AE2" i="3"/>
  <c r="AG9" i="1"/>
  <c r="AF9" i="1" s="1"/>
  <c r="AF13" i="1"/>
  <c r="AV13" i="1"/>
  <c r="AU14" i="1" s="1"/>
  <c r="AG3" i="1"/>
  <c r="AV4" i="1"/>
  <c r="AU5" i="1" s="1"/>
  <c r="AU9" i="1" s="1"/>
  <c r="AF4" i="1"/>
  <c r="AP5" i="1" s="1"/>
  <c r="AD5" i="3" a="1"/>
  <c r="AD3" i="3" a="1"/>
  <c r="AD6" i="3" a="1"/>
  <c r="AD4" i="3" a="1"/>
  <c r="AD3" i="3" l="1"/>
  <c r="AD4" i="3"/>
  <c r="AD6" i="3"/>
  <c r="AD5" i="3"/>
  <c r="AF2" i="3"/>
  <c r="AG8" i="1"/>
  <c r="AV9" i="1"/>
  <c r="AU10" i="1" s="1"/>
  <c r="AE4" i="3" a="1"/>
  <c r="AE5" i="3" a="1"/>
  <c r="AE6" i="3" a="1"/>
  <c r="AE3" i="3" a="1"/>
  <c r="AE4" i="3" l="1"/>
  <c r="AE3" i="3"/>
  <c r="AE5" i="3"/>
  <c r="AE6" i="3"/>
  <c r="AG2" i="3"/>
  <c r="AF4" i="3" a="1"/>
  <c r="AF3" i="3" a="1"/>
  <c r="AF5" i="3" a="1"/>
  <c r="AF6" i="3" a="1"/>
  <c r="AF5" i="3" l="1"/>
  <c r="AF3" i="3"/>
  <c r="AF6" i="3"/>
  <c r="AF4" i="3"/>
  <c r="AH2" i="3"/>
  <c r="AG4" i="3" a="1"/>
  <c r="AG3" i="3" a="1"/>
  <c r="AG5" i="3" a="1"/>
  <c r="AG6" i="3" a="1"/>
  <c r="AG5" i="3" l="1"/>
  <c r="AG6" i="3"/>
  <c r="AG3" i="3"/>
  <c r="AG4" i="3"/>
  <c r="AI2" i="3"/>
  <c r="AH3" i="3" a="1"/>
  <c r="AH5" i="3" a="1"/>
  <c r="AH6" i="3" a="1"/>
  <c r="AH4" i="3" a="1"/>
  <c r="AH6" i="3" l="1"/>
  <c r="AH4" i="3"/>
  <c r="AH5" i="3"/>
  <c r="AH3" i="3"/>
  <c r="AJ2" i="3"/>
  <c r="AI5" i="3" a="1"/>
  <c r="AI6" i="3" a="1"/>
  <c r="AI3" i="3" a="1"/>
  <c r="AI4" i="3" a="1"/>
  <c r="AI3" i="3" l="1"/>
  <c r="AI4" i="3"/>
  <c r="AI6" i="3"/>
  <c r="AI5" i="3"/>
  <c r="AK2" i="3"/>
  <c r="AJ5" i="3" a="1"/>
  <c r="AJ3" i="3" a="1"/>
  <c r="AJ6" i="3" a="1"/>
  <c r="AJ4" i="3" a="1"/>
  <c r="AJ6" i="3" l="1"/>
  <c r="AJ4" i="3"/>
  <c r="AJ3" i="3"/>
  <c r="AJ5" i="3"/>
  <c r="AL2" i="3"/>
  <c r="AK4" i="3" a="1"/>
  <c r="AK5" i="3" a="1"/>
  <c r="AK3" i="3" a="1"/>
  <c r="AK6" i="3" a="1"/>
  <c r="AK3" i="3" l="1"/>
  <c r="AK6" i="3"/>
  <c r="AK5" i="3"/>
  <c r="AK4" i="3"/>
  <c r="AM2" i="3"/>
  <c r="AL3" i="3" a="1"/>
  <c r="AL5" i="3" a="1"/>
  <c r="AL4" i="3" a="1"/>
  <c r="AL6" i="3" a="1"/>
  <c r="AL6" i="3" l="1"/>
  <c r="AL4" i="3"/>
  <c r="AL5" i="3"/>
  <c r="AL3" i="3"/>
  <c r="AN2" i="3"/>
  <c r="AM4" i="3" a="1"/>
  <c r="AM6" i="3" a="1"/>
  <c r="AM5" i="3" a="1"/>
  <c r="AM3" i="3" a="1"/>
  <c r="AM5" i="3" l="1"/>
  <c r="AM6" i="3"/>
  <c r="AM3" i="3"/>
  <c r="AM4" i="3"/>
  <c r="AO2" i="3"/>
  <c r="AN3" i="3" a="1"/>
  <c r="AN4" i="3" a="1"/>
  <c r="AN6" i="3" a="1"/>
  <c r="AN5" i="3" a="1"/>
  <c r="AN6" i="3" l="1"/>
  <c r="AN5" i="3"/>
  <c r="AN4" i="3"/>
  <c r="AN3" i="3"/>
  <c r="AP2" i="3"/>
  <c r="AO6" i="3" a="1"/>
  <c r="AO5" i="3" a="1"/>
  <c r="AO4" i="3" a="1"/>
  <c r="AO3" i="3" a="1"/>
  <c r="AO4" i="3" l="1"/>
  <c r="AO3" i="3"/>
  <c r="AO5" i="3"/>
  <c r="AO6" i="3"/>
  <c r="AQ2" i="3"/>
  <c r="AP5" i="3" a="1"/>
  <c r="AP3" i="3" a="1"/>
  <c r="AP4" i="3" a="1"/>
  <c r="AP6" i="3" a="1"/>
  <c r="AP4" i="3" l="1"/>
  <c r="AP6" i="3"/>
  <c r="AP3" i="3"/>
  <c r="AP5" i="3"/>
  <c r="AR2" i="3"/>
  <c r="AQ4" i="3" a="1"/>
  <c r="AQ3" i="3" a="1"/>
  <c r="AQ6" i="3" a="1"/>
  <c r="AQ5" i="3" a="1"/>
  <c r="AQ5" i="3" l="1"/>
  <c r="AQ6" i="3"/>
  <c r="AQ3" i="3"/>
  <c r="AQ4" i="3"/>
  <c r="AS2" i="3"/>
  <c r="AR5" i="3" a="1"/>
  <c r="AR3" i="3" a="1"/>
  <c r="AR6" i="3" a="1"/>
  <c r="AR4" i="3" a="1"/>
  <c r="AR6" i="3" l="1"/>
  <c r="AR4" i="3"/>
  <c r="AR3" i="3"/>
  <c r="AR5" i="3"/>
  <c r="AT2" i="3"/>
  <c r="AS6" i="3" a="1"/>
  <c r="AS4" i="3" a="1"/>
  <c r="AS3" i="3" a="1"/>
  <c r="AS5" i="3" a="1"/>
  <c r="AS3" i="3" l="1"/>
  <c r="AS5" i="3"/>
  <c r="AS4" i="3"/>
  <c r="AS6" i="3"/>
  <c r="AU2" i="3"/>
  <c r="AT3" i="3" a="1"/>
  <c r="AT6" i="3" a="1"/>
  <c r="AT5" i="3" a="1"/>
  <c r="AT4" i="3" a="1"/>
  <c r="AT5" i="3" l="1"/>
  <c r="AT4" i="3"/>
  <c r="AT6" i="3"/>
  <c r="AT3" i="3"/>
  <c r="AV2" i="3"/>
  <c r="AU3" i="3" a="1"/>
  <c r="AU4" i="3" a="1"/>
  <c r="AU5" i="3" a="1"/>
  <c r="AU6" i="3" a="1"/>
  <c r="AU5" i="3" l="1"/>
  <c r="AU4" i="3"/>
  <c r="AU6" i="3"/>
  <c r="AU3" i="3"/>
  <c r="AW2" i="3"/>
  <c r="AV5" i="3" a="1"/>
  <c r="AV3" i="3" a="1"/>
  <c r="AV6" i="3" a="1"/>
  <c r="AV4" i="3" a="1"/>
  <c r="AV4" i="3" l="1"/>
  <c r="AV6" i="3"/>
  <c r="AV3" i="3"/>
  <c r="AV5" i="3"/>
  <c r="AX2" i="3"/>
  <c r="AW4" i="3" a="1"/>
  <c r="AW3" i="3" a="1"/>
  <c r="AW5" i="3" a="1"/>
  <c r="AW6" i="3" a="1"/>
  <c r="AW5" i="3" l="1"/>
  <c r="AW6" i="3"/>
  <c r="AW3" i="3"/>
  <c r="AW4" i="3"/>
  <c r="AY2" i="3"/>
  <c r="AX6" i="3" a="1"/>
  <c r="AX4" i="3" a="1"/>
  <c r="AX3" i="3" a="1"/>
  <c r="AX5" i="3" a="1"/>
  <c r="AX3" i="3" l="1"/>
  <c r="AX5" i="3"/>
  <c r="AX4" i="3"/>
  <c r="AX6" i="3"/>
  <c r="AZ2" i="3"/>
  <c r="AY6" i="3" a="1"/>
  <c r="AY3" i="3" a="1"/>
  <c r="AY5" i="3" a="1"/>
  <c r="AY4" i="3" a="1"/>
  <c r="AY5" i="3" l="1"/>
  <c r="AY4" i="3"/>
  <c r="AY3" i="3"/>
  <c r="AY6" i="3"/>
  <c r="BA2" i="3"/>
  <c r="AZ4" i="3" a="1"/>
  <c r="AZ3" i="3" a="1"/>
  <c r="AZ5" i="3" a="1"/>
  <c r="AZ6" i="3" a="1"/>
  <c r="AZ6" i="3" l="1"/>
  <c r="AZ5" i="3"/>
  <c r="AZ3" i="3"/>
  <c r="AZ4" i="3"/>
  <c r="BB2" i="3"/>
  <c r="BA6" i="3" a="1"/>
  <c r="BA5" i="3" a="1"/>
  <c r="BA4" i="3" a="1"/>
  <c r="BA3" i="3" a="1"/>
  <c r="BA3" i="3" l="1"/>
  <c r="BA4" i="3"/>
  <c r="BA5" i="3"/>
  <c r="BA6" i="3"/>
  <c r="BC2" i="3"/>
  <c r="BB4" i="3" a="1"/>
  <c r="BB5" i="3" a="1"/>
  <c r="BB3" i="3" a="1"/>
  <c r="BB6" i="3" a="1"/>
  <c r="BB3" i="3" l="1"/>
  <c r="BB6" i="3"/>
  <c r="BB5" i="3"/>
  <c r="BB4" i="3"/>
  <c r="BD2" i="3"/>
  <c r="BC3" i="3" a="1"/>
  <c r="BC4" i="3" a="1"/>
  <c r="BC6" i="3" a="1"/>
  <c r="BC5" i="3" a="1"/>
  <c r="BC5" i="3" l="1"/>
  <c r="BC6" i="3"/>
  <c r="BC4" i="3"/>
  <c r="BC3" i="3"/>
  <c r="BE2" i="3"/>
  <c r="BD6" i="3" a="1"/>
  <c r="BD4" i="3" a="1"/>
  <c r="BD5" i="3" a="1"/>
  <c r="BD3" i="3" a="1"/>
  <c r="BD3" i="3" l="1"/>
  <c r="BD5" i="3"/>
  <c r="BD4" i="3"/>
  <c r="BD6" i="3"/>
  <c r="BF2" i="3"/>
  <c r="BE3" i="3" a="1"/>
  <c r="BE6" i="3" a="1"/>
  <c r="BE4" i="3" a="1"/>
  <c r="BE5" i="3" a="1"/>
  <c r="BE5" i="3" l="1"/>
  <c r="BE4" i="3"/>
  <c r="BE6" i="3"/>
  <c r="BE3" i="3"/>
  <c r="BG2" i="3"/>
  <c r="BF6" i="3" a="1"/>
  <c r="BF3" i="3" a="1"/>
  <c r="BF5" i="3" a="1"/>
  <c r="BF4" i="3" a="1"/>
  <c r="BF4" i="3" l="1"/>
  <c r="BF5" i="3"/>
  <c r="BF3" i="3"/>
  <c r="BF6" i="3"/>
  <c r="BH2" i="3"/>
  <c r="BG3" i="3" a="1"/>
  <c r="BG4" i="3" a="1"/>
  <c r="BG5" i="3" a="1"/>
  <c r="BG6" i="3" a="1"/>
  <c r="BG6" i="3" l="1"/>
  <c r="BG5" i="3"/>
  <c r="BG4" i="3"/>
  <c r="BG3" i="3"/>
  <c r="BI2" i="3"/>
  <c r="BH3" i="3" a="1"/>
  <c r="BH6" i="3" a="1"/>
  <c r="BH4" i="3" a="1"/>
  <c r="BH5" i="3" a="1"/>
  <c r="BH4" i="3" l="1"/>
  <c r="BH5" i="3"/>
  <c r="BH6" i="3"/>
  <c r="BH3" i="3"/>
  <c r="BJ2" i="3"/>
  <c r="BI3" i="3" a="1"/>
  <c r="BI5" i="3" a="1"/>
  <c r="BI6" i="3" a="1"/>
  <c r="BI4" i="3" a="1"/>
  <c r="BI4" i="3" l="1"/>
  <c r="BI6" i="3"/>
  <c r="BI5" i="3"/>
  <c r="BI3" i="3"/>
  <c r="BK2" i="3"/>
  <c r="BJ4" i="3" a="1"/>
  <c r="BJ5" i="3" a="1"/>
  <c r="BJ3" i="3" a="1"/>
  <c r="BJ6" i="3" a="1"/>
  <c r="BJ6" i="3" l="1"/>
  <c r="BJ3" i="3"/>
  <c r="BJ5" i="3"/>
  <c r="BJ4" i="3"/>
  <c r="BL2" i="3"/>
  <c r="BK5" i="3" a="1"/>
  <c r="BK4" i="3" a="1"/>
  <c r="BK3" i="3" a="1"/>
  <c r="BK6" i="3" a="1"/>
  <c r="BK6" i="3" l="1"/>
  <c r="BK3" i="3"/>
  <c r="BK4" i="3"/>
  <c r="BK5" i="3"/>
  <c r="BM2" i="3"/>
  <c r="BL4" i="3" a="1"/>
  <c r="BL6" i="3" a="1"/>
  <c r="BL5" i="3" a="1"/>
  <c r="BL3" i="3" a="1"/>
  <c r="BL5" i="3" l="1"/>
  <c r="BL6" i="3"/>
  <c r="BL3" i="3"/>
  <c r="BL4" i="3"/>
  <c r="BN2" i="3"/>
  <c r="BM3" i="3" a="1"/>
  <c r="BM4" i="3" a="1"/>
  <c r="BM6" i="3" a="1"/>
  <c r="BM5" i="3" a="1"/>
  <c r="BM5" i="3" l="1"/>
  <c r="BM6" i="3"/>
  <c r="BM4" i="3"/>
  <c r="BM3" i="3"/>
  <c r="BO2" i="3"/>
  <c r="BN5" i="3" a="1"/>
  <c r="BN6" i="3" a="1"/>
  <c r="BN3" i="3" a="1"/>
  <c r="BN4" i="3" a="1"/>
  <c r="BN4" i="3" l="1"/>
  <c r="BN3" i="3"/>
  <c r="BN6" i="3"/>
  <c r="BN5" i="3"/>
  <c r="BP2" i="3"/>
  <c r="BO5" i="3" a="1"/>
  <c r="BO4" i="3" a="1"/>
  <c r="BO3" i="3" a="1"/>
  <c r="BO6" i="3" a="1"/>
  <c r="BO6" i="3" l="1"/>
  <c r="BO3" i="3"/>
  <c r="BO4" i="3"/>
  <c r="BO5" i="3"/>
  <c r="BQ2" i="3"/>
  <c r="BP3" i="3" a="1"/>
  <c r="BP5" i="3" a="1"/>
  <c r="BP6" i="3" a="1"/>
  <c r="BP4" i="3" a="1"/>
  <c r="BP4" i="3" l="1"/>
  <c r="BP6" i="3"/>
  <c r="BP5" i="3"/>
  <c r="BP3" i="3"/>
  <c r="BR2" i="3"/>
  <c r="BQ4" i="3" a="1"/>
  <c r="BQ5" i="3" a="1"/>
  <c r="BQ6" i="3" a="1"/>
  <c r="BQ3" i="3" a="1"/>
  <c r="BQ3" i="3" l="1"/>
  <c r="BQ6" i="3"/>
  <c r="BQ5" i="3"/>
  <c r="BQ4" i="3"/>
  <c r="BS2" i="3"/>
  <c r="BR5" i="3" a="1"/>
  <c r="BR6" i="3" a="1"/>
  <c r="BR3" i="3" a="1"/>
  <c r="BR4" i="3" a="1"/>
  <c r="BR3" i="3" l="1"/>
  <c r="BR4" i="3"/>
  <c r="BR6" i="3"/>
  <c r="BR5" i="3"/>
  <c r="BT2" i="3"/>
  <c r="BS3" i="3" a="1"/>
  <c r="BS6" i="3" a="1"/>
  <c r="BS5" i="3" a="1"/>
  <c r="BS4" i="3" a="1"/>
  <c r="BS4" i="3" l="1"/>
  <c r="BS5" i="3"/>
  <c r="BS6" i="3"/>
  <c r="BS3" i="3"/>
  <c r="BU2" i="3"/>
  <c r="BT5" i="3" a="1"/>
  <c r="BT3" i="3" a="1"/>
  <c r="BT6" i="3" a="1"/>
  <c r="BT4" i="3" a="1"/>
  <c r="BT4" i="3" l="1"/>
  <c r="BT6" i="3"/>
  <c r="BT3" i="3"/>
  <c r="BT5" i="3"/>
  <c r="BV2" i="3"/>
  <c r="BU5" i="3" a="1"/>
  <c r="BU6" i="3" a="1"/>
  <c r="BU4" i="3" a="1"/>
  <c r="BU3" i="3" a="1"/>
  <c r="BU3" i="3" l="1"/>
  <c r="BU4" i="3"/>
  <c r="BU6" i="3"/>
  <c r="BU5" i="3"/>
  <c r="BW2" i="3"/>
  <c r="BV5" i="3" a="1"/>
  <c r="BV3" i="3" a="1"/>
  <c r="BV6" i="3" a="1"/>
  <c r="BV4" i="3" a="1"/>
  <c r="BV4" i="3" l="1"/>
  <c r="BV6" i="3"/>
  <c r="BV3" i="3"/>
  <c r="BV5" i="3"/>
  <c r="BX2" i="3"/>
  <c r="BW4" i="3" a="1"/>
  <c r="BW5" i="3" a="1"/>
  <c r="BW3" i="3" a="1"/>
  <c r="BW6" i="3" a="1"/>
  <c r="BW6" i="3" l="1"/>
  <c r="BW3" i="3"/>
  <c r="BW5" i="3"/>
  <c r="BW4" i="3"/>
  <c r="BX5" i="3" a="1"/>
  <c r="BX6" i="3" a="1"/>
  <c r="BX3" i="3" a="1"/>
  <c r="BX4" i="3" a="1"/>
  <c r="BX4" i="3" l="1"/>
  <c r="BX3" i="3"/>
  <c r="BX6" i="3"/>
  <c r="BX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<sst xmlns="http://schemas.openxmlformats.org/spreadsheetml/2006/main" count="2166" uniqueCount="829">
  <si>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</si>
  <si>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</si>
  <si>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</si>
  <si>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</si>
  <si>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</si>
  <si>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</si>
  <si>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</si>
  <si>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</si>
  <si>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</si>
  <si>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</si>
  <si>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</si>
  <si>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</si>
  <si>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</si>
  <si>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</si>
  <si>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</si>
  <si>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</si>
  <si>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</si>
  <si>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</si>
  <si>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</si>
  <si>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</si>
  <si>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</si>
  <si>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</si>
  <si>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</si>
  <si>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</si>
  <si>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</si>
  <si>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</si>
  <si>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</si>
  <si>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</si>
  <si>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</si>
  <si>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</si>
  <si>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</si>
  <si>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</si>
  <si>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</si>
  <si>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</si>
  <si>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</si>
  <si>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</si>
  <si>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</si>
  <si>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</si>
  <si>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</si>
  <si>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</si>
  <si>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</si>
  <si>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</si>
  <si>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</si>
  <si>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</si>
  <si>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</si>
  <si>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</si>
  <si>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</si>
  <si>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</si>
  <si>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</si>
  <si>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</si>
  <si>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</si>
  <si>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</si>
  <si>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</si>
  <si>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</si>
  <si>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</si>
  <si>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</si>
  <si>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</si>
  <si>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</si>
  <si>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</si>
  <si>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</si>
  <si>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</si>
  <si>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</si>
  <si>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</si>
  <si>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</si>
  <si>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</si>
  <si>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</si>
  <si>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</si>
  <si>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</si>
  <si>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</si>
  <si>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</si>
  <si>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</si>
  <si>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</si>
  <si>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</si>
  <si>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</si>
  <si>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</si>
  <si>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</si>
  <si>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</si>
  <si>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</si>
  <si>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</si>
  <si>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</si>
  <si>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</si>
  <si>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</si>
  <si>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</si>
  <si>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</si>
  <si>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</si>
  <si>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</si>
  <si>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</si>
  <si>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</si>
  <si>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</si>
  <si>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</si>
  <si>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</si>
  <si>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</si>
  <si>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</si>
  <si>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</si>
  <si>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</si>
  <si>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</si>
  <si>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</si>
  <si>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</si>
  <si>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</si>
  <si>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</si>
  <si>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</si>
  <si>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</si>
  <si>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</si>
  <si>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</si>
  <si>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</si>
  <si>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</si>
  <si>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</si>
  <si>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</si>
  <si>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</si>
  <si>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</si>
  <si>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</si>
  <si>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</si>
  <si>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</si>
  <si>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</si>
  <si>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</si>
  <si>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</si>
  <si>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</si>
  <si>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</si>
  <si>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</si>
  <si>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</si>
  <si>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</si>
  <si>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</si>
  <si>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</si>
  <si>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</si>
  <si>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</si>
  <si>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</si>
  <si>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</si>
  <si>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</si>
  <si>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</si>
  <si>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</si>
  <si>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</si>
  <si>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</si>
  <si>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</si>
  <si>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</si>
  <si>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</si>
  <si>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</si>
  <si>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</si>
  <si>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</si>
  <si>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</si>
  <si>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</si>
  <si>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</si>
  <si>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</si>
  <si>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</si>
  <si>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</si>
  <si>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</si>
  <si>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</si>
  <si>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</si>
  <si>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</si>
  <si>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</si>
  <si>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</si>
  <si>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</si>
  <si>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</si>
  <si>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</si>
  <si>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</si>
  <si>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</si>
  <si>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</si>
  <si>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</si>
  <si>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</si>
  <si>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</si>
  <si>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</si>
  <si>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</si>
  <si>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</si>
  <si>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</si>
  <si>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</si>
  <si>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</si>
  <si>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</si>
  <si>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</si>
  <si>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</si>
  <si>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</si>
  <si>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</si>
  <si>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</si>
  <si>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</si>
  <si>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</si>
  <si>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</si>
  <si>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</si>
  <si>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</si>
  <si>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</si>
  <si>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</si>
  <si>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</si>
  <si>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</si>
  <si>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</si>
  <si>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</si>
  <si>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</si>
  <si>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</si>
  <si>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</si>
  <si>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</si>
  <si>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</si>
  <si>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</si>
  <si>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</si>
  <si>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</si>
  <si>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</si>
  <si>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</si>
  <si>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</si>
  <si>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</si>
  <si>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</si>
  <si>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</si>
  <si>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</si>
  <si>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</si>
  <si>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</si>
  <si>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</si>
  <si>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</si>
  <si>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</si>
  <si>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</si>
  <si>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</si>
  <si>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</si>
  <si>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</si>
  <si>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</si>
  <si>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</si>
  <si>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</si>
  <si>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</si>
  <si>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</si>
  <si>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</si>
  <si>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</si>
  <si>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</si>
  <si>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</si>
  <si>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</si>
  <si>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</si>
  <si>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</si>
  <si>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</si>
  <si>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</si>
  <si>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</si>
  <si>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</si>
  <si>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</si>
  <si>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</si>
  <si>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</si>
  <si>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</si>
  <si>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</si>
  <si>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</si>
  <si>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</si>
  <si>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</si>
  <si>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</si>
  <si>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</si>
  <si>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</si>
  <si>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</si>
  <si>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</si>
  <si>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</si>
  <si>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</si>
  <si>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</si>
  <si>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</si>
  <si>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</si>
  <si>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</si>
  <si>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</si>
  <si>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</si>
  <si>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</si>
  <si>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</si>
  <si>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</si>
  <si>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</si>
  <si>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</si>
  <si>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</si>
  <si>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</si>
  <si>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</si>
  <si>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</si>
  <si>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</si>
  <si>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</si>
  <si>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</si>
  <si>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</si>
  <si>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</si>
  <si>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</si>
  <si>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</si>
  <si>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</si>
  <si>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</si>
  <si>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</si>
  <si>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</si>
  <si>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</si>
  <si>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</si>
  <si>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</si>
  <si>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</si>
  <si>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</si>
  <si>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</si>
  <si>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</si>
  <si>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</si>
  <si>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</si>
  <si>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</si>
  <si>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</si>
  <si>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</si>
  <si>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</si>
  <si>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</si>
  <si>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</si>
  <si>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</si>
  <si>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</si>
  <si>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</si>
  <si>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</si>
  <si>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</si>
  <si>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</si>
  <si>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</si>
  <si>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</si>
  <si>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</si>
  <si>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</si>
  <si>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</si>
  <si>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</si>
  <si>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</si>
  <si>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</si>
  <si>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</si>
  <si>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</si>
  <si>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</si>
  <si>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</si>
  <si>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</si>
  <si>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</si>
  <si>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</si>
  <si>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</si>
  <si>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</si>
  <si>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</si>
  <si>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</si>
  <si>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</si>
  <si>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</si>
  <si>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</si>
  <si>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</si>
  <si>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</si>
  <si>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</si>
  <si>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</si>
  <si>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</si>
  <si>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</si>
  <si>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</si>
  <si>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</si>
  <si>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</si>
  <si>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</si>
  <si>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</si>
  <si>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</si>
  <si>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</si>
  <si>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</si>
  <si>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</si>
  <si>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</si>
  <si>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</si>
  <si>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</si>
  <si>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</si>
  <si>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</si>
  <si>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</si>
  <si>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</si>
  <si>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</si>
  <si>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</si>
  <si>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</si>
  <si>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</si>
  <si>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</si>
  <si>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</si>
  <si>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</si>
  <si>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</si>
  <si>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</si>
  <si>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</si>
  <si>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</si>
  <si>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</si>
  <si>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</si>
  <si>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</si>
  <si>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</si>
  <si>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</si>
  <si>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</si>
  <si>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</si>
  <si>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</si>
  <si>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</si>
  <si>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</si>
  <si>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</si>
  <si>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</si>
  <si>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</si>
  <si>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</si>
  <si>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</si>
  <si>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</si>
  <si>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</si>
  <si>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</si>
  <si>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</si>
  <si>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</si>
  <si>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</si>
  <si>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</si>
  <si>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</si>
  <si>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</si>
  <si>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</si>
  <si>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</si>
  <si>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</si>
  <si>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</si>
  <si>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</si>
  <si>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</si>
  <si>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</si>
  <si>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</si>
  <si>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</si>
  <si>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</si>
  <si>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</si>
  <si>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</si>
  <si>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</si>
  <si>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</si>
  <si>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</si>
  <si>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</si>
  <si>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</si>
  <si>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</si>
  <si>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</si>
  <si>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</si>
  <si>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</si>
  <si>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</si>
  <si>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</si>
  <si>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</si>
  <si>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</si>
  <si>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</si>
  <si>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</si>
  <si>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</si>
  <si>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</si>
  <si>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</si>
  <si>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</si>
  <si>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</si>
  <si>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</si>
  <si>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</si>
  <si>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</si>
  <si>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</si>
  <si>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</si>
  <si>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</si>
  <si>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</si>
  <si>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</si>
  <si>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</si>
  <si>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</si>
  <si>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</si>
  <si>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</si>
  <si>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</si>
  <si>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</si>
  <si>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</si>
  <si>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</si>
  <si>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</si>
  <si>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</si>
  <si>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</si>
  <si>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</si>
  <si>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</si>
  <si>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</si>
  <si>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</si>
  <si>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</si>
  <si>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</si>
  <si>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</si>
  <si>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</si>
  <si>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</si>
  <si>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</si>
  <si>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</si>
  <si>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</si>
  <si>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</si>
  <si>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</si>
  <si>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</si>
  <si>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</si>
  <si>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</si>
  <si>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</si>
  <si>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</si>
  <si>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</si>
  <si>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</si>
  <si>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</si>
  <si>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</si>
  <si>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</si>
  <si>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</si>
  <si>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</si>
  <si>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</si>
  <si>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</si>
  <si>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</si>
  <si>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</si>
  <si>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</si>
  <si>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</si>
  <si>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</si>
  <si>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</si>
  <si>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</si>
  <si>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</si>
  <si>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</si>
  <si>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</si>
  <si>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</si>
  <si>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</si>
  <si>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</si>
  <si>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</si>
  <si>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</si>
  <si>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</si>
  <si>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</si>
  <si>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</si>
  <si>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</si>
  <si>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</si>
  <si>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</si>
  <si>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</si>
  <si>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</si>
  <si>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</si>
  <si>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</si>
  <si>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</si>
  <si>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</si>
  <si>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</si>
  <si>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</si>
  <si>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</si>
  <si>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</si>
  <si>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</si>
  <si>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</si>
  <si>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</si>
  <si>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</si>
  <si>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</si>
  <si>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</si>
  <si>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</si>
  <si>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</si>
  <si>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</si>
  <si>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</si>
  <si>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</si>
  <si>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</si>
  <si>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</si>
  <si>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</si>
  <si>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</si>
  <si>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</si>
  <si>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</si>
  <si>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</si>
  <si>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</si>
  <si>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</si>
  <si>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</si>
  <si>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</si>
  <si>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</si>
  <si>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</si>
  <si>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</si>
  <si>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</si>
  <si>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</si>
  <si>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</si>
  <si>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</si>
  <si>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</si>
  <si>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</si>
  <si>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</si>
  <si>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</si>
  <si>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</si>
  <si>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</si>
  <si>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</si>
  <si>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</si>
  <si>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</si>
  <si>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</si>
  <si>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</si>
  <si>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</si>
  <si>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</si>
  <si>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</si>
  <si>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</si>
  <si>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</si>
  <si>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</si>
  <si>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</si>
  <si>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</si>
  <si>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</si>
  <si>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</si>
  <si>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</si>
  <si>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</si>
  <si>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</si>
  <si>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</si>
  <si>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</si>
  <si>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</si>
  <si>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</si>
  <si>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</si>
  <si>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</si>
  <si>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</si>
  <si>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</si>
  <si>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</si>
  <si>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</si>
  <si>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</si>
  <si>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</si>
  <si>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</si>
  <si>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</si>
  <si>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</si>
  <si>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</si>
  <si>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</si>
  <si>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</si>
  <si>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</si>
  <si>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</si>
  <si>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</si>
  <si>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</si>
  <si>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</si>
  <si>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</si>
  <si>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</si>
  <si>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</si>
  <si>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</si>
  <si>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</si>
  <si>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</si>
  <si>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</si>
  <si>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</si>
  <si>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</si>
  <si>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</si>
  <si>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</si>
  <si>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</si>
  <si>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</si>
  <si>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</si>
  <si>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</si>
  <si>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</si>
  <si>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</si>
  <si>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</si>
  <si>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</si>
  <si>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</si>
  <si>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</si>
  <si>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</si>
  <si>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</si>
  <si>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</si>
  <si>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</si>
  <si>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</si>
  <si>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</si>
  <si>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</si>
  <si>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</si>
  <si>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</si>
  <si>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</si>
  <si>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</si>
  <si>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</si>
  <si>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</si>
  <si>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</si>
  <si>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</si>
  <si>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</si>
  <si>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</si>
  <si>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</si>
  <si>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</si>
  <si>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</si>
  <si>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</si>
  <si>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</si>
  <si>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</si>
  <si>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</si>
  <si>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</si>
  <si>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</si>
  <si>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</si>
  <si>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</si>
  <si>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</si>
  <si>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</si>
  <si>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</si>
  <si>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</si>
  <si>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</si>
  <si>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</si>
  <si>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</si>
  <si>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</si>
  <si>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</si>
  <si>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</si>
  <si>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</si>
  <si>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</si>
  <si>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</si>
  <si>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</si>
  <si>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</si>
  <si>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</si>
  <si>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</si>
  <si>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</si>
  <si>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ㄦ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</si>
  <si>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</si>
  <si>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</si>
  <si>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</si>
  <si>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</si>
  <si>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</si>
  <si>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</si>
  <si>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</si>
  <si>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</si>
  <si>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</si>
  <si>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</si>
  <si>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</si>
  <si>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</si>
  <si>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</si>
  <si>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</si>
  <si>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</si>
  <si>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</si>
  <si>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</si>
  <si>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</si>
  <si>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</si>
  <si>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</si>
  <si>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</si>
  <si>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</si>
  <si>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</si>
  <si>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</si>
  <si>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</si>
  <si>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</si>
  <si>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</si>
  <si>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</si>
  <si>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</si>
  <si>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</si>
  <si>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</si>
  <si>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</si>
  <si>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（空白）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</si>
  <si>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</si>
  <si>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</si>
  <si>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</si>
  <si>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</si>
  <si>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</si>
  <si>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135 v1</t>
    <phoneticPr fontId="9" type="noConversion"/>
  </si>
  <si>
    <t>135 v2</t>
    <phoneticPr fontId="9" type="noConversion"/>
  </si>
  <si>
    <t>135 v3</t>
    <phoneticPr fontId="9" type="noConversion"/>
  </si>
  <si>
    <t>台羅調號</t>
    <phoneticPr fontId="9" type="noConversion"/>
  </si>
  <si>
    <t>"</t>
    <phoneticPr fontId="9" type="noConversion"/>
  </si>
  <si>
    <t>'</t>
    <phoneticPr fontId="9" type="noConversion"/>
  </si>
  <si>
    <t>_</t>
    <phoneticPr fontId="9" type="noConversion"/>
  </si>
  <si>
    <t>+</t>
    <phoneticPr fontId="9" type="noConversion"/>
  </si>
  <si>
    <t>˪</t>
    <phoneticPr fontId="9" type="noConversion"/>
  </si>
  <si>
    <t>˫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</si>
  <si>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</si>
  <si>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</si>
  <si>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</si>
  <si>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z</t>
    <phoneticPr fontId="9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</si>
  <si>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</si>
  <si>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</si>
  <si>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</si>
  <si>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</si>
  <si>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</si>
  <si>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</si>
  <si>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</si>
  <si>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</si>
  <si>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</si>
  <si>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</si>
  <si>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</si>
  <si>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</si>
  <si>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</si>
  <si>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</si>
  <si>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</si>
  <si>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</si>
  <si>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</si>
  <si>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</si>
  <si>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</si>
  <si>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</si>
  <si>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</si>
  <si>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alphabet: '1!qa2wsxeEdcbyhnBYHN?ujm8ik,9l.0p;:/-OAUJ*I&lt;(L 43657'</t>
    <phoneticPr fontId="9" type="noConversion"/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</si>
  <si>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</si>
  <si>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</si>
  <si>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</si>
  <si>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</si>
  <si>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</si>
  <si>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</si>
  <si>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</si>
  <si>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</si>
  <si>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</si>
  <si>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</si>
  <si>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</si>
  <si>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</si>
  <si>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</si>
  <si>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</si>
  <si>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</si>
  <si>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</si>
  <si>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</si>
  <si>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</si>
  <si>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</si>
  <si>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</si>
  <si>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</si>
  <si>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</si>
  <si>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</si>
  <si>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</si>
  <si>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</si>
  <si>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</si>
  <si>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</si>
  <si>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</si>
  <si>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</si>
  <si>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</si>
  <si>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</si>
  <si>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</si>
  <si>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</si>
  <si>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</si>
  <si>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</si>
  <si>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</si>
  <si>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</si>
  <si>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</si>
  <si>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</si>
  <si>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</si>
  <si>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</si>
  <si>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</si>
  <si>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</si>
  <si>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</si>
  <si>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</si>
  <si>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</si>
  <si>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</si>
  <si>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</si>
  <si>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</si>
  <si>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</si>
  <si>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</si>
  <si>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</si>
  <si>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</si>
  <si>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</si>
  <si>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</si>
  <si>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</si>
  <si>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</si>
  <si>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</si>
  <si>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</si>
  <si>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</si>
  <si>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</si>
  <si>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</si>
  <si>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</si>
  <si>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</si>
  <si>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</si>
  <si>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</si>
  <si>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</si>
  <si>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</si>
  <si>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</si>
  <si>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</si>
  <si>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</si>
  <si>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</si>
  <si>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</si>
  <si>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</si>
  <si>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</si>
  <si>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</si>
  <si>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</si>
  <si>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</si>
  <si>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</si>
  <si>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</si>
  <si>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</si>
  <si>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</si>
  <si>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</si>
  <si>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</si>
  <si>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</si>
  <si>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</si>
  <si>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</si>
  <si>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</si>
  <si>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</si>
  <si>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</si>
  <si>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</si>
  <si>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</si>
  <si>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</si>
  <si>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</si>
  <si>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</si>
  <si>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</si>
  <si>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</si>
  <si>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</si>
  <si>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</si>
  <si>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</si>
  <si>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</si>
  <si>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</si>
  <si>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</si>
  <si>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</si>
  <si>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</si>
  <si>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</si>
  <si>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</si>
  <si>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</si>
  <si>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</si>
  <si>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</si>
  <si>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</si>
  <si>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</si>
  <si>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</si>
  <si>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</si>
  <si>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g</t>
    <phoneticPr fontId="9" type="noConversion"/>
  </si>
  <si>
    <t>ㄬ</t>
    <phoneticPr fontId="9" type="noConversion"/>
  </si>
  <si>
    <t>B</t>
    <phoneticPr fontId="9" type="noConversion"/>
  </si>
  <si>
    <t>o</t>
    <phoneticPr fontId="9" type="noConversion"/>
  </si>
  <si>
    <t>.</t>
    <phoneticPr fontId="9" type="noConversion"/>
  </si>
  <si>
    <t></t>
    <phoneticPr fontId="9" type="noConversion"/>
  </si>
  <si>
    <t>.</t>
    <phoneticPr fontId="9" type="noConversion"/>
  </si>
  <si>
    <t>M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</si>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</sst>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76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8"/>
      <color rgb="FFFF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54" fillId="0" borderId="0" applyNumberFormat="0" applyFill="0" applyBorder="0" applyAlignment="0" applyProtection="0"/>
  </cellStyleXfs>
  <cellXfs count="592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41" fillId="7" borderId="15" xfId="0" applyFont="1" applyFill="1" applyBorder="1" applyAlignment="1">
      <alignment horizontal="center" vertical="center"/>
    </xf>
    <xf numFmtId="0" fontId="140" fillId="4" borderId="15" xfId="0" applyFont="1" applyFill="1" applyBorder="1" applyAlignment="1">
      <alignment horizontal="center" vertical="center"/>
    </xf>
    <xf numFmtId="0" fontId="141" fillId="6" borderId="15" xfId="0" applyFont="1" applyFill="1" applyBorder="1" applyAlignment="1">
      <alignment horizontal="center" vertical="center"/>
    </xf>
    <xf numFmtId="0" fontId="141" fillId="5" borderId="15" xfId="0" applyFont="1" applyFill="1" applyBorder="1" applyAlignment="1">
      <alignment horizontal="center" vertical="center"/>
    </xf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144" fillId="8" borderId="0" xfId="1" applyFont="1" applyFill="1" applyAlignment="1">
      <alignment horizontal="center"/>
    </xf>
    <xf numFmtId="0" fontId="144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41" fillId="0" borderId="0" xfId="1" applyFont="1" applyAlignment="1">
      <alignment horizontal="left"/>
    </xf>
    <xf numFmtId="0" fontId="141" fillId="3" borderId="15" xfId="0" applyFont="1" applyFill="1" applyBorder="1" applyAlignment="1">
      <alignment horizontal="center" vertical="center"/>
    </xf>
    <xf numFmtId="0" fontId="146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7" fillId="0" borderId="0" xfId="1" applyFont="1" applyAlignment="1">
      <alignment horizontal="left"/>
    </xf>
    <xf numFmtId="0" fontId="145" fillId="0" borderId="0" xfId="1" applyFont="1" applyAlignment="1">
      <alignment vertical="center"/>
    </xf>
    <xf numFmtId="0" fontId="145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8" fillId="4" borderId="0" xfId="0" applyFont="1" applyFill="1" applyAlignment="1">
      <alignment horizontal="center" vertical="center"/>
    </xf>
    <xf numFmtId="0" fontId="149" fillId="6" borderId="0" xfId="0" applyFont="1" applyFill="1" applyAlignment="1">
      <alignment horizontal="center" vertical="center"/>
    </xf>
    <xf numFmtId="0" fontId="149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4" fillId="0" borderId="0" xfId="1" applyFont="1" applyAlignment="1" applyProtection="1">
      <alignment vertical="center"/>
      <protection locked="0"/>
    </xf>
    <xf numFmtId="0" fontId="8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4" fillId="0" borderId="0" xfId="1" applyFont="1" applyAlignment="1">
      <alignment horizontal="center" vertical="center"/>
    </xf>
    <xf numFmtId="0" fontId="151" fillId="4" borderId="0" xfId="1" applyFont="1" applyFill="1" applyAlignment="1" applyProtection="1">
      <alignment horizontal="center" vertical="center"/>
      <protection locked="0"/>
    </xf>
    <xf numFmtId="0" fontId="146" fillId="11" borderId="10" xfId="1" applyFont="1" applyFill="1" applyBorder="1" applyAlignment="1">
      <alignment horizontal="center" vertical="center"/>
    </xf>
    <xf numFmtId="0" fontId="146" fillId="11" borderId="6" xfId="1" applyFont="1" applyFill="1" applyBorder="1" applyAlignment="1">
      <alignment horizontal="center" vertical="center"/>
    </xf>
    <xf numFmtId="0" fontId="146" fillId="11" borderId="11" xfId="1" applyFont="1" applyFill="1" applyBorder="1" applyAlignment="1">
      <alignment horizontal="center" vertical="center"/>
    </xf>
    <xf numFmtId="0" fontId="8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4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52" fillId="2" borderId="0" xfId="1" applyFont="1" applyFill="1"/>
    <xf numFmtId="0" fontId="38" fillId="2" borderId="0" xfId="1" applyFont="1" applyFill="1"/>
    <xf numFmtId="0" fontId="153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39" fillId="0" borderId="0" xfId="1" applyFont="1" applyAlignment="1" applyProtection="1">
      <alignment horizontal="center" vertical="center"/>
      <protection locked="0"/>
    </xf>
    <xf numFmtId="0" fontId="145" fillId="0" borderId="0" xfId="1" applyFont="1" applyAlignment="1">
      <alignment horizontal="center" vertical="center"/>
    </xf>
    <xf numFmtId="0" fontId="154" fillId="2" borderId="0" xfId="3" quotePrefix="1" applyFill="1"/>
    <xf numFmtId="0" fontId="155" fillId="5" borderId="0" xfId="0" applyFont="1" applyFill="1" applyAlignment="1">
      <alignment horizontal="center" vertical="center"/>
    </xf>
    <xf numFmtId="0" fontId="155" fillId="5" borderId="0" xfId="0" quotePrefix="1" applyFont="1" applyFill="1" applyAlignment="1">
      <alignment horizontal="center" vertical="center"/>
    </xf>
    <xf numFmtId="0" fontId="156" fillId="0" borderId="0" xfId="0" applyFont="1" applyAlignment="1">
      <alignment horizontal="center" vertical="center"/>
    </xf>
    <xf numFmtId="0" fontId="157" fillId="2" borderId="0" xfId="0" quotePrefix="1" applyFont="1" applyFill="1" applyAlignment="1">
      <alignment horizontal="center" vertical="center"/>
    </xf>
    <xf numFmtId="0" fontId="131" fillId="0" borderId="0" xfId="1" applyFont="1" applyAlignment="1">
      <alignment vertical="center"/>
    </xf>
    <xf numFmtId="0" fontId="159" fillId="0" borderId="0" xfId="0" applyFont="1" applyAlignment="1">
      <alignment horizont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41" fillId="3" borderId="0" xfId="0" applyFont="1" applyFill="1" applyBorder="1" applyAlignment="1">
      <alignment horizontal="center" vertical="center"/>
    </xf>
    <xf numFmtId="0" fontId="141" fillId="7" borderId="0" xfId="0" applyFont="1" applyFill="1" applyBorder="1" applyAlignment="1">
      <alignment horizontal="center" vertical="center"/>
    </xf>
    <xf numFmtId="0" fontId="141" fillId="6" borderId="0" xfId="0" applyFont="1" applyFill="1" applyBorder="1" applyAlignment="1">
      <alignment horizontal="center" vertical="center"/>
    </xf>
    <xf numFmtId="0" fontId="141" fillId="5" borderId="0" xfId="0" applyFont="1" applyFill="1" applyBorder="1" applyAlignment="1">
      <alignment horizontal="center" vertical="center"/>
    </xf>
    <xf numFmtId="0" fontId="131" fillId="6" borderId="1" xfId="0" applyFont="1" applyFill="1" applyBorder="1" applyAlignment="1">
      <alignment horizontal="center" vertical="center"/>
    </xf>
    <xf numFmtId="0" fontId="155" fillId="5" borderId="1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left" vertical="center" indent="1"/>
    </xf>
    <xf numFmtId="0" fontId="23" fillId="7" borderId="0" xfId="0" applyFont="1" applyFill="1" applyBorder="1" applyAlignment="1">
      <alignment horizontal="center" vertical="center"/>
    </xf>
    <xf numFmtId="0" fontId="131" fillId="6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55" fillId="5" borderId="0" xfId="0" applyFont="1" applyFill="1" applyBorder="1" applyAlignment="1">
      <alignment horizontal="center" vertical="center"/>
    </xf>
    <xf numFmtId="0" fontId="131" fillId="5" borderId="4" xfId="0" applyFont="1" applyFill="1" applyBorder="1" applyAlignment="1">
      <alignment horizontal="left" vertical="center" indent="1"/>
    </xf>
    <xf numFmtId="0" fontId="131" fillId="6" borderId="8" xfId="0" applyFont="1" applyFill="1" applyBorder="1" applyAlignment="1">
      <alignment horizontal="center" vertical="center"/>
    </xf>
    <xf numFmtId="0" fontId="155" fillId="5" borderId="8" xfId="0" applyFont="1" applyFill="1" applyBorder="1" applyAlignment="1">
      <alignment horizontal="center" vertical="center"/>
    </xf>
    <xf numFmtId="0" fontId="131" fillId="5" borderId="9" xfId="0" applyFont="1" applyFill="1" applyBorder="1" applyAlignment="1">
      <alignment horizontal="left" vertical="center" indent="1"/>
    </xf>
    <xf numFmtId="0" fontId="165" fillId="0" borderId="9" xfId="0" applyFont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 wrapText="1"/>
    </xf>
    <xf numFmtId="0" fontId="165" fillId="0" borderId="26" xfId="0" applyFont="1" applyBorder="1" applyAlignment="1">
      <alignment horizontal="center" vertical="center"/>
    </xf>
    <xf numFmtId="0" fontId="165" fillId="0" borderId="7" xfId="0" applyFont="1" applyBorder="1" applyAlignment="1">
      <alignment horizontal="center" vertical="center"/>
    </xf>
    <xf numFmtId="0" fontId="164" fillId="0" borderId="16" xfId="0" applyFont="1" applyBorder="1" applyAlignment="1">
      <alignment horizontal="left" vertical="center"/>
    </xf>
    <xf numFmtId="0" fontId="164" fillId="0" borderId="12" xfId="0" applyFont="1" applyBorder="1" applyAlignment="1">
      <alignment horizontal="left" vertical="center"/>
    </xf>
    <xf numFmtId="0" fontId="164" fillId="0" borderId="27" xfId="0" applyFont="1" applyBorder="1" applyAlignment="1">
      <alignment horizontal="left" vertical="center"/>
    </xf>
    <xf numFmtId="0" fontId="164" fillId="0" borderId="3" xfId="0" applyFont="1" applyBorder="1" applyAlignment="1">
      <alignment horizontal="left" vertical="center"/>
    </xf>
    <xf numFmtId="0" fontId="164" fillId="0" borderId="14" xfId="0" applyFont="1" applyBorder="1" applyAlignment="1">
      <alignment horizontal="left" vertical="center"/>
    </xf>
    <xf numFmtId="0" fontId="164" fillId="0" borderId="2" xfId="0" applyFont="1" applyBorder="1" applyAlignment="1">
      <alignment horizontal="left" vertical="center"/>
    </xf>
    <xf numFmtId="0" fontId="132" fillId="7" borderId="1" xfId="0" applyFont="1" applyFill="1" applyBorder="1" applyAlignment="1">
      <alignment horizontal="center" vertical="center"/>
    </xf>
    <xf numFmtId="0" fontId="134" fillId="6" borderId="1" xfId="0" applyFont="1" applyFill="1" applyBorder="1" applyAlignment="1">
      <alignment horizontal="center" vertical="center"/>
    </xf>
    <xf numFmtId="0" fontId="133" fillId="4" borderId="1" xfId="0" applyFont="1" applyFill="1" applyBorder="1" applyAlignment="1">
      <alignment horizontal="center" vertical="center"/>
    </xf>
    <xf numFmtId="0" fontId="134" fillId="5" borderId="2" xfId="0" applyFont="1" applyFill="1" applyBorder="1" applyAlignment="1">
      <alignment horizontal="left" vertical="center" indent="1"/>
    </xf>
    <xf numFmtId="0" fontId="132" fillId="7" borderId="0" xfId="0" applyFont="1" applyFill="1" applyBorder="1" applyAlignment="1">
      <alignment horizontal="center" vertical="center"/>
    </xf>
    <xf numFmtId="0" fontId="134" fillId="6" borderId="0" xfId="0" applyFont="1" applyFill="1" applyBorder="1" applyAlignment="1">
      <alignment horizontal="center" vertical="center"/>
    </xf>
    <xf numFmtId="0" fontId="133" fillId="4" borderId="0" xfId="0" applyFont="1" applyFill="1" applyBorder="1" applyAlignment="1">
      <alignment horizontal="center" vertical="center"/>
    </xf>
    <xf numFmtId="0" fontId="134" fillId="5" borderId="4" xfId="0" applyFont="1" applyFill="1" applyBorder="1" applyAlignment="1">
      <alignment horizontal="left" vertical="center" indent="1"/>
    </xf>
    <xf numFmtId="0" fontId="132" fillId="7" borderId="8" xfId="0" applyFont="1" applyFill="1" applyBorder="1" applyAlignment="1">
      <alignment horizontal="center" vertical="center"/>
    </xf>
    <xf numFmtId="0" fontId="134" fillId="6" borderId="8" xfId="0" applyFont="1" applyFill="1" applyBorder="1" applyAlignment="1">
      <alignment horizontal="center" vertical="center"/>
    </xf>
    <xf numFmtId="0" fontId="133" fillId="4" borderId="8" xfId="0" applyFont="1" applyFill="1" applyBorder="1" applyAlignment="1">
      <alignment horizontal="center" vertical="center"/>
    </xf>
    <xf numFmtId="0" fontId="134" fillId="5" borderId="9" xfId="0" applyFont="1" applyFill="1" applyBorder="1" applyAlignment="1">
      <alignment horizontal="left" vertical="center" indent="1"/>
    </xf>
    <xf numFmtId="0" fontId="135" fillId="7" borderId="13" xfId="0" applyFont="1" applyFill="1" applyBorder="1" applyAlignment="1">
      <alignment horizontal="center" vertical="center"/>
    </xf>
    <xf numFmtId="0" fontId="137" fillId="6" borderId="13" xfId="0" applyFont="1" applyFill="1" applyBorder="1" applyAlignment="1">
      <alignment horizontal="center" vertical="center"/>
    </xf>
    <xf numFmtId="0" fontId="136" fillId="4" borderId="13" xfId="0" applyFont="1" applyFill="1" applyBorder="1" applyAlignment="1">
      <alignment horizontal="center" vertical="center"/>
    </xf>
    <xf numFmtId="0" fontId="155" fillId="5" borderId="13" xfId="0" applyFont="1" applyFill="1" applyBorder="1" applyAlignment="1">
      <alignment horizontal="center" vertical="center"/>
    </xf>
    <xf numFmtId="0" fontId="137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139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49" fillId="6" borderId="8" xfId="0" applyFont="1" applyFill="1" applyBorder="1" applyAlignment="1">
      <alignment horizontal="center" vertical="center"/>
    </xf>
    <xf numFmtId="0" fontId="148" fillId="4" borderId="8" xfId="0" applyFont="1" applyFill="1" applyBorder="1" applyAlignment="1">
      <alignment horizontal="center" vertical="center"/>
    </xf>
    <xf numFmtId="0" fontId="149" fillId="5" borderId="9" xfId="0" applyFont="1" applyFill="1" applyBorder="1" applyAlignment="1">
      <alignment horizontal="left" vertical="center" indent="1"/>
    </xf>
    <xf numFmtId="0" fontId="166" fillId="5" borderId="1" xfId="0" applyFont="1" applyFill="1" applyBorder="1" applyAlignment="1">
      <alignment horizontal="left" vertical="center" indent="2"/>
    </xf>
    <xf numFmtId="0" fontId="166" fillId="5" borderId="0" xfId="0" applyFont="1" applyFill="1" applyBorder="1" applyAlignment="1">
      <alignment horizontal="left" vertical="center" indent="2"/>
    </xf>
    <xf numFmtId="0" fontId="166" fillId="5" borderId="8" xfId="0" applyFont="1" applyFill="1" applyBorder="1" applyAlignment="1">
      <alignment horizontal="left" vertical="center" indent="2"/>
    </xf>
    <xf numFmtId="0" fontId="166" fillId="5" borderId="13" xfId="0" applyFont="1" applyFill="1" applyBorder="1" applyAlignment="1">
      <alignment horizontal="left" vertical="center" indent="2"/>
    </xf>
    <xf numFmtId="0" fontId="166" fillId="5" borderId="1" xfId="0" applyFont="1" applyFill="1" applyBorder="1" applyAlignment="1">
      <alignment horizontal="center" vertical="center"/>
    </xf>
    <xf numFmtId="0" fontId="166" fillId="5" borderId="8" xfId="0" applyFont="1" applyFill="1" applyBorder="1" applyAlignment="1">
      <alignment horizontal="center" vertical="center"/>
    </xf>
    <xf numFmtId="0" fontId="166" fillId="5" borderId="0" xfId="0" applyFont="1" applyFill="1" applyBorder="1" applyAlignment="1">
      <alignment horizontal="center" vertical="center"/>
    </xf>
    <xf numFmtId="0" fontId="166" fillId="5" borderId="0" xfId="0" applyFont="1" applyFill="1" applyAlignment="1">
      <alignment horizontal="center" vertical="center"/>
    </xf>
    <xf numFmtId="0" fontId="166" fillId="5" borderId="0" xfId="0" quotePrefix="1" applyFont="1" applyFill="1" applyAlignment="1">
      <alignment horizontal="center" vertical="center"/>
    </xf>
    <xf numFmtId="0" fontId="160" fillId="0" borderId="0" xfId="1" applyFont="1" applyAlignment="1">
      <alignment vertical="center"/>
    </xf>
    <xf numFmtId="0" fontId="159" fillId="0" borderId="0" xfId="0" applyFont="1" applyAlignment="1">
      <alignment horizontal="center" vertical="center"/>
    </xf>
    <xf numFmtId="0" fontId="160" fillId="0" borderId="0" xfId="1" applyFont="1" applyAlignment="1">
      <alignment horizontal="center" vertical="center"/>
    </xf>
    <xf numFmtId="0" fontId="169" fillId="5" borderId="8" xfId="0" applyFont="1" applyFill="1" applyBorder="1" applyAlignment="1">
      <alignment horizontal="center" vertical="center"/>
    </xf>
    <xf numFmtId="0" fontId="170" fillId="0" borderId="26" xfId="0" applyFont="1" applyBorder="1" applyAlignment="1">
      <alignment horizontal="center" vertical="center"/>
    </xf>
    <xf numFmtId="0" fontId="170" fillId="0" borderId="7" xfId="0" applyFont="1" applyBorder="1" applyAlignment="1">
      <alignment horizontal="center" vertical="center"/>
    </xf>
    <xf numFmtId="0" fontId="171" fillId="0" borderId="26" xfId="0" applyFont="1" applyBorder="1" applyAlignment="1">
      <alignment horizontal="center" vertical="center"/>
    </xf>
    <xf numFmtId="0" fontId="173" fillId="0" borderId="0" xfId="0" applyFont="1" applyAlignment="1">
      <alignment horizontal="center" vertical="center"/>
    </xf>
    <xf numFmtId="0" fontId="174" fillId="6" borderId="15" xfId="0" applyFont="1" applyFill="1" applyBorder="1" applyAlignment="1">
      <alignment horizontal="center" vertical="center"/>
    </xf>
    <xf numFmtId="0" fontId="160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131" fillId="6" borderId="6" xfId="0" applyFont="1" applyFill="1" applyBorder="1" applyAlignment="1">
      <alignment horizontal="center" vertical="center"/>
    </xf>
    <xf numFmtId="0" fontId="161" fillId="4" borderId="6" xfId="0" applyFont="1" applyFill="1" applyBorder="1" applyAlignment="1">
      <alignment horizontal="center" vertical="center"/>
    </xf>
    <xf numFmtId="0" fontId="155" fillId="5" borderId="6" xfId="0" applyFont="1" applyFill="1" applyBorder="1" applyAlignment="1">
      <alignment horizontal="center" vertical="center"/>
    </xf>
    <xf numFmtId="0" fontId="155" fillId="0" borderId="6" xfId="0" applyFont="1" applyBorder="1" applyAlignment="1">
      <alignment horizontal="center" vertical="center"/>
    </xf>
    <xf numFmtId="0" fontId="166" fillId="5" borderId="6" xfId="0" applyFont="1" applyFill="1" applyBorder="1" applyAlignment="1">
      <alignment horizontal="center" vertical="center"/>
    </xf>
    <xf numFmtId="0" fontId="131" fillId="5" borderId="11" xfId="0" applyFont="1" applyFill="1" applyBorder="1" applyAlignment="1">
      <alignment horizontal="left" vertical="center" indent="1"/>
    </xf>
    <xf numFmtId="0" fontId="155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5" fillId="7" borderId="28" xfId="0" applyFont="1" applyFill="1" applyBorder="1" applyAlignment="1">
      <alignment horizontal="center" vertical="center"/>
    </xf>
    <xf numFmtId="0" fontId="137" fillId="6" borderId="28" xfId="0" applyFont="1" applyFill="1" applyBorder="1" applyAlignment="1">
      <alignment horizontal="center" vertical="center"/>
    </xf>
    <xf numFmtId="0" fontId="136" fillId="4" borderId="28" xfId="0" applyFont="1" applyFill="1" applyBorder="1" applyAlignment="1">
      <alignment horizontal="center" vertical="center"/>
    </xf>
    <xf numFmtId="0" fontId="155" fillId="5" borderId="28" xfId="0" applyFont="1" applyFill="1" applyBorder="1" applyAlignment="1">
      <alignment horizontal="center" vertical="center"/>
    </xf>
    <xf numFmtId="0" fontId="168" fillId="0" borderId="6" xfId="0" applyFont="1" applyBorder="1" applyAlignment="1">
      <alignment horizontal="center" vertical="center"/>
    </xf>
    <xf numFmtId="0" fontId="166" fillId="5" borderId="28" xfId="0" applyFont="1" applyFill="1" applyBorder="1" applyAlignment="1">
      <alignment horizontal="left" vertical="center" indent="2"/>
    </xf>
    <xf numFmtId="0" fontId="137" fillId="5" borderId="30" xfId="0" applyFont="1" applyFill="1" applyBorder="1" applyAlignment="1">
      <alignment horizontal="left" vertical="center" indent="1"/>
    </xf>
    <xf numFmtId="0" fontId="22" fillId="2" borderId="31" xfId="0" applyFont="1" applyFill="1" applyBorder="1" applyAlignment="1">
      <alignment horizontal="left" vertical="center" indent="1"/>
    </xf>
    <xf numFmtId="0" fontId="135" fillId="7" borderId="6" xfId="0" applyFont="1" applyFill="1" applyBorder="1" applyAlignment="1">
      <alignment horizontal="center" vertical="center"/>
    </xf>
    <xf numFmtId="0" fontId="138" fillId="6" borderId="6" xfId="0" applyFont="1" applyFill="1" applyBorder="1" applyAlignment="1">
      <alignment horizontal="center" vertical="center"/>
    </xf>
    <xf numFmtId="0" fontId="136" fillId="4" borderId="6" xfId="0" applyFont="1" applyFill="1" applyBorder="1" applyAlignment="1">
      <alignment horizontal="center" vertical="center"/>
    </xf>
    <xf numFmtId="0" fontId="168" fillId="26" borderId="6" xfId="0" applyFont="1" applyFill="1" applyBorder="1" applyAlignment="1">
      <alignment horizontal="center" vertical="center"/>
    </xf>
    <xf numFmtId="0" fontId="166" fillId="5" borderId="6" xfId="0" applyFont="1" applyFill="1" applyBorder="1" applyAlignment="1">
      <alignment horizontal="left" vertical="center" indent="2"/>
    </xf>
    <xf numFmtId="0" fontId="137" fillId="5" borderId="32" xfId="0" applyFont="1" applyFill="1" applyBorder="1" applyAlignment="1">
      <alignment horizontal="left" vertical="center" indent="1"/>
    </xf>
    <xf numFmtId="0" fontId="131" fillId="5" borderId="32" xfId="0" applyFont="1" applyFill="1" applyBorder="1" applyAlignment="1">
      <alignment horizontal="left" vertical="center" indent="1"/>
    </xf>
    <xf numFmtId="0" fontId="22" fillId="2" borderId="33" xfId="0" applyFont="1" applyFill="1" applyBorder="1" applyAlignment="1">
      <alignment horizontal="left" vertical="center" indent="1"/>
    </xf>
    <xf numFmtId="0" fontId="135" fillId="7" borderId="34" xfId="0" applyFont="1" applyFill="1" applyBorder="1" applyAlignment="1">
      <alignment horizontal="center" vertical="center"/>
    </xf>
    <xf numFmtId="0" fontId="138" fillId="6" borderId="34" xfId="0" applyFont="1" applyFill="1" applyBorder="1" applyAlignment="1">
      <alignment horizontal="center" vertical="center"/>
    </xf>
    <xf numFmtId="0" fontId="136" fillId="4" borderId="34" xfId="0" applyFont="1" applyFill="1" applyBorder="1" applyAlignment="1">
      <alignment horizontal="center" vertical="center"/>
    </xf>
    <xf numFmtId="0" fontId="155" fillId="5" borderId="34" xfId="0" applyFont="1" applyFill="1" applyBorder="1" applyAlignment="1">
      <alignment horizontal="center" vertical="center"/>
    </xf>
    <xf numFmtId="0" fontId="166" fillId="5" borderId="34" xfId="0" applyFont="1" applyFill="1" applyBorder="1" applyAlignment="1">
      <alignment horizontal="left" vertical="center" indent="2"/>
    </xf>
    <xf numFmtId="0" fontId="137" fillId="5" borderId="35" xfId="0" applyFont="1" applyFill="1" applyBorder="1" applyAlignment="1">
      <alignment horizontal="left" vertical="center" indent="1"/>
    </xf>
    <xf numFmtId="0" fontId="150" fillId="16" borderId="1" xfId="0" applyFont="1" applyFill="1" applyBorder="1" applyAlignment="1">
      <alignment horizontal="center" vertical="center"/>
    </xf>
    <xf numFmtId="0" fontId="160" fillId="6" borderId="1" xfId="0" applyFont="1" applyFill="1" applyBorder="1" applyAlignment="1">
      <alignment horizontal="center" vertical="center"/>
    </xf>
    <xf numFmtId="0" fontId="150" fillId="16" borderId="0" xfId="0" applyFont="1" applyFill="1" applyBorder="1" applyAlignment="1">
      <alignment horizontal="center" vertical="center"/>
    </xf>
    <xf numFmtId="0" fontId="160" fillId="6" borderId="0" xfId="0" applyFont="1" applyFill="1" applyBorder="1" applyAlignment="1">
      <alignment horizontal="center" vertical="center"/>
    </xf>
    <xf numFmtId="0" fontId="150" fillId="16" borderId="8" xfId="0" applyFont="1" applyFill="1" applyBorder="1" applyAlignment="1">
      <alignment horizontal="center" vertical="center"/>
    </xf>
    <xf numFmtId="0" fontId="160" fillId="6" borderId="8" xfId="0" applyFont="1" applyFill="1" applyBorder="1" applyAlignment="1">
      <alignment horizontal="center" vertical="center"/>
    </xf>
    <xf numFmtId="0" fontId="158" fillId="6" borderId="0" xfId="0" applyFont="1" applyFill="1" applyAlignment="1">
      <alignment horizontal="center" vertical="center"/>
    </xf>
    <xf numFmtId="0" fontId="131" fillId="5" borderId="11" xfId="0" quotePrefix="1" applyFont="1" applyFill="1" applyBorder="1" applyAlignment="1">
      <alignment horizontal="left" vertical="center" indent="1"/>
    </xf>
    <xf numFmtId="0" fontId="175" fillId="5" borderId="0" xfId="0" applyFont="1" applyFill="1" applyAlignment="1">
      <alignment horizontal="center" vertical="center"/>
    </xf>
    <xf numFmtId="0" fontId="141" fillId="4" borderId="0" xfId="0" applyFont="1" applyFill="1" applyBorder="1" applyAlignment="1">
      <alignment horizontal="center" vertical="center"/>
    </xf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81"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I53" totalsRowShown="0" headerRowBorderDxfId="80" tableBorderDxfId="79">
  <autoFilter ref="B2:I53" xr:uid="{779076CF-6DEF-4E4E-89FE-E37B7352A3DC}"/>
  <tableColumns count="8">
    <tableColumn id="1" xr3:uid="{7ED75D5E-652B-4A3F-A63F-E28CD639A2D8}" name="序號" dataDxfId="78">
      <calculatedColumnFormula>ROW() - 2</calculatedColumnFormula>
    </tableColumn>
    <tableColumn id="2" xr3:uid="{A7CD0E37-FA88-4B7F-9344-02DCFD03CA57}" name="鍵盤按鍵" dataDxfId="77">
      <calculatedColumnFormula xml:space="preserve"> IFERROR( INDEX(#REF!, MATCH($AC3,#REF!, 0)), "")</calculatedColumnFormula>
    </tableColumn>
    <tableColumn id="3" xr3:uid="{5803CFB3-58F1-42C5-8A9B-67D4C055A271}" name="注音編碼" dataDxfId="76">
      <calculatedColumnFormula xml:space="preserve"> IFERROR( INDEX(#REF!, MATCH($AC3,#REF!, 0)), "")</calculatedColumnFormula>
    </tableColumn>
    <tableColumn id="4" xr3:uid="{529434D2-88AB-4124-93AE-208E9AF52CB4}" name="方音符號" dataDxfId="75"/>
    <tableColumn id="5" xr3:uid="{A0645D5D-DBED-4761-A763-4D6D5538C014}" name="注音符號" dataDxfId="9"/>
    <tableColumn id="8" xr3:uid="{66F8B891-9FE4-45B3-8BD8-51BA7DD3D43F}" name="組合符號" dataDxfId="0"/>
    <tableColumn id="7" xr3:uid="{F4C14CB4-A82C-41D9-AF30-BE553CA46FA3}" name="國際音標" dataDxfId="8"/>
    <tableColumn id="6" xr3:uid="{5020FE3A-F6A8-4B02-9B83-6BADE97A0BE0}" name="台語音標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K2:Q8" totalsRowShown="0" headerRowDxfId="18" dataDxfId="10" headerRowBorderDxfId="20" tableBorderDxfId="21" totalsRowBorderDxfId="19">
  <autoFilter ref="K2:Q8" xr:uid="{6A40958B-9384-4E59-AE7A-3C944257DC11}"/>
  <tableColumns count="7">
    <tableColumn id="1" xr3:uid="{8F368751-5DB2-45B7-AEA8-1EA789D18D9E}" name="發音部位" dataDxfId="17"/>
    <tableColumn id="2" xr3:uid="{565C2DE6-6770-43E6-8E08-95DB3D74F449}" name="塞音_x000a_(不送氣)" dataDxfId="16"/>
    <tableColumn id="3" xr3:uid="{C60AB197-3C88-4553-AC8F-FA44CBAED771}" name="塞音_x000a_(送氣)" dataDxfId="15"/>
    <tableColumn id="4" xr3:uid="{D3AC809B-436F-4540-B125-7D7963B95663}" name="濁音" dataDxfId="14"/>
    <tableColumn id="5" xr3:uid="{E45EF470-ADED-4F00-ADA7-0F1E5230D10E}" name="鼻音" dataDxfId="13"/>
    <tableColumn id="6" xr3:uid="{67CD2B7D-B586-43C6-A726-BDF60FE9AE6C}" name="擦音" dataDxfId="12"/>
    <tableColumn id="7" xr3:uid="{0BF3A333-A1A0-4499-BCC9-FE62942F95E5}" name="邊音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74" dataDxfId="73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72">
      <calculatedColumnFormula xml:space="preserve"> J3</calculatedColumnFormula>
    </tableColumn>
    <tableColumn id="4" xr3:uid="{7407D282-3312-489C-B29B-19D43E4E79D6}" name="注音編碼" dataDxfId="71" dataCellStyle="一般 4">
      <calculatedColumnFormula>I3</calculatedColumnFormula>
    </tableColumn>
    <tableColumn id="2" xr3:uid="{DAFEC160-B656-4EE0-9837-61A87BB277BC}" name="注音符號" dataDxfId="70" dataCellStyle="一般 4">
      <calculatedColumnFormula array="1" xml:space="preserve"> INDEX(注音編碼對照表[注音符號], MATCH(TRUE, EXACT(表格1_33411[[#This Row],[注音編碼]], 注音編碼對照表[注音編碼]), 0))</calculatedColumnFormula>
    </tableColumn>
    <tableColumn id="3" xr3:uid="{716636BA-FE9C-4F70-80B3-61C875130210}" name="台語音標" dataDxfId="69" dataCellStyle="一般 4">
      <calculatedColumnFormula array="1" xml:space="preserve"> INDEX(注音編碼對照表!$I$3:$I$53, MATCH(TRUE, EXACT(表格1_33411[[#This Row],[注音編碼]], 注音編碼對照表!$D$3:$D$49),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68">
  <autoFilter ref="C4:G56" xr:uid="{CBD99B6E-1695-45CA-A35A-919D424705A0}"/>
  <tableColumns count="5">
    <tableColumn id="1" xr3:uid="{23C441A4-A9BF-4AF3-9A00-C54EFA849863}" name="按鍵字元" dataDxfId="67"/>
    <tableColumn id="2" xr3:uid="{BF68382C-29B0-42B3-B1E7-6BBFB43FDBF8}" name="注音符號" dataDxfId="66"/>
    <tableColumn id="3" xr3:uid="{53638260-1BF6-4965-A4AE-956982740802}" name="方音符號" dataDxfId="65"/>
    <tableColumn id="4" xr3:uid="{DCF6B5DB-F2BF-4A75-8F81-445A20F5EFEC}" name="音標編碼" dataDxfId="64"/>
    <tableColumn id="5" xr3:uid="{138EEA27-F029-4B76-B6E7-B073EAAE87F1}" name="台語音標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62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61">
      <calculatedColumnFormula>H3</calculatedColumnFormula>
    </tableColumn>
    <tableColumn id="4" xr3:uid="{52141FD4-4282-4655-8FDB-25D018179FEA}" name="字典編碼" dataDxfId="60" dataCellStyle="一般 4">
      <calculatedColumnFormula>G3</calculatedColumnFormula>
    </tableColumn>
    <tableColumn id="2" xr3:uid="{59B967E3-C71C-4CF6-991D-C8F093BAB101}" name="方音符號" dataDxfId="59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54" dataDxfId="55" headerRowBorderDxfId="57" tableBorderDxfId="58" totalsRowBorderDxfId="56">
  <autoFilter ref="B3:H9" xr:uid="{CB332761-5FFA-4AA1-A510-7EB68827E47D}"/>
  <tableColumns count="7">
    <tableColumn id="1" xr3:uid="{D99DF20F-51FB-47D5-B4CC-DA04A48AAC2D}" name="發音部位" dataDxfId="53"/>
    <tableColumn id="2" xr3:uid="{6BC15A71-E0D5-404C-A6A6-8B01367E9B89}" name="塞音(不送氣)" dataDxfId="52"/>
    <tableColumn id="3" xr3:uid="{44295C3E-0304-4D25-AA15-E5C51BA36FD4}" name="塞音(送氣)" dataDxfId="51"/>
    <tableColumn id="4" xr3:uid="{F4CC72CD-7170-4DE4-8D5A-C18C426CA527}" name="濁音" dataDxfId="50"/>
    <tableColumn id="5" xr3:uid="{CE151E5C-E9DA-4A02-AD63-353CCFA6087C}" name="鼻音" dataDxfId="49"/>
    <tableColumn id="6" xr3:uid="{69AB656D-E99F-4EEB-9854-42DF77ECEB05}" name="擦音" dataDxfId="48"/>
    <tableColumn id="7" xr3:uid="{F61BA027-9E56-47A1-8224-3F0734C11F32}" name="邊音" dataDxfId="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3" dataDxfId="22" headerRowBorderDxfId="45" tableBorderDxfId="46" totalsRowBorderDxfId="44">
  <tableColumns count="20">
    <tableColumn id="1" xr3:uid="{D5BB5D32-B8B3-4985-99FE-4CAE416F8896}" name="韻腹" dataDxfId="43"/>
    <tableColumn id="2" xr3:uid="{2E75F452-C9EB-485A-898D-31B0B52F386A}" name="a" dataDxfId="42"/>
    <tableColumn id="3" xr3:uid="{232D45FA-6A65-4DC6-83E0-957B07FDBA26}" name="aɪ" dataDxfId="41"/>
    <tableColumn id="4" xr3:uid="{70955649-D6B5-40D6-8690-B978B91DB6A6}" name="aʊ" dataDxfId="40"/>
    <tableColumn id="5" xr3:uid="{17517C7F-5843-41D1-B4A0-D822E2A05A3F}" name="e" dataDxfId="39"/>
    <tableColumn id="6" xr3:uid="{A32FB388-F51D-4A09-8143-A8FE8C2735DE}" name="i" dataDxfId="38"/>
    <tableColumn id="7" xr3:uid="{0E349367-F4AB-4C53-8AD3-78E3A14DA801}" name="ɪa" dataDxfId="37"/>
    <tableColumn id="8" xr3:uid="{79DEC6A5-E8D0-4D21-9F9D-F46FE120B69D}" name="ɪaʊ" dataDxfId="36"/>
    <tableColumn id="9" xr3:uid="{9744BF02-11F5-4A49-94C9-F7ABD46F3CF7}" name="ɪə" dataDxfId="35"/>
    <tableColumn id="10" xr3:uid="{7ECBA68D-4E2D-4AE6-95E9-14B150FB60F3}" name="ɪɔ" dataDxfId="34"/>
    <tableColumn id="11" xr3:uid="{AA74AB0B-66F4-4084-A3FE-D313C4537337}" name="iu" dataDxfId="33"/>
    <tableColumn id="12" xr3:uid="{952CA3C9-B72B-4B4A-8975-0116A219DC35}" name="ə" dataDxfId="32"/>
    <tableColumn id="13" xr3:uid="{889BAAAD-336F-4D7B-A274-546C3C9BAC2F}" name="ɔ" dataDxfId="31"/>
    <tableColumn id="14" xr3:uid="{91C2AF01-8439-4A47-A026-6CDF055DF255}" name="u" dataDxfId="30"/>
    <tableColumn id="15" xr3:uid="{5AC88F01-3D1A-4AB5-A9A0-C569C4DDA3AA}" name="ua" dataDxfId="29"/>
    <tableColumn id="16" xr3:uid="{53FD8BAA-0AD0-4BA5-A488-E8FBF6E3B776}" name="uaɪ" dataDxfId="28"/>
    <tableColumn id="17" xr3:uid="{AA997DB6-667B-42B6-9983-F5C6536CECFC}" name="ue" dataDxfId="27"/>
    <tableColumn id="18" xr3:uid="{07146182-EDC0-48F7-B098-DF65D5099290}" name="ui" dataDxfId="26"/>
    <tableColumn id="19" xr3:uid="{C0F0792E-1F02-4269-AD48-9C7CAC2FFDA8}" name="m̩" dataDxfId="25"/>
    <tableColumn id="20" xr3:uid="{CC92EBF2-6977-48AE-A3D3-E116BF9C29F9}" name="ŋ̍" dataDxfId="2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opLeftCell="A39" workbookViewId="0">
      <selection activeCell="C2" sqref="C2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620</v>
      </c>
      <c r="C2" s="384" t="s">
        <v>690</v>
      </c>
      <c r="D2" s="384"/>
      <c r="E2" s="384"/>
      <c r="F2" s="384"/>
      <c r="G2" s="384"/>
      <c r="H2" s="384"/>
      <c r="I2" s="384"/>
      <c r="J2" s="384"/>
    </row>
    <row r="4" spans="2:10">
      <c r="B4" t="s">
        <v>621</v>
      </c>
      <c r="C4" s="385" t="s">
        <v>526</v>
      </c>
    </row>
    <row r="5" spans="2:10" ht="23.25">
      <c r="B5" t="s">
        <v>622</v>
      </c>
      <c r="C5" s="11">
        <f xml:space="preserve"> SEARCH($C$4,$C$2,1) + 1</f>
        <v>12</v>
      </c>
      <c r="D5" s="2"/>
    </row>
    <row r="6" spans="2:10" ht="23.25">
      <c r="B6" t="s">
        <v>623</v>
      </c>
      <c r="C6" s="11">
        <f xml:space="preserve"> SEARCH($C$4,$C$2,C5+1) - 1</f>
        <v>63</v>
      </c>
      <c r="D6" s="2"/>
    </row>
    <row r="7" spans="2:10">
      <c r="B7" t="s">
        <v>624</v>
      </c>
      <c r="C7" s="384" t="str">
        <f xml:space="preserve"> MID(C2, C5, C6-C5+1)</f>
        <v>1!qa2wsxeEdcbyhnBYHN?ujm8ik,9l.0p;:/-OAUJ*I&lt;(L 43657</v>
      </c>
      <c r="D7" s="384"/>
      <c r="E7" s="384"/>
      <c r="F7" s="384"/>
      <c r="G7" s="384"/>
      <c r="H7" s="384"/>
      <c r="I7" s="384"/>
      <c r="J7" s="384"/>
    </row>
    <row r="8" spans="2:10" ht="25.5">
      <c r="B8" t="s">
        <v>625</v>
      </c>
      <c r="C8" s="386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3" si="0" xml:space="preserve"> ROW() - 10</f>
        <v>2</v>
      </c>
      <c r="C12" s="375" t="str">
        <f t="shared" ref="C12:C63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:</v>
      </c>
    </row>
    <row r="46" spans="2:3">
      <c r="B46" s="237">
        <f t="shared" si="0"/>
        <v>36</v>
      </c>
      <c r="C46" s="375" t="str">
        <f t="shared" si="1"/>
        <v>/</v>
      </c>
    </row>
    <row r="47" spans="2:3">
      <c r="B47" s="237">
        <f t="shared" si="0"/>
        <v>37</v>
      </c>
      <c r="C47" s="375" t="str">
        <f t="shared" si="1"/>
        <v>-</v>
      </c>
    </row>
    <row r="48" spans="2:3">
      <c r="B48" s="237">
        <f t="shared" si="0"/>
        <v>38</v>
      </c>
      <c r="C48" s="375" t="str">
        <f t="shared" si="1"/>
        <v>O</v>
      </c>
    </row>
    <row r="49" spans="2:4">
      <c r="B49" s="237">
        <f t="shared" si="0"/>
        <v>39</v>
      </c>
      <c r="C49" s="375" t="str">
        <f t="shared" si="1"/>
        <v>A</v>
      </c>
    </row>
    <row r="50" spans="2:4">
      <c r="B50" s="237">
        <f t="shared" si="0"/>
        <v>40</v>
      </c>
      <c r="C50" s="375" t="str">
        <f t="shared" si="1"/>
        <v>U</v>
      </c>
    </row>
    <row r="51" spans="2:4">
      <c r="B51" s="237">
        <f t="shared" si="0"/>
        <v>41</v>
      </c>
      <c r="C51" s="375" t="str">
        <f t="shared" si="1"/>
        <v>J</v>
      </c>
    </row>
    <row r="52" spans="2:4">
      <c r="B52" s="237">
        <f t="shared" si="0"/>
        <v>42</v>
      </c>
      <c r="C52" s="375" t="str">
        <f t="shared" si="1"/>
        <v>*</v>
      </c>
    </row>
    <row r="53" spans="2:4">
      <c r="B53" s="237">
        <f t="shared" si="0"/>
        <v>43</v>
      </c>
      <c r="C53" s="375" t="str">
        <f t="shared" si="1"/>
        <v>I</v>
      </c>
    </row>
    <row r="54" spans="2:4">
      <c r="B54" s="237">
        <f t="shared" si="0"/>
        <v>44</v>
      </c>
      <c r="C54" s="375" t="str">
        <f t="shared" si="1"/>
        <v>&lt;</v>
      </c>
    </row>
    <row r="55" spans="2:4">
      <c r="B55" s="237">
        <f t="shared" si="0"/>
        <v>45</v>
      </c>
      <c r="C55" s="375" t="str">
        <f t="shared" si="1"/>
        <v>(</v>
      </c>
    </row>
    <row r="56" spans="2:4">
      <c r="B56" s="237">
        <f t="shared" si="0"/>
        <v>46</v>
      </c>
      <c r="C56" s="375" t="s">
        <v>668</v>
      </c>
    </row>
    <row r="57" spans="2:4">
      <c r="B57" s="237">
        <f t="shared" si="0"/>
        <v>47</v>
      </c>
      <c r="C57" s="375" t="str">
        <f t="shared" si="1"/>
        <v xml:space="preserve"> </v>
      </c>
      <c r="D57" s="352" t="s">
        <v>649</v>
      </c>
    </row>
    <row r="58" spans="2:4">
      <c r="B58" s="237">
        <f t="shared" si="0"/>
        <v>48</v>
      </c>
      <c r="C58" s="375" t="str">
        <f t="shared" si="1"/>
        <v>4</v>
      </c>
    </row>
    <row r="59" spans="2:4">
      <c r="B59" s="237">
        <f t="shared" si="0"/>
        <v>49</v>
      </c>
      <c r="C59" s="375" t="str">
        <f t="shared" si="1"/>
        <v>3</v>
      </c>
    </row>
    <row r="60" spans="2:4">
      <c r="B60" s="237">
        <f t="shared" si="0"/>
        <v>50</v>
      </c>
      <c r="C60" s="375" t="str">
        <f t="shared" si="1"/>
        <v>6</v>
      </c>
    </row>
    <row r="61" spans="2:4">
      <c r="B61" s="237">
        <f t="shared" si="0"/>
        <v>51</v>
      </c>
      <c r="C61" s="375" t="str">
        <f t="shared" si="1"/>
        <v>5</v>
      </c>
    </row>
    <row r="62" spans="2:4">
      <c r="B62" s="237">
        <f t="shared" si="0"/>
        <v>52</v>
      </c>
      <c r="C62" s="375" t="str">
        <f t="shared" si="1"/>
        <v>7</v>
      </c>
    </row>
    <row r="63" spans="2:4">
      <c r="B63" s="237">
        <f t="shared" si="0"/>
        <v>53</v>
      </c>
      <c r="C63" s="375" t="str">
        <f t="shared" si="1"/>
        <v/>
      </c>
    </row>
  </sheetData>
  <phoneticPr fontId="9" type="noConversion"/>
  <conditionalFormatting sqref="C11:C63">
    <cfRule type="cellIs" dxfId="6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Q82"/>
  <sheetViews>
    <sheetView workbookViewId="0">
      <pane ySplit="2" topLeftCell="A35" activePane="bottomLeft" state="frozen"/>
      <selection pane="bottomLeft" activeCell="H43" sqref="H43"/>
    </sheetView>
  </sheetViews>
  <sheetFormatPr defaultRowHeight="23.25"/>
  <cols>
    <col min="2" max="2" width="6.3984375" style="2" customWidth="1"/>
    <col min="3" max="5" width="10.59765625" style="401" customWidth="1"/>
    <col min="6" max="6" width="10.59765625" style="11" customWidth="1"/>
    <col min="7" max="7" width="8.796875" style="541"/>
    <col min="8" max="8" width="10.59765625" style="11" customWidth="1"/>
    <col min="9" max="9" width="10.59765625" style="387" customWidth="1"/>
    <col min="13" max="18" width="9.69921875" customWidth="1"/>
  </cols>
  <sheetData>
    <row r="1" spans="2:17" ht="32.25">
      <c r="B1" s="7" t="s">
        <v>5</v>
      </c>
      <c r="C1" s="139"/>
      <c r="D1" s="139"/>
      <c r="E1" s="8"/>
      <c r="F1" s="139"/>
      <c r="H1" s="139"/>
      <c r="I1" s="138"/>
    </row>
    <row r="2" spans="2:17" ht="33">
      <c r="B2" s="483" t="s">
        <v>14</v>
      </c>
      <c r="C2" s="484" t="s">
        <v>19</v>
      </c>
      <c r="D2" s="485" t="s">
        <v>585</v>
      </c>
      <c r="E2" s="591" t="s">
        <v>386</v>
      </c>
      <c r="F2" s="486" t="s">
        <v>385</v>
      </c>
      <c r="G2" s="486" t="s">
        <v>820</v>
      </c>
      <c r="H2" s="486" t="s">
        <v>744</v>
      </c>
      <c r="I2" s="486" t="s">
        <v>388</v>
      </c>
      <c r="K2" s="498" t="s">
        <v>727</v>
      </c>
      <c r="L2" s="499" t="s">
        <v>742</v>
      </c>
      <c r="M2" s="499" t="s">
        <v>743</v>
      </c>
      <c r="N2" s="500" t="s">
        <v>696</v>
      </c>
      <c r="O2" s="500" t="s">
        <v>697</v>
      </c>
      <c r="P2" s="500" t="s">
        <v>698</v>
      </c>
      <c r="Q2" s="501" t="s">
        <v>699</v>
      </c>
    </row>
    <row r="3" spans="2:17" ht="32.25">
      <c r="B3" s="25">
        <f>ROW() - 2</f>
        <v>1</v>
      </c>
      <c r="C3" s="109" t="s">
        <v>361</v>
      </c>
      <c r="D3" s="487" t="s">
        <v>217</v>
      </c>
      <c r="E3" s="26" t="s">
        <v>20</v>
      </c>
      <c r="F3" s="488" t="s">
        <v>20</v>
      </c>
      <c r="G3" s="488"/>
      <c r="H3" s="531" t="s">
        <v>745</v>
      </c>
      <c r="I3" s="489" t="s">
        <v>217</v>
      </c>
      <c r="K3" s="506" t="s">
        <v>700</v>
      </c>
      <c r="L3" s="502" t="s">
        <v>701</v>
      </c>
      <c r="M3" s="502" t="s">
        <v>702</v>
      </c>
      <c r="N3" s="502" t="s">
        <v>703</v>
      </c>
      <c r="O3" s="502" t="s">
        <v>704</v>
      </c>
      <c r="P3" s="502"/>
      <c r="Q3" s="503"/>
    </row>
    <row r="4" spans="2:17" ht="32.25">
      <c r="B4" s="31">
        <f t="shared" ref="B4:B66" si="0">ROW() - 2</f>
        <v>2</v>
      </c>
      <c r="C4" s="490" t="s">
        <v>353</v>
      </c>
      <c r="D4" s="491" t="s">
        <v>400</v>
      </c>
      <c r="E4" s="492" t="s">
        <v>23</v>
      </c>
      <c r="F4" s="493" t="s">
        <v>23</v>
      </c>
      <c r="G4" s="493"/>
      <c r="H4" s="532" t="s">
        <v>762</v>
      </c>
      <c r="I4" s="494" t="s">
        <v>392</v>
      </c>
      <c r="K4" s="506" t="s">
        <v>705</v>
      </c>
      <c r="L4" s="502" t="s">
        <v>706</v>
      </c>
      <c r="M4" s="502" t="s">
        <v>707</v>
      </c>
      <c r="N4" s="502"/>
      <c r="O4" s="502" t="s">
        <v>708</v>
      </c>
      <c r="P4" s="502"/>
      <c r="Q4" s="503" t="s">
        <v>709</v>
      </c>
    </row>
    <row r="5" spans="2:17" ht="32.25">
      <c r="B5" s="31">
        <f t="shared" si="0"/>
        <v>3</v>
      </c>
      <c r="C5" s="490" t="s">
        <v>394</v>
      </c>
      <c r="D5" s="491" t="s">
        <v>190</v>
      </c>
      <c r="E5" s="492" t="s">
        <v>27</v>
      </c>
      <c r="F5" s="493" t="s">
        <v>651</v>
      </c>
      <c r="G5" s="493"/>
      <c r="H5" s="532" t="s">
        <v>747</v>
      </c>
      <c r="I5" s="494" t="s">
        <v>190</v>
      </c>
      <c r="K5" s="506" t="s">
        <v>710</v>
      </c>
      <c r="L5" s="502" t="s">
        <v>711</v>
      </c>
      <c r="M5" s="502" t="s">
        <v>712</v>
      </c>
      <c r="N5" s="502" t="s">
        <v>713</v>
      </c>
      <c r="O5" s="502"/>
      <c r="P5" s="502" t="s">
        <v>714</v>
      </c>
      <c r="Q5" s="503"/>
    </row>
    <row r="6" spans="2:17" ht="32.25">
      <c r="B6" s="41">
        <f t="shared" si="0"/>
        <v>4</v>
      </c>
      <c r="C6" s="73" t="s">
        <v>351</v>
      </c>
      <c r="D6" s="495" t="s">
        <v>143</v>
      </c>
      <c r="E6" s="42" t="s">
        <v>83</v>
      </c>
      <c r="F6" s="496" t="s">
        <v>83</v>
      </c>
      <c r="G6" s="496"/>
      <c r="H6" s="533" t="s">
        <v>746</v>
      </c>
      <c r="I6" s="497" t="s">
        <v>143</v>
      </c>
      <c r="K6" s="506" t="s">
        <v>715</v>
      </c>
      <c r="L6" s="502" t="s">
        <v>716</v>
      </c>
      <c r="M6" s="502" t="s">
        <v>717</v>
      </c>
      <c r="N6" s="502" t="s">
        <v>718</v>
      </c>
      <c r="O6" s="502"/>
      <c r="P6" s="502" t="s">
        <v>719</v>
      </c>
      <c r="Q6" s="503"/>
    </row>
    <row r="7" spans="2:17" ht="32.25">
      <c r="B7" s="25">
        <f t="shared" si="0"/>
        <v>5</v>
      </c>
      <c r="C7" s="109" t="s">
        <v>347</v>
      </c>
      <c r="D7" s="487" t="s">
        <v>30</v>
      </c>
      <c r="E7" s="26" t="s">
        <v>29</v>
      </c>
      <c r="F7" s="488" t="s">
        <v>29</v>
      </c>
      <c r="G7" s="488"/>
      <c r="H7" s="531" t="s">
        <v>748</v>
      </c>
      <c r="I7" s="489" t="s">
        <v>30</v>
      </c>
      <c r="K7" s="506" t="s">
        <v>720</v>
      </c>
      <c r="L7" s="502" t="s">
        <v>721</v>
      </c>
      <c r="M7" s="502" t="s">
        <v>722</v>
      </c>
      <c r="N7" s="502" t="s">
        <v>723</v>
      </c>
      <c r="O7" s="502" t="s">
        <v>724</v>
      </c>
      <c r="P7" s="502"/>
      <c r="Q7" s="503"/>
    </row>
    <row r="8" spans="2:17" ht="32.25">
      <c r="B8" s="31">
        <f t="shared" si="0"/>
        <v>6</v>
      </c>
      <c r="C8" s="490" t="s">
        <v>341</v>
      </c>
      <c r="D8" s="491" t="s">
        <v>408</v>
      </c>
      <c r="E8" s="492" t="s">
        <v>31</v>
      </c>
      <c r="F8" s="493" t="s">
        <v>31</v>
      </c>
      <c r="G8" s="493"/>
      <c r="H8" s="532" t="s">
        <v>763</v>
      </c>
      <c r="I8" s="494" t="s">
        <v>32</v>
      </c>
      <c r="K8" s="507" t="s">
        <v>725</v>
      </c>
      <c r="L8" s="504"/>
      <c r="M8" s="504"/>
      <c r="N8" s="504"/>
      <c r="O8" s="504"/>
      <c r="P8" s="504" t="s">
        <v>726</v>
      </c>
      <c r="Q8" s="505"/>
    </row>
    <row r="9" spans="2:17" ht="32.25">
      <c r="B9" s="31">
        <f t="shared" si="0"/>
        <v>7</v>
      </c>
      <c r="C9" s="490" t="s">
        <v>338</v>
      </c>
      <c r="D9" s="491" t="s">
        <v>34</v>
      </c>
      <c r="E9" s="492" t="s">
        <v>33</v>
      </c>
      <c r="F9" s="493" t="s">
        <v>33</v>
      </c>
      <c r="G9" s="493"/>
      <c r="H9" s="532" t="s">
        <v>749</v>
      </c>
      <c r="I9" s="494" t="s">
        <v>34</v>
      </c>
    </row>
    <row r="10" spans="2:17" ht="32.25">
      <c r="B10" s="41">
        <f t="shared" si="0"/>
        <v>8</v>
      </c>
      <c r="C10" s="73" t="s">
        <v>332</v>
      </c>
      <c r="D10" s="495" t="s">
        <v>86</v>
      </c>
      <c r="E10" s="42" t="s">
        <v>85</v>
      </c>
      <c r="F10" s="496" t="s">
        <v>85</v>
      </c>
      <c r="G10" s="496"/>
      <c r="H10" s="533" t="s">
        <v>750</v>
      </c>
      <c r="I10" s="497" t="s">
        <v>86</v>
      </c>
    </row>
    <row r="11" spans="2:17" ht="32.25">
      <c r="B11" s="25">
        <f t="shared" si="0"/>
        <v>9</v>
      </c>
      <c r="C11" s="508" t="s">
        <v>590</v>
      </c>
      <c r="D11" s="509" t="s">
        <v>179</v>
      </c>
      <c r="E11" s="510" t="s">
        <v>43</v>
      </c>
      <c r="F11" s="488" t="s">
        <v>43</v>
      </c>
      <c r="G11" s="488"/>
      <c r="H11" s="531" t="s">
        <v>752</v>
      </c>
      <c r="I11" s="511" t="s">
        <v>179</v>
      </c>
    </row>
    <row r="12" spans="2:17" ht="32.25">
      <c r="B12" s="31">
        <f t="shared" si="0"/>
        <v>10</v>
      </c>
      <c r="C12" s="512" t="s">
        <v>422</v>
      </c>
      <c r="D12" s="513" t="s">
        <v>305</v>
      </c>
      <c r="E12" s="514" t="s">
        <v>46</v>
      </c>
      <c r="F12" s="493" t="s">
        <v>46</v>
      </c>
      <c r="G12" s="493"/>
      <c r="H12" s="532" t="s">
        <v>751</v>
      </c>
      <c r="I12" s="515" t="s">
        <v>305</v>
      </c>
    </row>
    <row r="13" spans="2:17" ht="32.25">
      <c r="B13" s="31">
        <f t="shared" si="0"/>
        <v>11</v>
      </c>
      <c r="C13" s="490" t="s">
        <v>190</v>
      </c>
      <c r="D13" s="491" t="s">
        <v>254</v>
      </c>
      <c r="E13" s="492" t="s">
        <v>442</v>
      </c>
      <c r="F13" s="493" t="s">
        <v>441</v>
      </c>
      <c r="G13" s="493"/>
      <c r="H13" s="532" t="s">
        <v>753</v>
      </c>
      <c r="I13" s="494" t="s">
        <v>254</v>
      </c>
    </row>
    <row r="14" spans="2:17" ht="32.25">
      <c r="B14" s="41">
        <f t="shared" si="0"/>
        <v>12</v>
      </c>
      <c r="C14" s="516" t="s">
        <v>34</v>
      </c>
      <c r="D14" s="517" t="s">
        <v>338</v>
      </c>
      <c r="E14" s="518" t="s">
        <v>50</v>
      </c>
      <c r="F14" s="496" t="s">
        <v>50</v>
      </c>
      <c r="G14" s="496"/>
      <c r="H14" s="533" t="s">
        <v>754</v>
      </c>
      <c r="I14" s="519" t="s">
        <v>338</v>
      </c>
    </row>
    <row r="15" spans="2:17" ht="32.25">
      <c r="B15" s="25">
        <f t="shared" si="0"/>
        <v>13</v>
      </c>
      <c r="C15" s="109" t="s">
        <v>329</v>
      </c>
      <c r="D15" s="487" t="s">
        <v>37</v>
      </c>
      <c r="E15" s="26" t="s">
        <v>36</v>
      </c>
      <c r="F15" s="488" t="s">
        <v>36</v>
      </c>
      <c r="G15" s="488"/>
      <c r="H15" s="531" t="s">
        <v>759</v>
      </c>
      <c r="I15" s="489" t="s">
        <v>37</v>
      </c>
    </row>
    <row r="16" spans="2:17" ht="32.25">
      <c r="B16" s="31">
        <f t="shared" si="0"/>
        <v>14</v>
      </c>
      <c r="C16" s="490" t="s">
        <v>309</v>
      </c>
      <c r="D16" s="491" t="s">
        <v>425</v>
      </c>
      <c r="E16" s="492" t="s">
        <v>38</v>
      </c>
      <c r="F16" s="493" t="s">
        <v>38</v>
      </c>
      <c r="G16" s="493"/>
      <c r="H16" s="532" t="s">
        <v>764</v>
      </c>
      <c r="I16" s="494" t="s">
        <v>418</v>
      </c>
    </row>
    <row r="17" spans="2:15" ht="32.25">
      <c r="B17" s="31">
        <f t="shared" si="0"/>
        <v>15</v>
      </c>
      <c r="C17" s="490" t="s">
        <v>322</v>
      </c>
      <c r="D17" s="491" t="s">
        <v>184</v>
      </c>
      <c r="E17" s="492" t="s">
        <v>41</v>
      </c>
      <c r="F17" s="493" t="s">
        <v>652</v>
      </c>
      <c r="G17" s="493"/>
      <c r="H17" s="532" t="s">
        <v>760</v>
      </c>
      <c r="I17" s="494" t="s">
        <v>184</v>
      </c>
    </row>
    <row r="18" spans="2:15" ht="32.25">
      <c r="B18" s="41">
        <f t="shared" si="0"/>
        <v>16</v>
      </c>
      <c r="C18" s="516" t="s">
        <v>760</v>
      </c>
      <c r="D18" s="517" t="s">
        <v>341</v>
      </c>
      <c r="E18" s="518" t="s">
        <v>647</v>
      </c>
      <c r="F18" s="496" t="s">
        <v>648</v>
      </c>
      <c r="G18" s="496"/>
      <c r="H18" s="533" t="s">
        <v>765</v>
      </c>
      <c r="I18" s="519" t="s">
        <v>613</v>
      </c>
    </row>
    <row r="19" spans="2:15" ht="32.25">
      <c r="B19" s="55">
        <f t="shared" si="0"/>
        <v>17</v>
      </c>
      <c r="C19" s="520" t="s">
        <v>305</v>
      </c>
      <c r="D19" s="521" t="s">
        <v>422</v>
      </c>
      <c r="E19" s="522" t="s">
        <v>52</v>
      </c>
      <c r="F19" s="523" t="s">
        <v>52</v>
      </c>
      <c r="G19" s="523"/>
      <c r="H19" s="534" t="s">
        <v>761</v>
      </c>
      <c r="I19" s="524" t="s">
        <v>761</v>
      </c>
    </row>
    <row r="20" spans="2:15" ht="32.25">
      <c r="B20" s="87">
        <f t="shared" si="0"/>
        <v>18</v>
      </c>
      <c r="C20" s="109" t="s">
        <v>196</v>
      </c>
      <c r="D20" s="487" t="s">
        <v>279</v>
      </c>
      <c r="E20" s="26" t="s">
        <v>54</v>
      </c>
      <c r="F20" s="488" t="s">
        <v>54</v>
      </c>
      <c r="G20" s="488"/>
      <c r="H20" s="535" t="s">
        <v>766</v>
      </c>
      <c r="I20" s="489" t="s">
        <v>279</v>
      </c>
    </row>
    <row r="21" spans="2:15" ht="32.25">
      <c r="B21" s="78">
        <f t="shared" si="0"/>
        <v>19</v>
      </c>
      <c r="C21" s="525" t="s">
        <v>254</v>
      </c>
      <c r="D21" s="526" t="s">
        <v>196</v>
      </c>
      <c r="E21" s="42" t="s">
        <v>56</v>
      </c>
      <c r="F21" s="496" t="s">
        <v>56</v>
      </c>
      <c r="G21" s="496"/>
      <c r="H21" s="536" t="s">
        <v>767</v>
      </c>
      <c r="I21" s="497" t="s">
        <v>196</v>
      </c>
    </row>
    <row r="22" spans="2:15" ht="32.25">
      <c r="B22" s="87">
        <f t="shared" si="0"/>
        <v>20</v>
      </c>
      <c r="C22" s="109" t="s">
        <v>591</v>
      </c>
      <c r="D22" s="487" t="s">
        <v>351</v>
      </c>
      <c r="E22" s="26" t="s">
        <v>58</v>
      </c>
      <c r="F22" s="488" t="s">
        <v>58</v>
      </c>
      <c r="G22" s="488"/>
      <c r="H22" s="535" t="s">
        <v>770</v>
      </c>
      <c r="I22" s="489" t="s">
        <v>351</v>
      </c>
    </row>
    <row r="23" spans="2:15" ht="32.25">
      <c r="B23" s="77">
        <f t="shared" si="0"/>
        <v>21</v>
      </c>
      <c r="C23" s="490" t="s">
        <v>279</v>
      </c>
      <c r="D23" s="491" t="s">
        <v>267</v>
      </c>
      <c r="E23" s="492" t="s">
        <v>67</v>
      </c>
      <c r="F23" s="493" t="s">
        <v>483</v>
      </c>
      <c r="G23" s="493"/>
      <c r="H23" s="537" t="s">
        <v>768</v>
      </c>
      <c r="I23" s="494" t="s">
        <v>346</v>
      </c>
    </row>
    <row r="24" spans="2:15" ht="32.25">
      <c r="B24" s="77">
        <f t="shared" si="0"/>
        <v>22</v>
      </c>
      <c r="C24" s="490" t="s">
        <v>37</v>
      </c>
      <c r="D24" s="491" t="s">
        <v>65</v>
      </c>
      <c r="E24" s="492" t="s">
        <v>473</v>
      </c>
      <c r="F24" s="493" t="s">
        <v>473</v>
      </c>
      <c r="G24" s="493"/>
      <c r="H24" s="537" t="s">
        <v>769</v>
      </c>
      <c r="I24" s="494" t="s">
        <v>65</v>
      </c>
    </row>
    <row r="25" spans="2:15" ht="32.25">
      <c r="B25" s="78">
        <f t="shared" si="0"/>
        <v>23</v>
      </c>
      <c r="C25" s="527" t="s">
        <v>225</v>
      </c>
      <c r="D25" s="528" t="s">
        <v>329</v>
      </c>
      <c r="E25" s="529" t="s">
        <v>61</v>
      </c>
      <c r="F25" s="496" t="s">
        <v>637</v>
      </c>
      <c r="G25" s="496"/>
      <c r="H25" s="543" t="s">
        <v>786</v>
      </c>
      <c r="I25" s="530" t="s">
        <v>329</v>
      </c>
      <c r="K25" s="444" t="s">
        <v>143</v>
      </c>
      <c r="L25" s="444" t="s">
        <v>525</v>
      </c>
      <c r="M25" s="444" t="s">
        <v>145</v>
      </c>
      <c r="N25" s="444" t="s">
        <v>83</v>
      </c>
      <c r="O25" s="444" t="s">
        <v>608</v>
      </c>
    </row>
    <row r="26" spans="2:15" ht="32.25">
      <c r="B26" s="98">
        <f t="shared" si="0"/>
        <v>24</v>
      </c>
      <c r="C26" s="412" t="s">
        <v>264</v>
      </c>
      <c r="D26" s="414" t="s">
        <v>590</v>
      </c>
      <c r="E26" s="413" t="s">
        <v>241</v>
      </c>
      <c r="F26" s="439" t="s">
        <v>241</v>
      </c>
      <c r="G26" s="439"/>
      <c r="H26" s="538" t="s">
        <v>772</v>
      </c>
      <c r="I26" s="415" t="s">
        <v>330</v>
      </c>
      <c r="K26" s="444" t="s">
        <v>217</v>
      </c>
      <c r="L26" s="444" t="s">
        <v>571</v>
      </c>
      <c r="M26" s="444" t="s">
        <v>76</v>
      </c>
      <c r="N26" s="444" t="s">
        <v>691</v>
      </c>
      <c r="O26" s="444" t="s">
        <v>489</v>
      </c>
    </row>
    <row r="27" spans="2:15" ht="32.25">
      <c r="B27" s="98">
        <f t="shared" si="0"/>
        <v>25</v>
      </c>
      <c r="C27" s="71" t="s">
        <v>86</v>
      </c>
      <c r="D27" s="379" t="s">
        <v>332</v>
      </c>
      <c r="E27" s="32" t="s">
        <v>72</v>
      </c>
      <c r="F27" s="439" t="s">
        <v>72</v>
      </c>
      <c r="G27" s="439"/>
      <c r="H27" s="538" t="s">
        <v>773</v>
      </c>
      <c r="I27" s="410" t="s">
        <v>326</v>
      </c>
      <c r="K27" s="444" t="s">
        <v>202</v>
      </c>
      <c r="L27" s="444" t="s">
        <v>559</v>
      </c>
      <c r="M27" s="444" t="s">
        <v>74</v>
      </c>
      <c r="N27" s="444" t="s">
        <v>74</v>
      </c>
      <c r="O27" s="444" t="s">
        <v>494</v>
      </c>
    </row>
    <row r="28" spans="2:15" ht="32.25">
      <c r="B28" s="98">
        <f t="shared" si="0"/>
        <v>26</v>
      </c>
      <c r="C28" s="71" t="s">
        <v>219</v>
      </c>
      <c r="D28" s="379" t="s">
        <v>614</v>
      </c>
      <c r="E28" s="32" t="s">
        <v>97</v>
      </c>
      <c r="F28" s="439" t="s">
        <v>97</v>
      </c>
      <c r="G28" s="439"/>
      <c r="H28" s="538" t="s">
        <v>774</v>
      </c>
      <c r="I28" s="410" t="s">
        <v>177</v>
      </c>
      <c r="K28" s="444" t="s">
        <v>596</v>
      </c>
      <c r="L28" s="444" t="s">
        <v>144</v>
      </c>
      <c r="M28" s="444" t="s">
        <v>594</v>
      </c>
      <c r="N28" s="444" t="s">
        <v>594</v>
      </c>
      <c r="O28" s="444" t="s">
        <v>619</v>
      </c>
    </row>
    <row r="29" spans="2:15" ht="32.25">
      <c r="B29" s="98">
        <f t="shared" si="0"/>
        <v>27</v>
      </c>
      <c r="C29" s="71" t="s">
        <v>212</v>
      </c>
      <c r="D29" s="379" t="s">
        <v>195</v>
      </c>
      <c r="E29" s="32" t="s">
        <v>95</v>
      </c>
      <c r="F29" s="439" t="s">
        <v>95</v>
      </c>
      <c r="G29" s="439" t="s">
        <v>778</v>
      </c>
      <c r="H29" s="538" t="s">
        <v>776</v>
      </c>
      <c r="I29" s="410" t="s">
        <v>163</v>
      </c>
      <c r="K29" s="444"/>
      <c r="L29" s="444"/>
      <c r="M29" s="444"/>
      <c r="N29" s="444"/>
      <c r="O29" s="444"/>
    </row>
    <row r="30" spans="2:15" ht="32.25">
      <c r="B30" s="98">
        <f t="shared" si="0"/>
        <v>28</v>
      </c>
      <c r="C30" s="71" t="s">
        <v>198</v>
      </c>
      <c r="D30" s="379" t="s">
        <v>560</v>
      </c>
      <c r="E30" s="32" t="s">
        <v>593</v>
      </c>
      <c r="F30" s="439" t="s">
        <v>616</v>
      </c>
      <c r="G30" s="439"/>
      <c r="H30" s="538" t="s">
        <v>827</v>
      </c>
      <c r="I30" s="410" t="s">
        <v>522</v>
      </c>
      <c r="K30" s="444"/>
      <c r="L30" s="444"/>
      <c r="M30" s="444"/>
      <c r="N30" s="444"/>
      <c r="O30" s="444"/>
    </row>
    <row r="31" spans="2:15" ht="32.25">
      <c r="B31" s="98">
        <f t="shared" si="0"/>
        <v>29</v>
      </c>
      <c r="C31" s="71" t="s">
        <v>259</v>
      </c>
      <c r="D31" s="379" t="s">
        <v>275</v>
      </c>
      <c r="E31" s="32" t="s">
        <v>111</v>
      </c>
      <c r="F31" s="439" t="s">
        <v>669</v>
      </c>
      <c r="G31" s="439"/>
      <c r="H31" s="538" t="s">
        <v>784</v>
      </c>
      <c r="I31" s="410" t="s">
        <v>513</v>
      </c>
      <c r="K31" s="444"/>
      <c r="L31" s="444"/>
      <c r="M31" s="444"/>
      <c r="N31" s="444"/>
      <c r="O31" s="444"/>
    </row>
    <row r="32" spans="2:15" ht="32.25">
      <c r="B32" s="98">
        <f t="shared" si="0"/>
        <v>30</v>
      </c>
      <c r="C32" s="71" t="s">
        <v>249</v>
      </c>
      <c r="D32" s="379" t="s">
        <v>259</v>
      </c>
      <c r="E32" s="32" t="s">
        <v>113</v>
      </c>
      <c r="F32" s="439" t="s">
        <v>640</v>
      </c>
      <c r="G32" s="439"/>
      <c r="H32" s="538" t="s">
        <v>783</v>
      </c>
      <c r="I32" s="410" t="s">
        <v>518</v>
      </c>
      <c r="K32" s="444"/>
      <c r="L32" s="444"/>
      <c r="M32" s="444"/>
      <c r="N32" s="444"/>
      <c r="O32" s="444"/>
    </row>
    <row r="33" spans="2:15" ht="32.25">
      <c r="B33" s="98">
        <f t="shared" si="0"/>
        <v>31</v>
      </c>
      <c r="C33" s="71" t="s">
        <v>281</v>
      </c>
      <c r="D33" s="379" t="s">
        <v>612</v>
      </c>
      <c r="E33" s="32" t="s">
        <v>115</v>
      </c>
      <c r="F33" s="439" t="s">
        <v>641</v>
      </c>
      <c r="G33" s="439"/>
      <c r="H33" s="538" t="s">
        <v>787</v>
      </c>
      <c r="I33" s="410" t="s">
        <v>276</v>
      </c>
      <c r="K33" s="444"/>
      <c r="L33" s="444"/>
      <c r="M33" s="444"/>
      <c r="N33" s="444"/>
      <c r="O33" s="444"/>
    </row>
    <row r="34" spans="2:15" ht="32.25">
      <c r="B34" s="98">
        <f t="shared" si="0"/>
        <v>32</v>
      </c>
      <c r="C34" s="71" t="s">
        <v>275</v>
      </c>
      <c r="D34" s="379" t="s">
        <v>558</v>
      </c>
      <c r="E34" s="32" t="s">
        <v>121</v>
      </c>
      <c r="F34" s="439" t="s">
        <v>642</v>
      </c>
      <c r="G34" s="439"/>
      <c r="H34" s="538" t="s">
        <v>788</v>
      </c>
      <c r="I34" s="410" t="s">
        <v>273</v>
      </c>
      <c r="K34" s="444"/>
      <c r="L34" s="444"/>
      <c r="M34" s="444"/>
      <c r="N34" s="444"/>
      <c r="O34" s="444"/>
    </row>
    <row r="35" spans="2:15" ht="32.25">
      <c r="B35" s="98">
        <f t="shared" si="0"/>
        <v>33</v>
      </c>
      <c r="C35" s="71" t="s">
        <v>223</v>
      </c>
      <c r="D35" s="379" t="s">
        <v>322</v>
      </c>
      <c r="E35" s="32" t="s">
        <v>119</v>
      </c>
      <c r="F35" s="439" t="s">
        <v>643</v>
      </c>
      <c r="G35" s="439"/>
      <c r="H35" s="538" t="s">
        <v>785</v>
      </c>
      <c r="I35" s="410" t="s">
        <v>270</v>
      </c>
      <c r="K35" s="444"/>
      <c r="L35" s="444"/>
      <c r="M35" s="444"/>
      <c r="N35" s="444"/>
      <c r="O35" s="444"/>
    </row>
    <row r="36" spans="2:15" ht="32.25">
      <c r="B36" s="98">
        <f t="shared" si="0"/>
        <v>34</v>
      </c>
      <c r="C36" s="71" t="s">
        <v>240</v>
      </c>
      <c r="D36" s="379" t="s">
        <v>447</v>
      </c>
      <c r="E36" s="32" t="s">
        <v>117</v>
      </c>
      <c r="F36" s="439" t="s">
        <v>644</v>
      </c>
      <c r="G36" s="439"/>
      <c r="H36" s="538" t="s">
        <v>817</v>
      </c>
      <c r="I36" s="410" t="s">
        <v>268</v>
      </c>
      <c r="K36" s="444"/>
      <c r="L36" s="444"/>
      <c r="M36" s="444"/>
      <c r="N36" s="444"/>
      <c r="O36" s="444"/>
    </row>
    <row r="37" spans="2:15" ht="32.25">
      <c r="B37" s="98">
        <f t="shared" si="0"/>
        <v>35</v>
      </c>
      <c r="C37" s="71" t="s">
        <v>497</v>
      </c>
      <c r="D37" s="379" t="s">
        <v>569</v>
      </c>
      <c r="E37" s="32" t="s">
        <v>123</v>
      </c>
      <c r="F37" s="439" t="s">
        <v>645</v>
      </c>
      <c r="G37" s="439"/>
      <c r="H37" s="538" t="s">
        <v>818</v>
      </c>
      <c r="I37" s="410" t="s">
        <v>265</v>
      </c>
      <c r="K37" s="444"/>
      <c r="L37" s="444"/>
      <c r="M37" s="444"/>
      <c r="N37" s="444"/>
      <c r="O37" s="444"/>
    </row>
    <row r="38" spans="2:15" ht="32.25">
      <c r="B38" s="98">
        <f t="shared" si="0"/>
        <v>36</v>
      </c>
      <c r="C38" s="71" t="s">
        <v>481</v>
      </c>
      <c r="D38" s="379" t="s">
        <v>444</v>
      </c>
      <c r="E38" s="32" t="s">
        <v>99</v>
      </c>
      <c r="F38" s="439" t="s">
        <v>646</v>
      </c>
      <c r="G38" s="439"/>
      <c r="H38" s="538" t="s">
        <v>819</v>
      </c>
      <c r="I38" s="410" t="s">
        <v>207</v>
      </c>
      <c r="K38" s="444"/>
      <c r="L38" s="444"/>
      <c r="M38" s="444"/>
      <c r="N38" s="444"/>
      <c r="O38" s="444"/>
    </row>
    <row r="39" spans="2:15" ht="32.25">
      <c r="B39" s="98">
        <f t="shared" si="0"/>
        <v>37</v>
      </c>
      <c r="C39" s="205" t="s">
        <v>66</v>
      </c>
      <c r="D39" s="379" t="s">
        <v>375</v>
      </c>
      <c r="E39" s="32" t="s">
        <v>101</v>
      </c>
      <c r="F39" s="439" t="s">
        <v>816</v>
      </c>
      <c r="G39" s="439"/>
      <c r="H39" s="538" t="s">
        <v>815</v>
      </c>
      <c r="I39" s="410" t="s">
        <v>160</v>
      </c>
      <c r="K39" s="444"/>
      <c r="L39" s="444"/>
      <c r="M39" s="444"/>
      <c r="N39" s="444"/>
      <c r="O39" s="444"/>
    </row>
    <row r="40" spans="2:15" ht="32.25">
      <c r="B40" s="98">
        <f t="shared" si="0"/>
        <v>38</v>
      </c>
      <c r="C40" s="71" t="s">
        <v>202</v>
      </c>
      <c r="D40" s="379" t="s">
        <v>559</v>
      </c>
      <c r="E40" s="32" t="s">
        <v>74</v>
      </c>
      <c r="F40" s="439" t="s">
        <v>142</v>
      </c>
      <c r="G40" s="439"/>
      <c r="H40" s="538" t="s">
        <v>822</v>
      </c>
      <c r="I40" s="410" t="s">
        <v>494</v>
      </c>
      <c r="K40" s="444"/>
      <c r="L40" s="444"/>
      <c r="M40" s="444"/>
      <c r="N40" s="444"/>
      <c r="O40" s="444"/>
    </row>
    <row r="41" spans="2:15" ht="32.25">
      <c r="B41" s="98">
        <f t="shared" si="0"/>
        <v>39</v>
      </c>
      <c r="C41" s="71" t="s">
        <v>217</v>
      </c>
      <c r="D41" s="379" t="s">
        <v>571</v>
      </c>
      <c r="E41" s="32" t="s">
        <v>76</v>
      </c>
      <c r="F41" s="439" t="s">
        <v>692</v>
      </c>
      <c r="G41" s="439"/>
      <c r="H41" s="590" t="s">
        <v>749</v>
      </c>
      <c r="I41" s="410" t="s">
        <v>489</v>
      </c>
      <c r="K41" s="444"/>
      <c r="L41" s="444"/>
      <c r="M41" s="444"/>
      <c r="N41" s="444"/>
      <c r="O41" s="444"/>
    </row>
    <row r="42" spans="2:15" ht="32.25">
      <c r="B42" s="98">
        <f t="shared" si="0"/>
        <v>40</v>
      </c>
      <c r="C42" s="71" t="s">
        <v>143</v>
      </c>
      <c r="D42" s="379" t="s">
        <v>525</v>
      </c>
      <c r="E42" s="32" t="s">
        <v>145</v>
      </c>
      <c r="F42" s="439" t="s">
        <v>638</v>
      </c>
      <c r="G42" s="439"/>
      <c r="H42" s="538" t="s">
        <v>821</v>
      </c>
      <c r="I42" s="410" t="s">
        <v>608</v>
      </c>
      <c r="K42" s="444"/>
      <c r="L42" s="444"/>
      <c r="M42" s="444"/>
      <c r="N42" s="444"/>
      <c r="O42" s="444"/>
    </row>
    <row r="43" spans="2:15" ht="32.25">
      <c r="B43" s="98">
        <f t="shared" si="0"/>
        <v>41</v>
      </c>
      <c r="C43" s="71" t="s">
        <v>809</v>
      </c>
      <c r="D43" s="588" t="s">
        <v>807</v>
      </c>
      <c r="E43" s="232" t="s">
        <v>806</v>
      </c>
      <c r="F43" s="439" t="s">
        <v>810</v>
      </c>
      <c r="G43" s="439"/>
      <c r="H43" s="538" t="s">
        <v>828</v>
      </c>
      <c r="I43" s="410" t="s">
        <v>619</v>
      </c>
      <c r="K43" s="444">
        <f xml:space="preserve"> _xlfn.UNICODE(注音編碼對照表[[#This Row],[注音符號]])</f>
        <v>63732</v>
      </c>
      <c r="L43" s="444" t="str">
        <f xml:space="preserve"> DEC2HEX(K43)</f>
        <v>F8F4</v>
      </c>
      <c r="M43" s="444"/>
      <c r="N43" s="444"/>
      <c r="O43" s="444"/>
    </row>
    <row r="44" spans="2:15" ht="32.25">
      <c r="B44" s="98">
        <f t="shared" si="0"/>
        <v>42</v>
      </c>
      <c r="C44" s="71" t="str">
        <f xml:space="preserve"> CHAR(32)</f>
        <v xml:space="preserve"> </v>
      </c>
      <c r="D44" s="379" t="s">
        <v>361</v>
      </c>
      <c r="E44" s="32" t="s">
        <v>532</v>
      </c>
      <c r="F44" s="439" t="s">
        <v>532</v>
      </c>
      <c r="G44" s="439"/>
      <c r="H44" s="538"/>
      <c r="I44" s="410">
        <v>1</v>
      </c>
      <c r="K44" s="444"/>
      <c r="L44" s="444"/>
      <c r="M44" s="444"/>
      <c r="N44" s="444"/>
      <c r="O44" s="444"/>
    </row>
    <row r="45" spans="2:15" ht="32.25">
      <c r="B45" s="98">
        <f t="shared" si="0"/>
        <v>43</v>
      </c>
      <c r="C45" s="71" t="s">
        <v>193</v>
      </c>
      <c r="D45" s="379" t="s">
        <v>347</v>
      </c>
      <c r="E45" s="32" t="s">
        <v>104</v>
      </c>
      <c r="F45" s="439" t="s">
        <v>104</v>
      </c>
      <c r="G45" s="439"/>
      <c r="H45" s="538"/>
      <c r="I45" s="410">
        <v>2</v>
      </c>
      <c r="K45" s="444"/>
      <c r="L45" s="444"/>
      <c r="M45" s="444"/>
      <c r="N45" s="444"/>
      <c r="O45" s="444"/>
    </row>
    <row r="46" spans="2:15" ht="32.25">
      <c r="B46" s="98">
        <f t="shared" si="0"/>
        <v>44</v>
      </c>
      <c r="C46" s="71" t="s">
        <v>191</v>
      </c>
      <c r="D46" s="379" t="s">
        <v>191</v>
      </c>
      <c r="E46" s="32" t="s">
        <v>105</v>
      </c>
      <c r="F46" s="439" t="s">
        <v>105</v>
      </c>
      <c r="G46" s="439"/>
      <c r="H46" s="538"/>
      <c r="I46" s="410">
        <v>3</v>
      </c>
      <c r="K46" s="444"/>
      <c r="L46" s="444"/>
      <c r="M46" s="444"/>
      <c r="N46" s="444"/>
      <c r="O46" s="444"/>
    </row>
    <row r="47" spans="2:15" ht="32.25">
      <c r="B47" s="98">
        <f t="shared" si="0"/>
        <v>45</v>
      </c>
      <c r="C47" s="71" t="s">
        <v>175</v>
      </c>
      <c r="D47" s="379" t="s">
        <v>170</v>
      </c>
      <c r="E47" s="32" t="s">
        <v>106</v>
      </c>
      <c r="F47" s="439" t="s">
        <v>106</v>
      </c>
      <c r="G47" s="439"/>
      <c r="H47" s="538"/>
      <c r="I47" s="410">
        <v>5</v>
      </c>
      <c r="K47" s="444"/>
      <c r="L47" s="444"/>
      <c r="M47" s="444"/>
      <c r="N47" s="444"/>
      <c r="O47" s="444"/>
    </row>
    <row r="48" spans="2:15" ht="32.25">
      <c r="B48" s="98">
        <f t="shared" si="0"/>
        <v>46</v>
      </c>
      <c r="C48" s="71" t="s">
        <v>170</v>
      </c>
      <c r="D48" s="379" t="s">
        <v>166</v>
      </c>
      <c r="E48" s="32" t="s">
        <v>107</v>
      </c>
      <c r="F48" s="439" t="s">
        <v>107</v>
      </c>
      <c r="G48" s="439"/>
      <c r="H48" s="538"/>
      <c r="I48" s="410">
        <v>7</v>
      </c>
      <c r="J48" t="s">
        <v>658</v>
      </c>
      <c r="K48" t="s">
        <v>655</v>
      </c>
      <c r="L48" t="s">
        <v>656</v>
      </c>
      <c r="M48" t="s">
        <v>657</v>
      </c>
    </row>
    <row r="49" spans="2:13" ht="32.25">
      <c r="B49" s="98">
        <f t="shared" si="0"/>
        <v>47</v>
      </c>
      <c r="C49" s="71" t="s">
        <v>166</v>
      </c>
      <c r="D49" s="379" t="s">
        <v>219</v>
      </c>
      <c r="E49" s="32" t="s">
        <v>108</v>
      </c>
      <c r="F49" s="439" t="s">
        <v>108</v>
      </c>
      <c r="G49" s="439"/>
      <c r="H49" s="538"/>
      <c r="I49" s="410" t="s">
        <v>609</v>
      </c>
      <c r="J49" s="347">
        <v>1</v>
      </c>
      <c r="K49" s="441" t="s">
        <v>532</v>
      </c>
      <c r="L49" s="441" t="s">
        <v>532</v>
      </c>
      <c r="M49" s="441" t="s">
        <v>532</v>
      </c>
    </row>
    <row r="50" spans="2:13" ht="32.25">
      <c r="B50" s="98">
        <f t="shared" si="0"/>
        <v>48</v>
      </c>
      <c r="C50" s="71" t="str">
        <f xml:space="preserve"> IFERROR( INDEX(#REF!, MATCH($AC55,#REF!, 0)), "")</f>
        <v/>
      </c>
      <c r="D50" s="379" t="str">
        <f xml:space="preserve"> IFERROR( INDEX(#REF!, MATCH($AC55,#REF!, 0)), "")</f>
        <v/>
      </c>
      <c r="E50" s="32" t="s">
        <v>128</v>
      </c>
      <c r="F50" s="440" t="s">
        <v>128</v>
      </c>
      <c r="G50" s="440"/>
      <c r="H50" s="539" t="s">
        <v>823</v>
      </c>
      <c r="I50" s="411" t="s">
        <v>629</v>
      </c>
      <c r="J50" s="347">
        <v>2</v>
      </c>
      <c r="K50" s="441" t="s">
        <v>104</v>
      </c>
      <c r="L50" s="441" t="s">
        <v>104</v>
      </c>
      <c r="M50" s="441" t="s">
        <v>104</v>
      </c>
    </row>
    <row r="51" spans="2:13" ht="32.25">
      <c r="B51" s="98">
        <f t="shared" si="0"/>
        <v>49</v>
      </c>
      <c r="C51" s="71" t="str">
        <f xml:space="preserve"> IFERROR( INDEX(#REF!, MATCH($AC56,#REF!, 0)), "")</f>
        <v/>
      </c>
      <c r="D51" s="379" t="str">
        <f xml:space="preserve"> IFERROR( INDEX(#REF!, MATCH($AC56,#REF!, 0)), "")</f>
        <v/>
      </c>
      <c r="E51" s="32" t="s">
        <v>130</v>
      </c>
      <c r="F51" s="440" t="s">
        <v>130</v>
      </c>
      <c r="G51" s="440"/>
      <c r="H51" s="539" t="s">
        <v>824</v>
      </c>
      <c r="I51" s="411" t="s">
        <v>630</v>
      </c>
      <c r="J51" s="347">
        <v>5</v>
      </c>
      <c r="K51" s="442" t="s">
        <v>660</v>
      </c>
      <c r="L51" s="442" t="s">
        <v>661</v>
      </c>
      <c r="M51" s="442" t="s">
        <v>663</v>
      </c>
    </row>
    <row r="52" spans="2:13" ht="32.25">
      <c r="B52" s="98">
        <f t="shared" si="0"/>
        <v>50</v>
      </c>
      <c r="C52" s="71" t="str">
        <f xml:space="preserve"> IFERROR( INDEX(#REF!, MATCH($AC57,#REF!, 0)), "")</f>
        <v/>
      </c>
      <c r="D52" s="379" t="str">
        <f xml:space="preserve"> IFERROR( INDEX(#REF!, MATCH($AC57,#REF!, 0)), "")</f>
        <v/>
      </c>
      <c r="E52" s="32" t="s">
        <v>132</v>
      </c>
      <c r="F52" s="440" t="s">
        <v>132</v>
      </c>
      <c r="G52" s="440"/>
      <c r="H52" s="539" t="s">
        <v>825</v>
      </c>
      <c r="I52" s="411" t="s">
        <v>631</v>
      </c>
      <c r="J52" s="347">
        <v>3</v>
      </c>
      <c r="K52" s="441" t="s">
        <v>106</v>
      </c>
      <c r="L52" s="441" t="s">
        <v>106</v>
      </c>
      <c r="M52" s="441" t="s">
        <v>106</v>
      </c>
    </row>
    <row r="53" spans="2:13" ht="32.25">
      <c r="B53" s="98">
        <f t="shared" si="0"/>
        <v>51</v>
      </c>
      <c r="C53" s="71" t="str">
        <f xml:space="preserve"> IFERROR( INDEX(#REF!, MATCH($AC58,#REF!, 0)), "")</f>
        <v/>
      </c>
      <c r="D53" s="379" t="str">
        <f xml:space="preserve"> IFERROR( INDEX(#REF!, MATCH($AC58,#REF!, 0)), "")</f>
        <v/>
      </c>
      <c r="E53" s="32" t="s">
        <v>650</v>
      </c>
      <c r="F53" s="440" t="s">
        <v>134</v>
      </c>
      <c r="G53" s="440"/>
      <c r="H53" s="539" t="s">
        <v>826</v>
      </c>
      <c r="I53" s="411" t="s">
        <v>632</v>
      </c>
      <c r="J53" s="347">
        <v>7</v>
      </c>
      <c r="K53" s="442" t="s">
        <v>659</v>
      </c>
      <c r="L53" s="442" t="s">
        <v>662</v>
      </c>
      <c r="M53" s="442" t="s">
        <v>664</v>
      </c>
    </row>
    <row r="54" spans="2:13" ht="30">
      <c r="J54" s="347">
        <v>8</v>
      </c>
      <c r="K54" s="441" t="s">
        <v>108</v>
      </c>
      <c r="L54" s="441" t="s">
        <v>108</v>
      </c>
      <c r="M54" s="441" t="s">
        <v>108</v>
      </c>
    </row>
    <row r="55" spans="2:13" ht="32.25">
      <c r="B55" s="559">
        <f t="shared" si="0"/>
        <v>53</v>
      </c>
      <c r="C55" s="560"/>
      <c r="D55" s="561" t="s">
        <v>449</v>
      </c>
      <c r="E55" s="562" t="s">
        <v>89</v>
      </c>
      <c r="F55" s="563" t="s">
        <v>89</v>
      </c>
      <c r="G55" s="564"/>
      <c r="H55" s="565" t="s">
        <v>755</v>
      </c>
      <c r="I55" s="566" t="s">
        <v>634</v>
      </c>
    </row>
    <row r="56" spans="2:13" ht="32.25">
      <c r="B56" s="567">
        <f t="shared" si="0"/>
        <v>54</v>
      </c>
      <c r="C56" s="568"/>
      <c r="D56" s="569" t="s">
        <v>456</v>
      </c>
      <c r="E56" s="570" t="s">
        <v>91</v>
      </c>
      <c r="F56" s="554" t="s">
        <v>91</v>
      </c>
      <c r="G56" s="571"/>
      <c r="H56" s="572" t="s">
        <v>756</v>
      </c>
      <c r="I56" s="573" t="s">
        <v>635</v>
      </c>
    </row>
    <row r="57" spans="2:13" ht="32.25">
      <c r="B57" s="567">
        <f t="shared" si="0"/>
        <v>55</v>
      </c>
      <c r="C57" s="551"/>
      <c r="D57" s="552" t="s">
        <v>249</v>
      </c>
      <c r="E57" s="553" t="s">
        <v>109</v>
      </c>
      <c r="F57" s="554" t="s">
        <v>441</v>
      </c>
      <c r="G57" s="564"/>
      <c r="H57" s="572" t="s">
        <v>757</v>
      </c>
      <c r="I57" s="574" t="s">
        <v>607</v>
      </c>
    </row>
    <row r="58" spans="2:13" ht="32.25">
      <c r="B58" s="575">
        <f t="shared" si="0"/>
        <v>56</v>
      </c>
      <c r="C58" s="576"/>
      <c r="D58" s="577" t="s">
        <v>460</v>
      </c>
      <c r="E58" s="578" t="s">
        <v>284</v>
      </c>
      <c r="F58" s="579" t="s">
        <v>284</v>
      </c>
      <c r="G58" s="571"/>
      <c r="H58" s="580" t="s">
        <v>758</v>
      </c>
      <c r="I58" s="581" t="s">
        <v>461</v>
      </c>
    </row>
    <row r="59" spans="2:13" ht="21">
      <c r="B59"/>
      <c r="C59"/>
      <c r="D59"/>
      <c r="E59"/>
      <c r="F59"/>
      <c r="G59"/>
      <c r="H59"/>
      <c r="I59"/>
    </row>
    <row r="60" spans="2:13" ht="32.25">
      <c r="B60" s="550">
        <f>ROW() - 2</f>
        <v>58</v>
      </c>
      <c r="C60" s="551" t="str">
        <f xml:space="preserve"> IFERROR( INDEX(#REF!, MATCH($AC30,#REF!, 0)), "")</f>
        <v/>
      </c>
      <c r="D60" s="552" t="str">
        <f xml:space="preserve"> IFERROR( INDEX(#REF!, MATCH($AC30,#REF!, 0)), "")</f>
        <v/>
      </c>
      <c r="E60" s="553"/>
      <c r="F60" s="554" t="s">
        <v>814</v>
      </c>
      <c r="G60" s="571" t="s">
        <v>777</v>
      </c>
      <c r="H60" s="556" t="s">
        <v>775</v>
      </c>
      <c r="I60" s="589" t="s">
        <v>813</v>
      </c>
    </row>
    <row r="61" spans="2:13" ht="32.25">
      <c r="B61" s="550">
        <f>ROW() - 2</f>
        <v>59</v>
      </c>
      <c r="C61" s="551" t="str">
        <f xml:space="preserve"> IFERROR( INDEX(#REF!, MATCH($AC31,#REF!, 0)), "")</f>
        <v/>
      </c>
      <c r="D61" s="552" t="str">
        <f xml:space="preserve"> IFERROR( INDEX(#REF!, MATCH($AC31,#REF!, 0)), "")</f>
        <v/>
      </c>
      <c r="E61" s="553"/>
      <c r="F61" s="554" t="s">
        <v>796</v>
      </c>
      <c r="G61" s="555"/>
      <c r="H61" s="556" t="s">
        <v>797</v>
      </c>
      <c r="I61" s="557" t="s">
        <v>798</v>
      </c>
    </row>
    <row r="62" spans="2:13" ht="32.25">
      <c r="B62" s="550">
        <f>ROW() - 2</f>
        <v>60</v>
      </c>
      <c r="C62" s="551" t="str">
        <f xml:space="preserve"> IFERROR( INDEX(#REF!, MATCH($AC32,#REF!, 0)), "")</f>
        <v/>
      </c>
      <c r="D62" s="552" t="str">
        <f xml:space="preserve"> IFERROR( INDEX(#REF!, MATCH($AC32,#REF!, 0)), "")</f>
        <v/>
      </c>
      <c r="E62" s="553"/>
      <c r="F62" s="554" t="s">
        <v>793</v>
      </c>
      <c r="G62" s="558"/>
      <c r="H62" s="556" t="s">
        <v>794</v>
      </c>
      <c r="I62" s="557" t="s">
        <v>795</v>
      </c>
    </row>
    <row r="63" spans="2:13" ht="32.25">
      <c r="B63" s="550">
        <f>ROW() - 2</f>
        <v>61</v>
      </c>
      <c r="C63" s="551" t="str">
        <f xml:space="preserve"> IFERROR( INDEX(#REF!, MATCH($AC34,#REF!, 0)), "")</f>
        <v/>
      </c>
      <c r="D63" s="552" t="str">
        <f xml:space="preserve"> IFERROR( INDEX(#REF!, MATCH($AC34,#REF!, 0)), "")</f>
        <v/>
      </c>
      <c r="E63" s="553"/>
      <c r="F63" s="554" t="s">
        <v>782</v>
      </c>
      <c r="G63" s="555" t="s">
        <v>779</v>
      </c>
      <c r="H63" s="556" t="s">
        <v>780</v>
      </c>
      <c r="I63" s="557" t="s">
        <v>781</v>
      </c>
    </row>
    <row r="64" spans="2:13" ht="32.25">
      <c r="B64" s="550">
        <f t="shared" ref="B64:B65" si="1">ROW() - 2</f>
        <v>62</v>
      </c>
      <c r="C64" s="551" t="str">
        <f xml:space="preserve"> IFERROR( INDEX(#REF!, MATCH($AC36,#REF!, 0)), "")</f>
        <v/>
      </c>
      <c r="D64" s="552" t="str">
        <f xml:space="preserve"> IFERROR( INDEX(#REF!, MATCH($AC36,#REF!, 0)), "")</f>
        <v/>
      </c>
      <c r="E64" s="553"/>
      <c r="F64" s="554" t="s">
        <v>789</v>
      </c>
      <c r="G64" s="558"/>
      <c r="H64" s="556" t="s">
        <v>769</v>
      </c>
      <c r="I64" s="557" t="s">
        <v>792</v>
      </c>
    </row>
    <row r="65" spans="2:9" ht="32.25">
      <c r="B65" s="550">
        <f t="shared" si="1"/>
        <v>63</v>
      </c>
      <c r="C65" s="551" t="str">
        <f xml:space="preserve"> IFERROR( INDEX(#REF!, MATCH($AC37,#REF!, 0)), "")</f>
        <v/>
      </c>
      <c r="D65" s="552" t="str">
        <f xml:space="preserve"> IFERROR( INDEX(#REF!, MATCH($AC37,#REF!, 0)), "")</f>
        <v/>
      </c>
      <c r="E65" s="553"/>
      <c r="F65" s="554" t="s">
        <v>790</v>
      </c>
      <c r="G65" s="555"/>
      <c r="H65" s="556" t="s">
        <v>771</v>
      </c>
      <c r="I65" s="557" t="s">
        <v>791</v>
      </c>
    </row>
    <row r="66" spans="2:9" ht="32.25">
      <c r="B66" s="550">
        <f t="shared" si="0"/>
        <v>64</v>
      </c>
      <c r="C66" s="551" t="s">
        <v>69</v>
      </c>
      <c r="D66" s="552" t="s">
        <v>426</v>
      </c>
      <c r="E66" s="553" t="s">
        <v>125</v>
      </c>
      <c r="F66" s="554" t="s">
        <v>639</v>
      </c>
      <c r="G66" s="564"/>
      <c r="H66" s="556"/>
      <c r="I66" s="557" t="s">
        <v>203</v>
      </c>
    </row>
    <row r="67" spans="2:9" ht="25.5">
      <c r="D67" s="408"/>
      <c r="E67" s="443" t="s">
        <v>670</v>
      </c>
      <c r="F67" s="437" t="s">
        <v>680</v>
      </c>
      <c r="G67" s="542" t="s">
        <v>691</v>
      </c>
      <c r="H67" s="437"/>
      <c r="I67" s="409" t="s">
        <v>364</v>
      </c>
    </row>
    <row r="68" spans="2:9">
      <c r="E68" s="443" t="s">
        <v>671</v>
      </c>
      <c r="F68" s="11" t="s">
        <v>681</v>
      </c>
    </row>
    <row r="69" spans="2:9">
      <c r="E69" s="443" t="s">
        <v>672</v>
      </c>
      <c r="F69" s="11" t="s">
        <v>682</v>
      </c>
    </row>
    <row r="70" spans="2:9">
      <c r="E70" s="443" t="s">
        <v>673</v>
      </c>
      <c r="F70" s="11" t="s">
        <v>683</v>
      </c>
    </row>
    <row r="72" spans="2:9">
      <c r="E72" s="443" t="s">
        <v>674</v>
      </c>
      <c r="F72" s="11" t="s">
        <v>684</v>
      </c>
    </row>
    <row r="73" spans="2:9">
      <c r="E73" s="443" t="s">
        <v>675</v>
      </c>
      <c r="F73" s="11" t="s">
        <v>685</v>
      </c>
    </row>
    <row r="75" spans="2:9">
      <c r="E75" s="443" t="s">
        <v>676</v>
      </c>
      <c r="F75" s="11" t="s">
        <v>686</v>
      </c>
    </row>
    <row r="76" spans="2:9">
      <c r="E76" s="443" t="s">
        <v>677</v>
      </c>
      <c r="F76" s="11" t="s">
        <v>687</v>
      </c>
    </row>
    <row r="77" spans="2:9">
      <c r="E77" s="443" t="s">
        <v>678</v>
      </c>
      <c r="F77" s="11" t="s">
        <v>688</v>
      </c>
    </row>
    <row r="78" spans="2:9">
      <c r="E78" s="443" t="s">
        <v>679</v>
      </c>
      <c r="F78" s="11" t="s">
        <v>689</v>
      </c>
    </row>
    <row r="79" spans="2:9">
      <c r="F79" s="11" t="s">
        <v>680</v>
      </c>
    </row>
    <row r="80" spans="2:9">
      <c r="F80" s="11" t="s">
        <v>681</v>
      </c>
    </row>
    <row r="81" spans="6:6">
      <c r="F81" s="11" t="s">
        <v>682</v>
      </c>
    </row>
    <row r="82" spans="6:6">
      <c r="F82" s="11" t="s">
        <v>683</v>
      </c>
    </row>
  </sheetData>
  <phoneticPr fontId="9" type="noConversion"/>
  <conditionalFormatting sqref="C55:D58 C3:D53 C61:D66">
    <cfRule type="cellIs" dxfId="5" priority="2" operator="equal">
      <formula>CHAR(32)</formula>
    </cfRule>
  </conditionalFormatting>
  <conditionalFormatting sqref="C60:D60">
    <cfRule type="cellIs" dxfId="1" priority="1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tabSelected="1" topLeftCell="G1" zoomScaleNormal="100" workbookViewId="0">
      <pane ySplit="2" topLeftCell="A3" activePane="bottomLeft" state="frozen"/>
      <selection activeCell="W1" sqref="W1"/>
      <selection pane="bottomLeft" activeCell="AK13" sqref="AK13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87" customWidth="1" collapsed="1"/>
    <col min="26" max="26" width="5.59765625" customWidth="1"/>
    <col min="27" max="27" width="10.296875" style="2" customWidth="1"/>
    <col min="28" max="29" width="10.296875" style="401" customWidth="1"/>
    <col min="30" max="30" width="10.296875" style="540" customWidth="1"/>
    <col min="31" max="31" width="10.296875" style="401" customWidth="1"/>
    <col min="33" max="33" width="14.19921875" customWidth="1"/>
    <col min="34" max="34" width="10.59765625" style="387" customWidth="1"/>
    <col min="35" max="35" width="11.69921875" style="2" customWidth="1"/>
    <col min="36" max="36" width="13.5" style="401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12.8984375" style="2" customWidth="1"/>
    <col min="55" max="57" width="3.69921875" style="417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87"/>
      <c r="Y1" s="2"/>
      <c r="Z1" s="7" t="s">
        <v>5</v>
      </c>
      <c r="AA1" s="139"/>
      <c r="AB1" s="139"/>
      <c r="AC1" s="8"/>
      <c r="AD1" s="547"/>
      <c r="AE1" s="138"/>
      <c r="AF1" s="387"/>
      <c r="AG1" s="387"/>
      <c r="AH1" s="2"/>
      <c r="AI1" s="401"/>
      <c r="AJ1" s="2"/>
      <c r="AY1" s="11"/>
      <c r="BA1" s="2"/>
      <c r="BB1" s="417"/>
      <c r="BE1" s="2"/>
    </row>
    <row r="2" spans="2:105" ht="26.25" thickBot="1">
      <c r="B2" s="438" t="s">
        <v>653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626</v>
      </c>
      <c r="U2" s="400" t="s">
        <v>11</v>
      </c>
      <c r="V2" s="400" t="s">
        <v>628</v>
      </c>
      <c r="W2" s="400" t="s">
        <v>627</v>
      </c>
      <c r="X2" s="400" t="s">
        <v>665</v>
      </c>
      <c r="Y2" s="400"/>
      <c r="Z2" s="399" t="s">
        <v>14</v>
      </c>
      <c r="AA2" s="380" t="s">
        <v>19</v>
      </c>
      <c r="AB2" s="382" t="s">
        <v>585</v>
      </c>
      <c r="AC2" s="381" t="s">
        <v>666</v>
      </c>
      <c r="AD2" s="548" t="s">
        <v>667</v>
      </c>
      <c r="AE2" s="383" t="s">
        <v>388</v>
      </c>
      <c r="AF2" s="400"/>
      <c r="AG2" s="400"/>
      <c r="AH2" s="2"/>
      <c r="AI2" s="401"/>
      <c r="AJ2" s="2"/>
      <c r="AY2" s="11"/>
      <c r="BA2" s="2"/>
      <c r="BB2" s="417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89" t="str">
        <f t="shared" ref="U3:U34" si="6" xml:space="preserve"> J3</f>
        <v>1</v>
      </c>
      <c r="V3" s="391" t="str">
        <f t="shared" ref="V3:V34" si="7">I3</f>
        <v>p</v>
      </c>
      <c r="W3" s="390" t="str" cm="1">
        <f t="array" ref="W3" xml:space="preserve"> INDEX(注音編碼對照表[注音符號], MATCH(TRUE, EXACT(表格1_33411[[#This Row],[注音編碼]], 注音編碼對照表[注音編碼]), 0))</f>
        <v>ㄅ</v>
      </c>
      <c r="X3" s="392" t="str" cm="1">
        <f t="array" ref="X3" xml:space="preserve"> INDEX(注音編碼對照表!$I$3:$I$53, MATCH(TRUE, EXACT(表格1_33411[[#This Row],[注音編碼]], 注音編碼對照表!$D$3:$D$49), 0))</f>
        <v>p</v>
      </c>
      <c r="Y3" s="24"/>
      <c r="Z3" s="393">
        <f>ROW() - 2</f>
        <v>1</v>
      </c>
      <c r="AA3" s="71" t="s">
        <v>361</v>
      </c>
      <c r="AB3" s="379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549" t="str" cm="1">
        <f t="array" ref="AD3" xml:space="preserve"> INDEX(注音編碼對照表[注音符號], MATCH(TRUE, EXACT(RIME設定解析!$AA3, 注音編碼對照表[鍵盤按鍵] ),0))</f>
        <v>ㄅ</v>
      </c>
      <c r="AE3" s="410" t="str" cm="1">
        <f t="array" ref="AE3" xml:space="preserve"> INDEX(注音編碼對照表[台語音標], MATCH(TRUE, EXACT(RIME設定解析!$AA3, 注音編碼對照表[鍵盤按鍵] ),0))</f>
        <v>p</v>
      </c>
      <c r="AF3" s="392"/>
      <c r="AG3" s="392" t="str">
        <f t="shared" ref="AG3:AG25" si="8" xml:space="preserve"> """" &amp; AA3 &amp; """ : " &amp; AD3</f>
        <v>"1" : ㄅ</v>
      </c>
      <c r="AH3" s="2"/>
      <c r="AI3" s="361" t="str">
        <f xml:space="preserve"> "  alphabet: '" &amp; _xlfn.CONCAT(AA$3:AA$49) &amp; "'"</f>
        <v xml:space="preserve">  alphabet: '1q!a2wsxyhbnedEgcuj8ik,9l0;-UJ*I&lt;(LoM/pm. 43657'</v>
      </c>
      <c r="AJ3" s="416"/>
      <c r="AK3" s="416"/>
      <c r="AL3" s="416"/>
      <c r="AM3" s="416"/>
      <c r="AN3" s="416"/>
      <c r="AO3" s="416"/>
      <c r="AP3" s="416"/>
      <c r="AQ3" s="416"/>
      <c r="AY3" s="11"/>
      <c r="BA3" s="2"/>
      <c r="BB3" s="417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89" t="str">
        <f t="shared" si="6"/>
        <v>!</v>
      </c>
      <c r="V4" s="391" t="str">
        <f t="shared" si="7"/>
        <v>b</v>
      </c>
      <c r="W4" s="390" t="str" cm="1">
        <f t="array" ref="W4" xml:space="preserve"> INDEX(注音編碼對照表[注音符號], MATCH(TRUE, EXACT(表格1_33411[[#This Row],[注音編碼]], 注音編碼對照表[注音編碼]), 0))</f>
        <v>ㄅㆷ</v>
      </c>
      <c r="X4" s="392" t="str" cm="1">
        <f t="array" ref="X4" xml:space="preserve"> INDEX(注音編碼對照表!$I$3:$I$53, MATCH(TRUE, EXACT(表格1_33411[[#This Row],[注音編碼]], 注音編碼對照表!$D$3:$D$49), 0))</f>
        <v>b</v>
      </c>
      <c r="Y4" s="24"/>
      <c r="Z4" s="393">
        <f t="shared" ref="Z4:Z58" si="10">ROW() - 2</f>
        <v>2</v>
      </c>
      <c r="AA4" s="71" t="s">
        <v>353</v>
      </c>
      <c r="AB4" s="379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549" t="str" cm="1">
        <f t="array" ref="AD4" xml:space="preserve"> INDEX(注音編碼對照表[注音符號], MATCH(TRUE, EXACT(RIME設定解析!$AA4, 注音編碼對照表[鍵盤按鍵] ),0))</f>
        <v>ㄆ</v>
      </c>
      <c r="AE4" s="410" t="str" cm="1">
        <f t="array" ref="AE4" xml:space="preserve"> INDEX(注音編碼對照表[台語音標], MATCH(TRUE, EXACT(RIME設定解析!$AA4, 注音編碼對照表[鍵盤按鍵] ),0))</f>
        <v>ph</v>
      </c>
      <c r="AF4" s="392"/>
      <c r="AG4" s="392" t="str">
        <f t="shared" si="8"/>
        <v>"q" : ㄆ</v>
      </c>
      <c r="AH4" s="2"/>
      <c r="AI4" s="361" t="str">
        <f xml:space="preserve"> "  initials: '" &amp; _xlfn.CONCAT(AA$3:AA$43) &amp; "'"</f>
        <v xml:space="preserve">  initials: '1q!a2wsxyhbnedEgcuj8ik,9l0;-UJ*I&lt;(LoM/pm.'</v>
      </c>
      <c r="AJ4" s="416"/>
      <c r="AK4" s="416"/>
      <c r="AL4" s="416"/>
      <c r="AM4" s="416"/>
      <c r="AN4" s="416"/>
      <c r="AO4" s="416"/>
      <c r="AP4" s="416"/>
      <c r="AQ4" s="416"/>
      <c r="AY4" s="11"/>
      <c r="BA4" s="2"/>
      <c r="BB4" s="417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89" t="str">
        <f t="shared" si="6"/>
        <v>q</v>
      </c>
      <c r="V5" s="391" t="str">
        <f t="shared" si="7"/>
        <v>P</v>
      </c>
      <c r="W5" s="390" t="str" cm="1">
        <f t="array" ref="W5" xml:space="preserve"> INDEX(注音編碼對照表[注音符號], MATCH(TRUE, EXACT(表格1_33411[[#This Row],[注音編碼]], 注音編碼對照表[注音編碼]), 0))</f>
        <v>ㄆ</v>
      </c>
      <c r="X5" s="392" t="str" cm="1">
        <f t="array" ref="X5" xml:space="preserve"> INDEX(注音編碼對照表!$I$3:$I$53, MATCH(TRUE, EXACT(表格1_33411[[#This Row],[注音編碼]], 注音編碼對照表!$D$3:$D$49), 0))</f>
        <v>ph</v>
      </c>
      <c r="Y5" s="24"/>
      <c r="Z5" s="393">
        <f t="shared" si="10"/>
        <v>3</v>
      </c>
      <c r="AA5" s="71" t="s">
        <v>394</v>
      </c>
      <c r="AB5" s="379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549" t="str" cm="1">
        <f t="array" ref="AD5" xml:space="preserve"> INDEX(注音編碼對照表[注音符號], MATCH(TRUE, EXACT(RIME設定解析!$AA5, 注音編碼對照表[鍵盤按鍵] ),0))</f>
        <v>ㄅㆷ</v>
      </c>
      <c r="AE5" s="410" t="str" cm="1">
        <f t="array" ref="AE5" xml:space="preserve"> INDEX(注音編碼對照表[台語音標], MATCH(TRUE, EXACT(RIME設定解析!$AA5, 注音編碼對照表[鍵盤按鍵] ),0))</f>
        <v>b</v>
      </c>
      <c r="AF5" s="392"/>
      <c r="AG5" s="392" t="str">
        <f t="shared" si="8"/>
        <v>"!" : ㄅㆷ</v>
      </c>
      <c r="AH5" s="2"/>
      <c r="AI5" s="361" t="str">
        <f xml:space="preserve"> "  finals:   '" &amp; _xlfn.CONCAT(AA$44:AA$49) &amp; "'"</f>
        <v xml:space="preserve">  finals:   ' 43657'</v>
      </c>
      <c r="AJ5" s="416"/>
      <c r="AK5" s="416"/>
      <c r="AL5" s="416"/>
      <c r="AM5" s="416"/>
      <c r="AN5" s="416"/>
      <c r="AO5" s="416"/>
      <c r="AP5" s="416"/>
      <c r="AQ5" s="416"/>
      <c r="AY5" s="11"/>
      <c r="BA5" s="2"/>
      <c r="BB5" s="417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89" t="str">
        <f t="shared" si="6"/>
        <v>a</v>
      </c>
      <c r="V6" s="391" t="str">
        <f t="shared" si="7"/>
        <v>m</v>
      </c>
      <c r="W6" s="390" t="str" cm="1">
        <f t="array" ref="W6" xml:space="preserve"> INDEX(注音編碼對照表[注音符號], MATCH(TRUE, EXACT(表格1_33411[[#This Row],[注音編碼]], 注音編碼對照表[注音編碼]), 0))</f>
        <v>ㄇ</v>
      </c>
      <c r="X6" s="392" t="str" cm="1">
        <f t="array" ref="X6" xml:space="preserve"> INDEX(注音編碼對照表!$I$3:$I$53, MATCH(TRUE, EXACT(表格1_33411[[#This Row],[注音編碼]], 注音編碼對照表!$D$3:$D$49), 0))</f>
        <v>m</v>
      </c>
      <c r="Y6" s="24"/>
      <c r="Z6" s="393">
        <f t="shared" si="10"/>
        <v>4</v>
      </c>
      <c r="AA6" s="71" t="s">
        <v>351</v>
      </c>
      <c r="AB6" s="379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549" t="str" cm="1">
        <f t="array" ref="AD6" xml:space="preserve"> INDEX(注音編碼對照表[注音符號], MATCH(TRUE, EXACT(RIME設定解析!$AA6, 注音編碼對照表[鍵盤按鍵] ),0))</f>
        <v>ㄇ</v>
      </c>
      <c r="AE6" s="410" t="str" cm="1">
        <f t="array" ref="AE6" xml:space="preserve"> INDEX(注音編碼對照表[台語音標], MATCH(TRUE, EXACT(RIME設定解析!$AA6, 注音編碼對照表[鍵盤按鍵] ),0))</f>
        <v>m</v>
      </c>
      <c r="AF6" s="392"/>
      <c r="AG6" s="392" t="str">
        <f t="shared" si="8"/>
        <v>"a" : ㄇ</v>
      </c>
      <c r="AH6" s="2"/>
      <c r="AI6" s="401"/>
      <c r="AJ6" s="2"/>
      <c r="AY6" s="11"/>
      <c r="BA6" s="2"/>
      <c r="BB6" s="417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89" t="str">
        <f t="shared" si="6"/>
        <v>2</v>
      </c>
      <c r="V7" s="391" t="str">
        <f t="shared" si="7"/>
        <v>t</v>
      </c>
      <c r="W7" s="390" t="str" cm="1">
        <f t="array" ref="W7" xml:space="preserve"> INDEX(注音編碼對照表[注音符號], MATCH(TRUE, EXACT(表格1_33411[[#This Row],[注音編碼]], 注音編碼對照表[注音編碼]), 0))</f>
        <v>ㄉ</v>
      </c>
      <c r="X7" s="392" t="str" cm="1">
        <f t="array" ref="X7" xml:space="preserve"> INDEX(注音編碼對照表!$I$3:$I$53, MATCH(TRUE, EXACT(表格1_33411[[#This Row],[注音編碼]], 注音編碼對照表!$D$3:$D$49), 0))</f>
        <v>t</v>
      </c>
      <c r="Y7" s="24"/>
      <c r="Z7" s="393">
        <f t="shared" si="10"/>
        <v>5</v>
      </c>
      <c r="AA7" s="71" t="s">
        <v>347</v>
      </c>
      <c r="AB7" s="379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549" t="str" cm="1">
        <f t="array" ref="AD7" xml:space="preserve"> INDEX(注音編碼對照表[注音符號], MATCH(TRUE, EXACT(RIME設定解析!$AA7, 注音編碼對照表[鍵盤按鍵] ),0))</f>
        <v>ㄉ</v>
      </c>
      <c r="AE7" s="410" t="str" cm="1">
        <f t="array" ref="AE7" xml:space="preserve"> INDEX(注音編碼對照表[台語音標], MATCH(TRUE, EXACT(RIME設定解析!$AA7, 注音編碼對照表[鍵盤按鍵] ),0))</f>
        <v>t</v>
      </c>
      <c r="AF7" s="392"/>
      <c r="AG7" s="392" t="str">
        <f t="shared" si="8"/>
        <v>"2" : ㄉ</v>
      </c>
      <c r="AH7" s="2"/>
      <c r="AI7" s="401"/>
      <c r="AJ7" s="2"/>
      <c r="AY7" s="11"/>
      <c r="BA7" s="2"/>
      <c r="BB7" s="417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89" t="str">
        <f t="shared" si="6"/>
        <v>w</v>
      </c>
      <c r="V8" s="391" t="str">
        <f t="shared" si="7"/>
        <v>T</v>
      </c>
      <c r="W8" s="390" t="str" cm="1">
        <f t="array" ref="W8" xml:space="preserve"> INDEX(注音編碼對照表[注音符號], MATCH(TRUE, EXACT(表格1_33411[[#This Row],[注音編碼]], 注音編碼對照表[注音編碼]), 0))</f>
        <v>ㄊ</v>
      </c>
      <c r="X8" s="392" t="str" cm="1">
        <f t="array" ref="X8" xml:space="preserve"> INDEX(注音編碼對照表!$I$3:$I$53, MATCH(TRUE, EXACT(表格1_33411[[#This Row],[注音編碼]], 注音編碼對照表!$D$3:$D$49), 0))</f>
        <v>th</v>
      </c>
      <c r="Y8" s="24"/>
      <c r="Z8" s="393">
        <f t="shared" si="10"/>
        <v>6</v>
      </c>
      <c r="AA8" s="71" t="s">
        <v>341</v>
      </c>
      <c r="AB8" s="379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549" t="str" cm="1">
        <f t="array" ref="AD8" xml:space="preserve"> INDEX(注音編碼對照表[注音符號], MATCH(TRUE, EXACT(RIME設定解析!$AA8, 注音編碼對照表[鍵盤按鍵] ),0))</f>
        <v>ㄊ</v>
      </c>
      <c r="AE8" s="410" t="str" cm="1">
        <f t="array" ref="AE8" xml:space="preserve"> INDEX(注音編碼對照表[台語音標], MATCH(TRUE, EXACT(RIME設定解析!$AA8, 注音編碼對照表[鍵盤按鍵] ),0))</f>
        <v>th</v>
      </c>
      <c r="AF8" s="392"/>
      <c r="AG8" s="392" t="str">
        <f t="shared" si="8"/>
        <v>"w" : ㄊ</v>
      </c>
      <c r="AH8" s="2"/>
      <c r="AI8" s="402" t="s">
        <v>636</v>
      </c>
      <c r="AJ8" s="2"/>
      <c r="AK8" s="430" t="str">
        <f xml:space="preserve"> """xlit|" &amp; AK9 &amp; "|" &amp; AK10 &amp; "|"""</f>
        <v>"xlit|pPbmtTnlzcjskKgwhiuaOoeyx@GRIUAQEYXHVWNMB123570|1q!a2wsxyhbnedEgcuj8ik,9l0;-UJ*I&lt;(LoM/pm. 43657|"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33"/>
      <c r="BA8" s="2"/>
      <c r="BB8" s="422" cm="1">
        <f t="array" ref="BB8" xml:space="preserve"> COLUMN() - COLUMN($BB:$BB)</f>
        <v>0</v>
      </c>
      <c r="BC8" s="422" cm="1">
        <f t="array" ref="BC8" xml:space="preserve"> COLUMN() - COLUMN($BB:$BB)</f>
        <v>1</v>
      </c>
      <c r="BD8" s="422" cm="1">
        <f t="array" ref="BD8" xml:space="preserve"> COLUMN() - COLUMN($BB:$BB)</f>
        <v>2</v>
      </c>
      <c r="BE8" s="422" cm="1">
        <f t="array" ref="BE8" xml:space="preserve"> COLUMN() - COLUMN($BB:$BB)</f>
        <v>3</v>
      </c>
      <c r="BF8" s="422" cm="1">
        <f t="array" ref="BF8" xml:space="preserve"> COLUMN() - COLUMN($BB:$BB)</f>
        <v>4</v>
      </c>
      <c r="BG8" s="422" cm="1">
        <f t="array" ref="BG8" xml:space="preserve"> COLUMN() - COLUMN($BB:$BB)</f>
        <v>5</v>
      </c>
      <c r="BH8" s="422" cm="1">
        <f t="array" ref="BH8" xml:space="preserve"> COLUMN() - COLUMN($BB:$BB)</f>
        <v>6</v>
      </c>
      <c r="BI8" s="422" cm="1">
        <f t="array" ref="BI8" xml:space="preserve"> COLUMN() - COLUMN($BB:$BB)</f>
        <v>7</v>
      </c>
      <c r="BJ8" s="422" cm="1">
        <f t="array" ref="BJ8" xml:space="preserve"> COLUMN() - COLUMN($BB:$BB)</f>
        <v>8</v>
      </c>
      <c r="BK8" s="422" cm="1">
        <f t="array" ref="BK8" xml:space="preserve"> COLUMN() - COLUMN($BB:$BB)</f>
        <v>9</v>
      </c>
      <c r="BL8" s="422" cm="1">
        <f t="array" ref="BL8" xml:space="preserve"> COLUMN() - COLUMN($BB:$BB)</f>
        <v>10</v>
      </c>
      <c r="BM8" s="422" cm="1">
        <f t="array" ref="BM8" xml:space="preserve"> COLUMN() - COLUMN($BB:$BB)</f>
        <v>11</v>
      </c>
      <c r="BN8" s="422" cm="1">
        <f t="array" ref="BN8" xml:space="preserve"> COLUMN() - COLUMN($BB:$BB)</f>
        <v>12</v>
      </c>
      <c r="BO8" s="422" cm="1">
        <f t="array" ref="BO8" xml:space="preserve"> COLUMN() - COLUMN($BB:$BB)</f>
        <v>13</v>
      </c>
      <c r="BP8" s="422" cm="1">
        <f t="array" ref="BP8" xml:space="preserve"> COLUMN() - COLUMN($BB:$BB)</f>
        <v>14</v>
      </c>
      <c r="BQ8" s="422" cm="1">
        <f t="array" ref="BQ8" xml:space="preserve"> COLUMN() - COLUMN($BB:$BB)</f>
        <v>15</v>
      </c>
      <c r="BR8" s="422" cm="1">
        <f t="array" ref="BR8" xml:space="preserve"> COLUMN() - COLUMN($BB:$BB)</f>
        <v>16</v>
      </c>
      <c r="BS8" s="422" cm="1">
        <f t="array" ref="BS8" xml:space="preserve"> COLUMN() - COLUMN($BB:$BB)</f>
        <v>17</v>
      </c>
      <c r="BT8" s="422" cm="1">
        <f t="array" ref="BT8" xml:space="preserve"> COLUMN() - COLUMN($BB:$BB)</f>
        <v>18</v>
      </c>
      <c r="BU8" s="422" cm="1">
        <f t="array" ref="BU8" xml:space="preserve"> COLUMN() - COLUMN($BB:$BB)</f>
        <v>19</v>
      </c>
      <c r="BV8" s="422" cm="1">
        <f t="array" ref="BV8" xml:space="preserve"> COLUMN() - COLUMN($BB:$BB)</f>
        <v>20</v>
      </c>
      <c r="BW8" s="422" cm="1">
        <f t="array" ref="BW8" xml:space="preserve"> COLUMN() - COLUMN($BB:$BB)</f>
        <v>21</v>
      </c>
      <c r="BX8" s="422" cm="1">
        <f t="array" ref="BX8" xml:space="preserve"> COLUMN() - COLUMN($BB:$BB)</f>
        <v>22</v>
      </c>
      <c r="BY8" s="422" cm="1">
        <f t="array" ref="BY8" xml:space="preserve"> COLUMN() - COLUMN($BB:$BB)</f>
        <v>23</v>
      </c>
      <c r="BZ8" s="422" cm="1">
        <f t="array" ref="BZ8" xml:space="preserve"> COLUMN() - COLUMN($BB:$BB)</f>
        <v>24</v>
      </c>
      <c r="CA8" s="422" cm="1">
        <f t="array" ref="CA8" xml:space="preserve"> COLUMN() - COLUMN($BB:$BB)</f>
        <v>25</v>
      </c>
      <c r="CB8" s="422" cm="1">
        <f t="array" ref="CB8" xml:space="preserve"> COLUMN() - COLUMN($BB:$BB)</f>
        <v>26</v>
      </c>
      <c r="CC8" s="422" cm="1">
        <f t="array" ref="CC8" xml:space="preserve"> COLUMN() - COLUMN($BB:$BB)</f>
        <v>27</v>
      </c>
      <c r="CD8" s="422" cm="1">
        <f t="array" ref="CD8" xml:space="preserve"> COLUMN() - COLUMN($BB:$BB)</f>
        <v>28</v>
      </c>
      <c r="CE8" s="422" cm="1">
        <f t="array" ref="CE8" xml:space="preserve"> COLUMN() - COLUMN($BB:$BB)</f>
        <v>29</v>
      </c>
      <c r="CF8" s="422" cm="1">
        <f t="array" ref="CF8" xml:space="preserve"> COLUMN() - COLUMN($BB:$BB)</f>
        <v>30</v>
      </c>
      <c r="CG8" s="422" cm="1">
        <f t="array" ref="CG8" xml:space="preserve"> COLUMN() - COLUMN($BB:$BB)</f>
        <v>31</v>
      </c>
      <c r="CH8" s="422" cm="1">
        <f t="array" ref="CH8" xml:space="preserve"> COLUMN() - COLUMN($BB:$BB)</f>
        <v>32</v>
      </c>
      <c r="CI8" s="422" cm="1">
        <f t="array" ref="CI8" xml:space="preserve"> COLUMN() - COLUMN($BB:$BB)</f>
        <v>33</v>
      </c>
      <c r="CJ8" s="422" cm="1">
        <f t="array" ref="CJ8" xml:space="preserve"> COLUMN() - COLUMN($BB:$BB)</f>
        <v>34</v>
      </c>
      <c r="CK8" s="422" cm="1">
        <f t="array" ref="CK8" xml:space="preserve"> COLUMN() - COLUMN($BB:$BB)</f>
        <v>35</v>
      </c>
      <c r="CL8" s="422" cm="1">
        <f t="array" ref="CL8" xml:space="preserve"> COLUMN() - COLUMN($BB:$BB)</f>
        <v>36</v>
      </c>
      <c r="CM8" s="422" cm="1">
        <f t="array" ref="CM8" xml:space="preserve"> COLUMN() - COLUMN($BB:$BB)</f>
        <v>37</v>
      </c>
      <c r="CN8" s="422" cm="1">
        <f t="array" ref="CN8" xml:space="preserve"> COLUMN() - COLUMN($BB:$BB)</f>
        <v>38</v>
      </c>
      <c r="CO8" s="422" cm="1">
        <f t="array" ref="CO8" xml:space="preserve"> COLUMN() - COLUMN($BB:$BB)</f>
        <v>39</v>
      </c>
      <c r="CP8" s="422" cm="1">
        <f t="array" ref="CP8" xml:space="preserve"> COLUMN() - COLUMN($BB:$BB)</f>
        <v>40</v>
      </c>
      <c r="CQ8" s="422" cm="1">
        <f t="array" ref="CQ8" xml:space="preserve"> COLUMN() - COLUMN($BB:$BB)</f>
        <v>41</v>
      </c>
      <c r="CR8" s="422" cm="1">
        <f t="array" ref="CR8" xml:space="preserve"> COLUMN() - COLUMN($BB:$BB)</f>
        <v>42</v>
      </c>
      <c r="CS8" s="422" cm="1">
        <f t="array" ref="CS8" xml:space="preserve"> COLUMN() - COLUMN($BB:$BB)</f>
        <v>43</v>
      </c>
      <c r="CT8" s="422" cm="1">
        <f t="array" ref="CT8" xml:space="preserve"> COLUMN() - COLUMN($BB:$BB)</f>
        <v>44</v>
      </c>
      <c r="CU8" s="422" cm="1">
        <f t="array" ref="CU8" xml:space="preserve"> COLUMN() - COLUMN($BB:$BB)</f>
        <v>45</v>
      </c>
      <c r="CV8" s="422" cm="1">
        <f t="array" ref="CV8" xml:space="preserve"> COLUMN() - COLUMN($BB:$BB)</f>
        <v>46</v>
      </c>
      <c r="CW8" s="422" cm="1">
        <f t="array" ref="CW8" xml:space="preserve"> COLUMN() - COLUMN($BB:$BB)</f>
        <v>47</v>
      </c>
      <c r="CX8" s="422" cm="1">
        <f t="array" ref="CX8" xml:space="preserve"> COLUMN() - COLUMN($BB:$BB)</f>
        <v>48</v>
      </c>
      <c r="CY8" s="422" cm="1">
        <f t="array" ref="CY8" xml:space="preserve"> COLUMN() - COLUMN($BB:$BB)</f>
        <v>49</v>
      </c>
      <c r="CZ8" s="422" cm="1">
        <f t="array" ref="CZ8" xml:space="preserve"> COLUMN() - COLUMN($BB:$BB)</f>
        <v>50</v>
      </c>
      <c r="DA8" s="422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89" t="str">
        <f t="shared" si="6"/>
        <v>s</v>
      </c>
      <c r="V9" s="391" t="str">
        <f t="shared" si="7"/>
        <v>n</v>
      </c>
      <c r="W9" s="390" t="str" cm="1">
        <f t="array" ref="W9" xml:space="preserve"> INDEX(注音編碼對照表[注音符號], MATCH(TRUE, EXACT(表格1_33411[[#This Row],[注音編碼]], 注音編碼對照表[注音編碼]), 0))</f>
        <v>ㄋ</v>
      </c>
      <c r="X9" s="392" t="str" cm="1">
        <f t="array" ref="X9" xml:space="preserve"> INDEX(注音編碼對照表!$I$3:$I$53, MATCH(TRUE, EXACT(表格1_33411[[#This Row],[注音編碼]], 注音編碼對照表!$D$3:$D$49), 0))</f>
        <v>n</v>
      </c>
      <c r="Y9" s="24"/>
      <c r="Z9" s="393">
        <f t="shared" si="10"/>
        <v>7</v>
      </c>
      <c r="AA9" s="71" t="s">
        <v>338</v>
      </c>
      <c r="AB9" s="379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549" t="str" cm="1">
        <f t="array" ref="AD9" xml:space="preserve"> INDEX(注音編碼對照表[注音符號], MATCH(TRUE, EXACT(RIME設定解析!$AA9, 注音編碼對照表[鍵盤按鍵] ),0))</f>
        <v>ㄋ</v>
      </c>
      <c r="AE9" s="410" t="str" cm="1">
        <f t="array" ref="AE9" xml:space="preserve"> INDEX(注音編碼對照表[台語音標], MATCH(TRUE, EXACT(RIME設定解析!$AA9, 注音編碼對照表[鍵盤按鍵] ),0))</f>
        <v>n</v>
      </c>
      <c r="AF9" s="392"/>
      <c r="AG9" s="392" t="str">
        <f t="shared" si="8"/>
        <v>"s" : ㄋ</v>
      </c>
      <c r="AH9" s="2"/>
      <c r="AI9" s="403" t="s">
        <v>628</v>
      </c>
      <c r="AJ9" s="1">
        <f xml:space="preserve"> LEN(AK9)</f>
        <v>47</v>
      </c>
      <c r="AK9" s="37" t="str">
        <f xml:space="preserve"> _xlfn.CONCAT(AB$3:AB$49)</f>
        <v>pPbmtTnlzcjskKgwhiuaOoeyx@GRIUAQEYXHVWNMB123570</v>
      </c>
      <c r="AX9" s="38" t="s">
        <v>25</v>
      </c>
      <c r="AY9" s="434" t="s">
        <v>365</v>
      </c>
      <c r="AZ9" s="40">
        <f xml:space="preserve"> FIND(AY9, AK9)</f>
        <v>46</v>
      </c>
      <c r="BA9" s="2"/>
      <c r="BB9" s="418" t="e">
        <f t="shared" ref="BB9:CG9" si="11" xml:space="preserve"> MID($AK$9, BB$13, 1)</f>
        <v>#VALUE!</v>
      </c>
      <c r="BC9" s="418" t="str">
        <f t="shared" si="11"/>
        <v>p</v>
      </c>
      <c r="BD9" s="418" t="str">
        <f t="shared" si="11"/>
        <v>P</v>
      </c>
      <c r="BE9" s="418" t="str">
        <f t="shared" si="11"/>
        <v>b</v>
      </c>
      <c r="BF9" s="418" t="str">
        <f t="shared" si="11"/>
        <v>m</v>
      </c>
      <c r="BG9" s="418" t="str">
        <f t="shared" si="11"/>
        <v>t</v>
      </c>
      <c r="BH9" s="418" t="str">
        <f t="shared" si="11"/>
        <v>T</v>
      </c>
      <c r="BI9" s="418" t="str">
        <f t="shared" si="11"/>
        <v>n</v>
      </c>
      <c r="BJ9" s="418" t="str">
        <f t="shared" si="11"/>
        <v>l</v>
      </c>
      <c r="BK9" s="418" t="str">
        <f t="shared" si="11"/>
        <v>z</v>
      </c>
      <c r="BL9" s="418" t="str">
        <f t="shared" si="11"/>
        <v>c</v>
      </c>
      <c r="BM9" s="418" t="str">
        <f t="shared" si="11"/>
        <v>j</v>
      </c>
      <c r="BN9" s="418" t="str">
        <f t="shared" si="11"/>
        <v>s</v>
      </c>
      <c r="BO9" s="418" t="str">
        <f t="shared" si="11"/>
        <v>k</v>
      </c>
      <c r="BP9" s="418" t="str">
        <f t="shared" si="11"/>
        <v>K</v>
      </c>
      <c r="BQ9" s="418" t="str">
        <f t="shared" si="11"/>
        <v>g</v>
      </c>
      <c r="BR9" s="418" t="str">
        <f t="shared" si="11"/>
        <v>w</v>
      </c>
      <c r="BS9" s="418" t="str">
        <f t="shared" si="11"/>
        <v>h</v>
      </c>
      <c r="BT9" s="418" t="str">
        <f t="shared" si="11"/>
        <v>i</v>
      </c>
      <c r="BU9" s="418" t="str">
        <f t="shared" si="11"/>
        <v>u</v>
      </c>
      <c r="BV9" s="418" t="str">
        <f t="shared" si="11"/>
        <v>a</v>
      </c>
      <c r="BW9" s="418" t="str">
        <f t="shared" si="11"/>
        <v>O</v>
      </c>
      <c r="BX9" s="418" t="str">
        <f t="shared" si="11"/>
        <v>o</v>
      </c>
      <c r="BY9" s="418" t="str">
        <f t="shared" si="11"/>
        <v>e</v>
      </c>
      <c r="BZ9" s="418" t="str">
        <f t="shared" si="11"/>
        <v>y</v>
      </c>
      <c r="CA9" s="418" t="str">
        <f t="shared" si="11"/>
        <v>x</v>
      </c>
      <c r="CB9" s="418" t="str">
        <f t="shared" si="11"/>
        <v>@</v>
      </c>
      <c r="CC9" s="418" t="str">
        <f t="shared" si="11"/>
        <v>G</v>
      </c>
      <c r="CD9" s="418" t="str">
        <f t="shared" si="11"/>
        <v>R</v>
      </c>
      <c r="CE9" s="421" t="str">
        <f t="shared" si="11"/>
        <v>I</v>
      </c>
      <c r="CF9" s="418" t="str">
        <f t="shared" si="11"/>
        <v>U</v>
      </c>
      <c r="CG9" s="418" t="str">
        <f t="shared" si="11"/>
        <v>A</v>
      </c>
      <c r="CH9" s="418" t="str">
        <f t="shared" ref="CH9:DA9" si="12" xml:space="preserve"> MID($AK$9, CH$13, 1)</f>
        <v>Q</v>
      </c>
      <c r="CI9" s="418" t="str">
        <f t="shared" si="12"/>
        <v>E</v>
      </c>
      <c r="CJ9" s="418" t="str">
        <f t="shared" si="12"/>
        <v>Y</v>
      </c>
      <c r="CK9" s="418" t="str">
        <f t="shared" si="12"/>
        <v>X</v>
      </c>
      <c r="CL9" s="418" t="str">
        <f t="shared" si="12"/>
        <v>H</v>
      </c>
      <c r="CM9" s="418" t="str">
        <f t="shared" si="12"/>
        <v>V</v>
      </c>
      <c r="CN9" s="418" t="str">
        <f t="shared" si="12"/>
        <v>W</v>
      </c>
      <c r="CO9" s="418" t="str">
        <f t="shared" si="12"/>
        <v>N</v>
      </c>
      <c r="CP9" s="421" t="str">
        <f t="shared" si="12"/>
        <v>M</v>
      </c>
      <c r="CQ9" s="421" t="str">
        <f t="shared" si="12"/>
        <v>B</v>
      </c>
      <c r="CR9" s="421" t="str">
        <f t="shared" si="12"/>
        <v>1</v>
      </c>
      <c r="CS9" s="421" t="str">
        <f t="shared" si="12"/>
        <v>2</v>
      </c>
      <c r="CT9" s="421" t="str">
        <f t="shared" si="12"/>
        <v>3</v>
      </c>
      <c r="CU9" s="436" t="str">
        <f t="shared" si="12"/>
        <v>5</v>
      </c>
      <c r="CV9" s="418" t="str">
        <f t="shared" si="12"/>
        <v>7</v>
      </c>
      <c r="CW9" s="418" t="str">
        <f t="shared" si="12"/>
        <v>0</v>
      </c>
      <c r="CX9" s="418" t="str">
        <f t="shared" si="12"/>
        <v/>
      </c>
      <c r="CY9" s="418" t="str">
        <f t="shared" si="12"/>
        <v/>
      </c>
      <c r="CZ9" s="418" t="str">
        <f t="shared" si="12"/>
        <v/>
      </c>
      <c r="DA9" s="418" t="str">
        <f t="shared" si="12"/>
        <v/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89" t="str">
        <f t="shared" si="6"/>
        <v>x</v>
      </c>
      <c r="V10" s="391" t="str">
        <f t="shared" si="7"/>
        <v>l</v>
      </c>
      <c r="W10" s="390" t="str" cm="1">
        <f t="array" ref="W10" xml:space="preserve"> INDEX(注音編碼對照表[注音符號], MATCH(TRUE, EXACT(表格1_33411[[#This Row],[注音編碼]], 注音編碼對照表[注音編碼]), 0))</f>
        <v>ㄌ</v>
      </c>
      <c r="X10" s="392" t="str" cm="1">
        <f t="array" ref="X10" xml:space="preserve"> INDEX(注音編碼對照表!$I$3:$I$53, MATCH(TRUE, EXACT(表格1_33411[[#This Row],[注音編碼]], 注音編碼對照表!$D$3:$D$49), 0))</f>
        <v>l</v>
      </c>
      <c r="Y10" s="24"/>
      <c r="Z10" s="393">
        <f t="shared" si="10"/>
        <v>8</v>
      </c>
      <c r="AA10" s="71" t="s">
        <v>332</v>
      </c>
      <c r="AB10" s="379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549" t="str" cm="1">
        <f t="array" ref="AD10" xml:space="preserve"> INDEX(注音編碼對照表[注音符號], MATCH(TRUE, EXACT(RIME設定解析!$AA10, 注音編碼對照表[鍵盤按鍵] ),0))</f>
        <v>ㄌ</v>
      </c>
      <c r="AE10" s="410" t="str" cm="1">
        <f t="array" ref="AE10" xml:space="preserve"> INDEX(注音編碼對照表[台語音標], MATCH(TRUE, EXACT(RIME設定解析!$AA10, 注音編碼對照表[鍵盤按鍵] ),0))</f>
        <v>l</v>
      </c>
      <c r="AF10" s="392"/>
      <c r="AG10" s="392" t="str">
        <f t="shared" si="8"/>
        <v>"x" : ㄌ</v>
      </c>
      <c r="AH10" s="2"/>
      <c r="AI10" s="404" t="s">
        <v>11</v>
      </c>
      <c r="AJ10" s="1">
        <f xml:space="preserve"> LEN(AK10)</f>
        <v>47</v>
      </c>
      <c r="AK10" s="37" t="str">
        <f>_xlfn.CONCAT(AA3:AA49)</f>
        <v>1q!a2wsxyhbnedEgcuj8ik,9l0;-UJ*I&lt;(LoM/pm. 43657</v>
      </c>
      <c r="AT10" s="48" t="str">
        <f xml:space="preserve"> MID("/", AJ9, 1)</f>
        <v/>
      </c>
      <c r="AY10" s="49" t="str">
        <f xml:space="preserve"> MID(AK10, AZ9, 1)</f>
        <v>5</v>
      </c>
      <c r="AZ10" s="40"/>
      <c r="BA10" s="2"/>
      <c r="BB10" s="418" t="e">
        <f t="shared" ref="BB10:CG10" si="13" xml:space="preserve"> MID($AK$10, BB$13, 1)</f>
        <v>#VALUE!</v>
      </c>
      <c r="BC10" s="418" t="str">
        <f t="shared" si="13"/>
        <v>1</v>
      </c>
      <c r="BD10" s="418" t="str">
        <f t="shared" si="13"/>
        <v>q</v>
      </c>
      <c r="BE10" s="418" t="str">
        <f t="shared" si="13"/>
        <v>!</v>
      </c>
      <c r="BF10" s="418" t="str">
        <f t="shared" si="13"/>
        <v>a</v>
      </c>
      <c r="BG10" s="418" t="str">
        <f t="shared" si="13"/>
        <v>2</v>
      </c>
      <c r="BH10" s="418" t="str">
        <f t="shared" si="13"/>
        <v>w</v>
      </c>
      <c r="BI10" s="418" t="str">
        <f t="shared" si="13"/>
        <v>s</v>
      </c>
      <c r="BJ10" s="418" t="str">
        <f t="shared" si="13"/>
        <v>x</v>
      </c>
      <c r="BK10" s="418" t="str">
        <f t="shared" si="13"/>
        <v>y</v>
      </c>
      <c r="BL10" s="418" t="str">
        <f t="shared" si="13"/>
        <v>h</v>
      </c>
      <c r="BM10" s="418" t="str">
        <f t="shared" si="13"/>
        <v>b</v>
      </c>
      <c r="BN10" s="418" t="str">
        <f t="shared" si="13"/>
        <v>n</v>
      </c>
      <c r="BO10" s="418" t="str">
        <f t="shared" si="13"/>
        <v>e</v>
      </c>
      <c r="BP10" s="418" t="str">
        <f t="shared" si="13"/>
        <v>d</v>
      </c>
      <c r="BQ10" s="418" t="str">
        <f t="shared" si="13"/>
        <v>E</v>
      </c>
      <c r="BR10" s="418" t="str">
        <f t="shared" si="13"/>
        <v>g</v>
      </c>
      <c r="BS10" s="418" t="str">
        <f t="shared" si="13"/>
        <v>c</v>
      </c>
      <c r="BT10" s="418" t="str">
        <f t="shared" si="13"/>
        <v>u</v>
      </c>
      <c r="BU10" s="418" t="str">
        <f t="shared" si="13"/>
        <v>j</v>
      </c>
      <c r="BV10" s="418" t="str">
        <f t="shared" si="13"/>
        <v>8</v>
      </c>
      <c r="BW10" s="418" t="str">
        <f t="shared" si="13"/>
        <v>i</v>
      </c>
      <c r="BX10" s="418" t="str">
        <f t="shared" si="13"/>
        <v>k</v>
      </c>
      <c r="BY10" s="418" t="str">
        <f t="shared" si="13"/>
        <v>,</v>
      </c>
      <c r="BZ10" s="418" t="str">
        <f t="shared" si="13"/>
        <v>9</v>
      </c>
      <c r="CA10" s="418" t="str">
        <f t="shared" si="13"/>
        <v>l</v>
      </c>
      <c r="CB10" s="418" t="str">
        <f t="shared" si="13"/>
        <v>0</v>
      </c>
      <c r="CC10" s="418" t="str">
        <f t="shared" si="13"/>
        <v>;</v>
      </c>
      <c r="CD10" s="418" t="str">
        <f t="shared" si="13"/>
        <v>-</v>
      </c>
      <c r="CE10" s="421" t="str">
        <f t="shared" si="13"/>
        <v>U</v>
      </c>
      <c r="CF10" s="418" t="str">
        <f t="shared" si="13"/>
        <v>J</v>
      </c>
      <c r="CG10" s="418" t="str">
        <f t="shared" si="13"/>
        <v>*</v>
      </c>
      <c r="CH10" s="418" t="str">
        <f t="shared" ref="CH10:DA10" si="14" xml:space="preserve"> MID($AK$10, CH$13, 1)</f>
        <v>I</v>
      </c>
      <c r="CI10" s="418" t="str">
        <f t="shared" si="14"/>
        <v>&lt;</v>
      </c>
      <c r="CJ10" s="418" t="str">
        <f t="shared" si="14"/>
        <v>(</v>
      </c>
      <c r="CK10" s="418" t="str">
        <f t="shared" si="14"/>
        <v>L</v>
      </c>
      <c r="CL10" s="418" t="str">
        <f t="shared" si="14"/>
        <v>o</v>
      </c>
      <c r="CM10" s="418" t="str">
        <f t="shared" si="14"/>
        <v>M</v>
      </c>
      <c r="CN10" s="418" t="str">
        <f t="shared" si="14"/>
        <v>/</v>
      </c>
      <c r="CO10" s="418" t="str">
        <f t="shared" si="14"/>
        <v>p</v>
      </c>
      <c r="CP10" s="421" t="str">
        <f t="shared" si="14"/>
        <v>m</v>
      </c>
      <c r="CQ10" s="421" t="str">
        <f t="shared" si="14"/>
        <v>.</v>
      </c>
      <c r="CR10" s="421" t="str">
        <f t="shared" si="14"/>
        <v xml:space="preserve"> </v>
      </c>
      <c r="CS10" s="421" t="str">
        <f t="shared" si="14"/>
        <v>4</v>
      </c>
      <c r="CT10" s="421" t="str">
        <f t="shared" si="14"/>
        <v>3</v>
      </c>
      <c r="CU10" s="436" t="str">
        <f t="shared" si="14"/>
        <v>6</v>
      </c>
      <c r="CV10" s="418" t="str">
        <f t="shared" si="14"/>
        <v>5</v>
      </c>
      <c r="CW10" s="418" t="str">
        <f t="shared" si="14"/>
        <v>7</v>
      </c>
      <c r="CX10" s="418" t="str">
        <f t="shared" si="14"/>
        <v/>
      </c>
      <c r="CY10" s="418" t="str">
        <f t="shared" si="14"/>
        <v/>
      </c>
      <c r="CZ10" s="418" t="str">
        <f t="shared" si="14"/>
        <v/>
      </c>
      <c r="DA10" s="418" t="str">
        <f t="shared" si="14"/>
        <v/>
      </c>
    </row>
    <row r="11" spans="2:105" ht="32.25">
      <c r="B11" s="388" t="s">
        <v>654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89" t="str">
        <f t="shared" si="6"/>
        <v>e</v>
      </c>
      <c r="V11" s="391" t="str">
        <f t="shared" si="7"/>
        <v>k</v>
      </c>
      <c r="W11" s="390" t="str" cm="1">
        <f t="array" ref="W11" xml:space="preserve"> INDEX(注音編碼對照表[注音符號], MATCH(TRUE, EXACT(表格1_33411[[#This Row],[注音編碼]], 注音編碼對照表[注音編碼]), 0))</f>
        <v>ㄍ</v>
      </c>
      <c r="X11" s="392" t="str" cm="1">
        <f t="array" ref="X11" xml:space="preserve"> INDEX(注音編碼對照表!$I$3:$I$53, MATCH(TRUE, EXACT(表格1_33411[[#This Row],[注音編碼]], 注音編碼對照表!$D$3:$D$49), 0))</f>
        <v>k</v>
      </c>
      <c r="Y11" s="24"/>
      <c r="Z11" s="393">
        <f t="shared" si="10"/>
        <v>9</v>
      </c>
      <c r="AA11" s="71" t="s">
        <v>590</v>
      </c>
      <c r="AB11" s="379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549" t="str" cm="1">
        <f t="array" ref="AD11" xml:space="preserve"> INDEX(注音編碼對照表[注音符號], MATCH(TRUE, EXACT(RIME設定解析!$AA11, 注音編碼對照表[鍵盤按鍵] ),0))</f>
        <v>ㄗ</v>
      </c>
      <c r="AE11" s="410" t="str" cm="1">
        <f t="array" ref="AE11" xml:space="preserve"> INDEX(注音編碼對照表[台語音標], MATCH(TRUE, EXACT(RIME設定解析!$AA11, 注音編碼對照表[鍵盤按鍵] ),0))</f>
        <v>z</v>
      </c>
      <c r="AF11" s="392"/>
      <c r="AG11" s="392" t="str">
        <f t="shared" si="8"/>
        <v>"y" : ㄗ</v>
      </c>
      <c r="AH11" s="2"/>
      <c r="AI11" s="405"/>
      <c r="AJ11" s="37"/>
      <c r="AK11" s="37"/>
      <c r="AT11" s="48"/>
      <c r="AY11" s="11"/>
      <c r="BA11" s="2"/>
      <c r="BB11" s="417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89" t="str">
        <f t="shared" si="6"/>
        <v>E</v>
      </c>
      <c r="V12" s="391" t="str">
        <f t="shared" si="7"/>
        <v>g</v>
      </c>
      <c r="W12" s="390" t="str" cm="1">
        <f t="array" ref="W12" xml:space="preserve"> INDEX(注音編碼對照表[注音符號], MATCH(TRUE, EXACT(表格1_33411[[#This Row],[注音編碼]], 注音編碼對照表[注音編碼]), 0))</f>
        <v>ㄍㆷ</v>
      </c>
      <c r="X12" s="392" t="str" cm="1">
        <f t="array" ref="X12" xml:space="preserve"> INDEX(注音編碼對照表!$I$3:$I$53, MATCH(TRUE, EXACT(表格1_33411[[#This Row],[注音編碼]], 注音編碼對照表!$D$3:$D$49), 0))</f>
        <v>g</v>
      </c>
      <c r="Y12" s="24"/>
      <c r="Z12" s="393">
        <f t="shared" si="10"/>
        <v>10</v>
      </c>
      <c r="AA12" s="71" t="s">
        <v>422</v>
      </c>
      <c r="AB12" s="379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549" t="str" cm="1">
        <f t="array" ref="AD12" xml:space="preserve"> INDEX(注音編碼對照表[注音符號], MATCH(TRUE, EXACT(RIME設定解析!$AA12, 注音編碼對照表[鍵盤按鍵] ),0))</f>
        <v>ㄘ</v>
      </c>
      <c r="AE12" s="410" t="str" cm="1">
        <f t="array" ref="AE12" xml:space="preserve"> INDEX(注音編碼對照表[台語音標], MATCH(TRUE, EXACT(RIME設定解析!$AA12, 注音編碼對照表[鍵盤按鍵] ),0))</f>
        <v>c</v>
      </c>
      <c r="AF12" s="392"/>
      <c r="AG12" s="392" t="str">
        <f t="shared" si="8"/>
        <v>"h" : ㄘ</v>
      </c>
      <c r="AH12" s="2"/>
      <c r="AI12" s="401"/>
      <c r="AJ12" s="2"/>
      <c r="AK12" s="48"/>
      <c r="AY12" s="11"/>
      <c r="BA12" s="2"/>
      <c r="BB12" s="417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89" t="str">
        <f t="shared" si="6"/>
        <v>d</v>
      </c>
      <c r="V13" s="391" t="str">
        <f t="shared" si="7"/>
        <v>K</v>
      </c>
      <c r="W13" s="390" t="str" cm="1">
        <f t="array" ref="W13" xml:space="preserve"> INDEX(注音編碼對照表[注音符號], MATCH(TRUE, EXACT(表格1_33411[[#This Row],[注音編碼]], 注音編碼對照表[注音編碼]), 0))</f>
        <v>ㄎ</v>
      </c>
      <c r="X13" s="392" t="str" cm="1">
        <f t="array" ref="X13" xml:space="preserve"> INDEX(注音編碼對照表!$I$3:$I$53, MATCH(TRUE, EXACT(表格1_33411[[#This Row],[注音編碼]], 注音編碼對照表!$D$3:$D$49), 0))</f>
        <v>kh</v>
      </c>
      <c r="Y13" s="24"/>
      <c r="Z13" s="393">
        <f t="shared" si="10"/>
        <v>11</v>
      </c>
      <c r="AA13" s="71" t="s">
        <v>190</v>
      </c>
      <c r="AB13" s="379" t="str" cm="1">
        <f t="array" ref="AB13" xml:space="preserve"> INDEX(注音編碼對照表[注音編碼], MATCH(TRUE, EXACT(RIME設定解析!$AA13, 注音編碼對照表[鍵盤按鍵] ),0))</f>
        <v>j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549" t="str" cm="1">
        <f t="array" ref="AD13" xml:space="preserve"> INDEX(注音編碼對照表[注音符號], MATCH(TRUE, EXACT(RIME設定解析!$AA13, 注音編碼對照表[鍵盤按鍵] ),0))</f>
        <v>ㄖ</v>
      </c>
      <c r="AE13" s="410" t="str" cm="1">
        <f t="array" ref="AE13" xml:space="preserve"> INDEX(注音編碼對照表[台語音標], MATCH(TRUE, EXACT(RIME設定解析!$AA13, 注音編碼對照表[鍵盤按鍵] ),0))</f>
        <v>j</v>
      </c>
      <c r="AF13" s="392"/>
      <c r="AG13" s="392" t="str">
        <f t="shared" si="8"/>
        <v>"b" : ㄖ</v>
      </c>
      <c r="AH13" s="2"/>
      <c r="AI13" s="402" t="s">
        <v>35</v>
      </c>
      <c r="AJ13" s="2"/>
      <c r="AK13" s="431" t="str">
        <f xml:space="preserve"> """xlit|" &amp; AK14 &amp; "|" &amp; AK15 &amp; "|"""</f>
        <v>"xlit|1q!a2wsxyhbnedEgcuj8ik,9l0;-UJ*I&lt;(LoM/pm. 43657|ㄅㄆㆠㄇㄉㄊㄋㄌㄗㄘㆡㄙㄍㄎㆣㄫㄏㄧㄨㄚㆦㄜㆤㄞㄠㄢㄤㆨㆪㆫㆩㆧㆥㆮㆯㆲㆰㆭㄣㆬㄬˉˋ˪ˊ˫˙|"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33"/>
      <c r="BA13" s="2"/>
      <c r="BB13" s="422" cm="1">
        <f t="array" ref="BB13" xml:space="preserve"> COLUMN() - COLUMN($BB:$BB)</f>
        <v>0</v>
      </c>
      <c r="BC13" s="422" cm="1">
        <f t="array" ref="BC13" xml:space="preserve"> COLUMN() - COLUMN($BB:$BB)</f>
        <v>1</v>
      </c>
      <c r="BD13" s="422" cm="1">
        <f t="array" ref="BD13" xml:space="preserve"> COLUMN() - COLUMN($BB:$BB)</f>
        <v>2</v>
      </c>
      <c r="BE13" s="422" cm="1">
        <f t="array" ref="BE13" xml:space="preserve"> COLUMN() - COLUMN($BB:$BB)</f>
        <v>3</v>
      </c>
      <c r="BF13" s="422" cm="1">
        <f t="array" ref="BF13" xml:space="preserve"> COLUMN() - COLUMN($BB:$BB)</f>
        <v>4</v>
      </c>
      <c r="BG13" s="422" cm="1">
        <f t="array" ref="BG13" xml:space="preserve"> COLUMN() - COLUMN($BB:$BB)</f>
        <v>5</v>
      </c>
      <c r="BH13" s="422" cm="1">
        <f t="array" ref="BH13" xml:space="preserve"> COLUMN() - COLUMN($BB:$BB)</f>
        <v>6</v>
      </c>
      <c r="BI13" s="422" cm="1">
        <f t="array" ref="BI13" xml:space="preserve"> COLUMN() - COLUMN($BB:$BB)</f>
        <v>7</v>
      </c>
      <c r="BJ13" s="422" cm="1">
        <f t="array" ref="BJ13" xml:space="preserve"> COLUMN() - COLUMN($BB:$BB)</f>
        <v>8</v>
      </c>
      <c r="BK13" s="422" cm="1">
        <f t="array" ref="BK13" xml:space="preserve"> COLUMN() - COLUMN($BB:$BB)</f>
        <v>9</v>
      </c>
      <c r="BL13" s="422" cm="1">
        <f t="array" ref="BL13" xml:space="preserve"> COLUMN() - COLUMN($BB:$BB)</f>
        <v>10</v>
      </c>
      <c r="BM13" s="422" cm="1">
        <f t="array" ref="BM13" xml:space="preserve"> COLUMN() - COLUMN($BB:$BB)</f>
        <v>11</v>
      </c>
      <c r="BN13" s="422" cm="1">
        <f t="array" ref="BN13" xml:space="preserve"> COLUMN() - COLUMN($BB:$BB)</f>
        <v>12</v>
      </c>
      <c r="BO13" s="422" cm="1">
        <f t="array" ref="BO13" xml:space="preserve"> COLUMN() - COLUMN($BB:$BB)</f>
        <v>13</v>
      </c>
      <c r="BP13" s="422" cm="1">
        <f t="array" ref="BP13" xml:space="preserve"> COLUMN() - COLUMN($BB:$BB)</f>
        <v>14</v>
      </c>
      <c r="BQ13" s="422" cm="1">
        <f t="array" ref="BQ13" xml:space="preserve"> COLUMN() - COLUMN($BB:$BB)</f>
        <v>15</v>
      </c>
      <c r="BR13" s="422" cm="1">
        <f t="array" ref="BR13" xml:space="preserve"> COLUMN() - COLUMN($BB:$BB)</f>
        <v>16</v>
      </c>
      <c r="BS13" s="422" cm="1">
        <f t="array" ref="BS13" xml:space="preserve"> COLUMN() - COLUMN($BB:$BB)</f>
        <v>17</v>
      </c>
      <c r="BT13" s="422" cm="1">
        <f t="array" ref="BT13" xml:space="preserve"> COLUMN() - COLUMN($BB:$BB)</f>
        <v>18</v>
      </c>
      <c r="BU13" s="422" cm="1">
        <f t="array" ref="BU13" xml:space="preserve"> COLUMN() - COLUMN($BB:$BB)</f>
        <v>19</v>
      </c>
      <c r="BV13" s="422" cm="1">
        <f t="array" ref="BV13" xml:space="preserve"> COLUMN() - COLUMN($BB:$BB)</f>
        <v>20</v>
      </c>
      <c r="BW13" s="422" cm="1">
        <f t="array" ref="BW13" xml:space="preserve"> COLUMN() - COLUMN($BB:$BB)</f>
        <v>21</v>
      </c>
      <c r="BX13" s="422" cm="1">
        <f t="array" ref="BX13" xml:space="preserve"> COLUMN() - COLUMN($BB:$BB)</f>
        <v>22</v>
      </c>
      <c r="BY13" s="422" cm="1">
        <f t="array" ref="BY13" xml:space="preserve"> COLUMN() - COLUMN($BB:$BB)</f>
        <v>23</v>
      </c>
      <c r="BZ13" s="422" cm="1">
        <f t="array" ref="BZ13" xml:space="preserve"> COLUMN() - COLUMN($BB:$BB)</f>
        <v>24</v>
      </c>
      <c r="CA13" s="422" cm="1">
        <f t="array" ref="CA13" xml:space="preserve"> COLUMN() - COLUMN($BB:$BB)</f>
        <v>25</v>
      </c>
      <c r="CB13" s="422" cm="1">
        <f t="array" ref="CB13" xml:space="preserve"> COLUMN() - COLUMN($BB:$BB)</f>
        <v>26</v>
      </c>
      <c r="CC13" s="422" cm="1">
        <f t="array" ref="CC13" xml:space="preserve"> COLUMN() - COLUMN($BB:$BB)</f>
        <v>27</v>
      </c>
      <c r="CD13" s="422" cm="1">
        <f t="array" ref="CD13" xml:space="preserve"> COLUMN() - COLUMN($BB:$BB)</f>
        <v>28</v>
      </c>
      <c r="CE13" s="422" cm="1">
        <f t="array" ref="CE13" xml:space="preserve"> COLUMN() - COLUMN($BB:$BB)</f>
        <v>29</v>
      </c>
      <c r="CF13" s="422" cm="1">
        <f t="array" ref="CF13" xml:space="preserve"> COLUMN() - COLUMN($BB:$BB)</f>
        <v>30</v>
      </c>
      <c r="CG13" s="422" cm="1">
        <f t="array" ref="CG13" xml:space="preserve"> COLUMN() - COLUMN($BB:$BB)</f>
        <v>31</v>
      </c>
      <c r="CH13" s="422" cm="1">
        <f t="array" ref="CH13" xml:space="preserve"> COLUMN() - COLUMN($BB:$BB)</f>
        <v>32</v>
      </c>
      <c r="CI13" s="422" cm="1">
        <f t="array" ref="CI13" xml:space="preserve"> COLUMN() - COLUMN($BB:$BB)</f>
        <v>33</v>
      </c>
      <c r="CJ13" s="422" cm="1">
        <f t="array" ref="CJ13" xml:space="preserve"> COLUMN() - COLUMN($BB:$BB)</f>
        <v>34</v>
      </c>
      <c r="CK13" s="422" cm="1">
        <f t="array" ref="CK13" xml:space="preserve"> COLUMN() - COLUMN($BB:$BB)</f>
        <v>35</v>
      </c>
      <c r="CL13" s="422" cm="1">
        <f t="array" ref="CL13" xml:space="preserve"> COLUMN() - COLUMN($BB:$BB)</f>
        <v>36</v>
      </c>
      <c r="CM13" s="422" cm="1">
        <f t="array" ref="CM13" xml:space="preserve"> COLUMN() - COLUMN($BB:$BB)</f>
        <v>37</v>
      </c>
      <c r="CN13" s="422" cm="1">
        <f t="array" ref="CN13" xml:space="preserve"> COLUMN() - COLUMN($BB:$BB)</f>
        <v>38</v>
      </c>
      <c r="CO13" s="422" cm="1">
        <f t="array" ref="CO13" xml:space="preserve"> COLUMN() - COLUMN($BB:$BB)</f>
        <v>39</v>
      </c>
      <c r="CP13" s="422" cm="1">
        <f t="array" ref="CP13" xml:space="preserve"> COLUMN() - COLUMN($BB:$BB)</f>
        <v>40</v>
      </c>
      <c r="CQ13" s="422" cm="1">
        <f t="array" ref="CQ13" xml:space="preserve"> COLUMN() - COLUMN($BB:$BB)</f>
        <v>41</v>
      </c>
      <c r="CR13" s="422" cm="1">
        <f t="array" ref="CR13" xml:space="preserve"> COLUMN() - COLUMN($BB:$BB)</f>
        <v>42</v>
      </c>
      <c r="CS13" s="422" cm="1">
        <f t="array" ref="CS13" xml:space="preserve"> COLUMN() - COLUMN($BB:$BB)</f>
        <v>43</v>
      </c>
      <c r="CT13" s="422" cm="1">
        <f t="array" ref="CT13" xml:space="preserve"> COLUMN() - COLUMN($BB:$BB)</f>
        <v>44</v>
      </c>
      <c r="CU13" s="422" cm="1">
        <f t="array" ref="CU13" xml:space="preserve"> COLUMN() - COLUMN($BB:$BB)</f>
        <v>45</v>
      </c>
      <c r="CV13" s="422" cm="1">
        <f t="array" ref="CV13" xml:space="preserve"> COLUMN() - COLUMN($BB:$BB)</f>
        <v>46</v>
      </c>
      <c r="CW13" s="422" cm="1">
        <f t="array" ref="CW13" xml:space="preserve"> COLUMN() - COLUMN($BB:$BB)</f>
        <v>47</v>
      </c>
      <c r="CX13" s="422" cm="1">
        <f t="array" ref="CX13" xml:space="preserve"> COLUMN() - COLUMN($BB:$BB)</f>
        <v>48</v>
      </c>
      <c r="CY13" s="422" cm="1">
        <f t="array" ref="CY13" xml:space="preserve"> COLUMN() - COLUMN($BB:$BB)</f>
        <v>49</v>
      </c>
      <c r="CZ13" s="422" cm="1">
        <f t="array" ref="CZ13" xml:space="preserve"> COLUMN() - COLUMN($BB:$BB)</f>
        <v>50</v>
      </c>
      <c r="DA13" s="422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89" t="str">
        <f t="shared" si="6"/>
        <v>c</v>
      </c>
      <c r="V14" s="391" t="str">
        <f t="shared" si="7"/>
        <v>h</v>
      </c>
      <c r="W14" s="390" t="str" cm="1">
        <f t="array" ref="W14" xml:space="preserve"> INDEX(注音編碼對照表[注音符號], MATCH(TRUE, EXACT(表格1_33411[[#This Row],[注音編碼]], 注音編碼對照表[注音編碼]), 0))</f>
        <v>ㄏ</v>
      </c>
      <c r="X14" s="392" t="str" cm="1">
        <f t="array" ref="X14" xml:space="preserve"> INDEX(注音編碼對照表!$I$3:$I$53, MATCH(TRUE, EXACT(表格1_33411[[#This Row],[注音編碼]], 注音編碼對照表!$D$3:$D$49), 0))</f>
        <v>h</v>
      </c>
      <c r="Y14" s="24"/>
      <c r="Z14" s="393">
        <f t="shared" si="10"/>
        <v>12</v>
      </c>
      <c r="AA14" s="71" t="s">
        <v>34</v>
      </c>
      <c r="AB14" s="379" t="str" cm="1">
        <f t="array" ref="AB14" xml:space="preserve"> INDEX(注音編碼對照表[注音編碼],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549" t="str" cm="1">
        <f t="array" ref="AD14" xml:space="preserve"> INDEX(注音編碼對照表[注音符號], MATCH(TRUE, EXACT(RIME設定解析!$AA14, 注音編碼對照表[鍵盤按鍵] ),0))</f>
        <v>ㄙ</v>
      </c>
      <c r="AE14" s="410" t="str" cm="1">
        <f t="array" ref="AE14" xml:space="preserve"> INDEX(注音編碼對照表[台語音標], MATCH(TRUE, EXACT(RIME設定解析!$AA14, 注音編碼對照表[鍵盤按鍵] ),0))</f>
        <v>s</v>
      </c>
      <c r="AF14" s="392"/>
      <c r="AG14" s="392" t="str">
        <f t="shared" si="8"/>
        <v>"n" : ㄙ</v>
      </c>
      <c r="AH14" s="2"/>
      <c r="AI14" s="404" t="s">
        <v>11</v>
      </c>
      <c r="AJ14" s="1">
        <f xml:space="preserve"> LEN(AK14)</f>
        <v>47</v>
      </c>
      <c r="AK14" s="37" t="str">
        <f xml:space="preserve"> _xlfn.CONCAT($AA3:$AA$49)</f>
        <v>1q!a2wsxyhbnedEgcuj8ik,9l0;-UJ*I&lt;(LoM/pm. 43657</v>
      </c>
      <c r="AX14" s="38" t="s">
        <v>25</v>
      </c>
      <c r="AY14" s="435" t="str">
        <f>AY10</f>
        <v>5</v>
      </c>
      <c r="AZ14" s="40">
        <f xml:space="preserve"> FIND(AY14, AK14)</f>
        <v>46</v>
      </c>
      <c r="BA14" s="2"/>
      <c r="BB14" s="418" t="e">
        <f t="shared" ref="BB14:CG14" si="15" xml:space="preserve"> MID($AK$14, BB$13, 1)</f>
        <v>#VALUE!</v>
      </c>
      <c r="BC14" s="419" t="str">
        <f t="shared" si="15"/>
        <v>1</v>
      </c>
      <c r="BD14" s="419" t="str">
        <f t="shared" si="15"/>
        <v>q</v>
      </c>
      <c r="BE14" s="420" t="str">
        <f t="shared" si="15"/>
        <v>!</v>
      </c>
      <c r="BF14" s="420" t="str">
        <f t="shared" si="15"/>
        <v>a</v>
      </c>
      <c r="BG14" s="420" t="str">
        <f t="shared" si="15"/>
        <v>2</v>
      </c>
      <c r="BH14" s="420" t="str">
        <f t="shared" si="15"/>
        <v>w</v>
      </c>
      <c r="BI14" s="420" t="str">
        <f t="shared" si="15"/>
        <v>s</v>
      </c>
      <c r="BJ14" s="420" t="str">
        <f t="shared" si="15"/>
        <v>x</v>
      </c>
      <c r="BK14" s="420" t="str">
        <f t="shared" si="15"/>
        <v>y</v>
      </c>
      <c r="BL14" s="420" t="str">
        <f t="shared" si="15"/>
        <v>h</v>
      </c>
      <c r="BM14" s="420" t="str">
        <f t="shared" si="15"/>
        <v>b</v>
      </c>
      <c r="BN14" s="420" t="str">
        <f t="shared" si="15"/>
        <v>n</v>
      </c>
      <c r="BO14" s="420" t="str">
        <f t="shared" si="15"/>
        <v>e</v>
      </c>
      <c r="BP14" s="420" t="str">
        <f t="shared" si="15"/>
        <v>d</v>
      </c>
      <c r="BQ14" s="420" t="str">
        <f t="shared" si="15"/>
        <v>E</v>
      </c>
      <c r="BR14" s="420" t="str">
        <f t="shared" si="15"/>
        <v>g</v>
      </c>
      <c r="BS14" s="420" t="str">
        <f t="shared" si="15"/>
        <v>c</v>
      </c>
      <c r="BT14" s="420" t="str">
        <f t="shared" si="15"/>
        <v>u</v>
      </c>
      <c r="BU14" s="420" t="str">
        <f t="shared" si="15"/>
        <v>j</v>
      </c>
      <c r="BV14" s="420" t="str">
        <f t="shared" si="15"/>
        <v>8</v>
      </c>
      <c r="BW14" s="420" t="str">
        <f t="shared" si="15"/>
        <v>i</v>
      </c>
      <c r="BX14" s="420" t="str">
        <f t="shared" si="15"/>
        <v>k</v>
      </c>
      <c r="BY14" s="420" t="str">
        <f t="shared" si="15"/>
        <v>,</v>
      </c>
      <c r="BZ14" s="420" t="str">
        <f t="shared" si="15"/>
        <v>9</v>
      </c>
      <c r="CA14" s="420" t="str">
        <f t="shared" si="15"/>
        <v>l</v>
      </c>
      <c r="CB14" s="420" t="str">
        <f t="shared" si="15"/>
        <v>0</v>
      </c>
      <c r="CC14" s="420" t="str">
        <f t="shared" si="15"/>
        <v>;</v>
      </c>
      <c r="CD14" s="420" t="str">
        <f t="shared" si="15"/>
        <v>-</v>
      </c>
      <c r="CE14" s="421" t="str">
        <f t="shared" si="15"/>
        <v>U</v>
      </c>
      <c r="CF14" s="420" t="str">
        <f t="shared" si="15"/>
        <v>J</v>
      </c>
      <c r="CG14" s="420" t="str">
        <f t="shared" si="15"/>
        <v>*</v>
      </c>
      <c r="CH14" s="420" t="str">
        <f t="shared" ref="CH14:DA14" si="16" xml:space="preserve"> MID($AK$14, CH$13, 1)</f>
        <v>I</v>
      </c>
      <c r="CI14" s="420" t="str">
        <f t="shared" si="16"/>
        <v>&lt;</v>
      </c>
      <c r="CJ14" s="420" t="str">
        <f t="shared" si="16"/>
        <v>(</v>
      </c>
      <c r="CK14" s="420" t="str">
        <f t="shared" si="16"/>
        <v>L</v>
      </c>
      <c r="CL14" s="420" t="str">
        <f t="shared" si="16"/>
        <v>o</v>
      </c>
      <c r="CM14" s="420" t="str">
        <f t="shared" si="16"/>
        <v>M</v>
      </c>
      <c r="CN14" s="420" t="str">
        <f t="shared" si="16"/>
        <v>/</v>
      </c>
      <c r="CO14" s="420" t="str">
        <f t="shared" si="16"/>
        <v>p</v>
      </c>
      <c r="CP14" s="421" t="str">
        <f t="shared" si="16"/>
        <v>m</v>
      </c>
      <c r="CQ14" s="421" t="str">
        <f t="shared" si="16"/>
        <v>.</v>
      </c>
      <c r="CR14" s="421" t="str">
        <f t="shared" si="16"/>
        <v xml:space="preserve"> </v>
      </c>
      <c r="CS14" s="421" t="str">
        <f t="shared" si="16"/>
        <v>4</v>
      </c>
      <c r="CT14" s="421" t="str">
        <f t="shared" si="16"/>
        <v>3</v>
      </c>
      <c r="CU14" s="421" t="str">
        <f t="shared" si="16"/>
        <v>6</v>
      </c>
      <c r="CV14" s="420" t="str">
        <f t="shared" si="16"/>
        <v>5</v>
      </c>
      <c r="CW14" s="420" t="str">
        <f t="shared" si="16"/>
        <v>7</v>
      </c>
      <c r="CX14" s="420" t="str">
        <f t="shared" si="16"/>
        <v/>
      </c>
      <c r="CY14" s="420" t="str">
        <f t="shared" si="16"/>
        <v/>
      </c>
      <c r="CZ14" s="420" t="str">
        <f t="shared" si="16"/>
        <v/>
      </c>
      <c r="DA14" s="420" t="str">
        <f t="shared" si="16"/>
        <v/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94" t="str">
        <f t="shared" si="1"/>
        <v>y</v>
      </c>
      <c r="L15" s="2">
        <v>13</v>
      </c>
      <c r="M15" s="395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89" t="str">
        <f t="shared" si="6"/>
        <v>y</v>
      </c>
      <c r="V15" s="391" t="str">
        <f t="shared" si="7"/>
        <v>z</v>
      </c>
      <c r="W15" s="390" t="str" cm="1">
        <f t="array" ref="W15" xml:space="preserve"> INDEX(注音編碼對照表[注音符號], MATCH(TRUE, EXACT(表格1_33411[[#This Row],[注音編碼]], 注音編碼對照表[注音編碼]), 0))</f>
        <v>ㄗ</v>
      </c>
      <c r="X15" s="392" t="str" cm="1">
        <f t="array" ref="X15" xml:space="preserve"> INDEX(注音編碼對照表!$I$3:$I$53, MATCH(TRUE, EXACT(表格1_33411[[#This Row],[注音編碼]], 注音編碼對照表!$D$3:$D$49), 0))</f>
        <v>z</v>
      </c>
      <c r="Y15" s="24"/>
      <c r="Z15" s="393">
        <f t="shared" si="10"/>
        <v>13</v>
      </c>
      <c r="AA15" s="71" t="s">
        <v>329</v>
      </c>
      <c r="AB15" s="379" t="str" cm="1">
        <f t="array" ref="AB15" xml:space="preserve"> INDEX(注音編碼對照表[注音編碼], MATCH(TRUE, EXACT(RIME設定解析!$AA15, 注音編碼對照表[鍵盤按鍵] ),0))</f>
        <v>k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549" t="str" cm="1">
        <f t="array" ref="AD15" xml:space="preserve"> INDEX(注音編碼對照表[注音符號], MATCH(TRUE, EXACT(RIME設定解析!$AA15, 注音編碼對照表[鍵盤按鍵] ),0))</f>
        <v>ㄍ</v>
      </c>
      <c r="AE15" s="410" t="str" cm="1">
        <f t="array" ref="AE15" xml:space="preserve"> INDEX(注音編碼對照表[台語音標], MATCH(TRUE, EXACT(RIME設定解析!$AA15, 注音編碼對照表[鍵盤按鍵] ),0))</f>
        <v>k</v>
      </c>
      <c r="AF15" s="392"/>
      <c r="AG15" s="392" t="str">
        <f t="shared" si="8"/>
        <v>"e" : ㄍ</v>
      </c>
      <c r="AH15" s="2"/>
      <c r="AI15" s="406" t="s">
        <v>13</v>
      </c>
      <c r="AJ15" s="1">
        <f xml:space="preserve"> LEN(AK15)</f>
        <v>47</v>
      </c>
      <c r="AK15" s="398" t="str">
        <f xml:space="preserve"> _xlfn.CONCAT($AC3:$AC$49)</f>
        <v>ㄅㄆㆠㄇㄉㄊㄋㄌㄗㄘㆡㄙㄍㄎㆣㄫㄏㄧㄨㄚㆦㄜㆤㄞㄠㄢㄤㆨㆪㆫㆩㆧㆥㆮㆯㆲㆰㆭㄣㆬㄬˉˋ˪ˊ˫˙</v>
      </c>
      <c r="AY15" s="49" t="str">
        <f xml:space="preserve"> MID(AK15, AZ14, 1)</f>
        <v>˫</v>
      </c>
      <c r="AZ15" s="40"/>
      <c r="BA15" s="2"/>
      <c r="BB15" s="418" t="e">
        <f t="shared" ref="BB15:CG15" si="17" xml:space="preserve"> MID($AK$15, BB$13, 1)</f>
        <v>#VALUE!</v>
      </c>
      <c r="BC15" s="419" t="str">
        <f t="shared" si="17"/>
        <v>ㄅ</v>
      </c>
      <c r="BD15" s="419" t="str">
        <f t="shared" si="17"/>
        <v>ㄆ</v>
      </c>
      <c r="BE15" s="420" t="str">
        <f t="shared" si="17"/>
        <v>ㆠ</v>
      </c>
      <c r="BF15" s="420" t="str">
        <f t="shared" si="17"/>
        <v>ㄇ</v>
      </c>
      <c r="BG15" s="420" t="str">
        <f t="shared" si="17"/>
        <v>ㄉ</v>
      </c>
      <c r="BH15" s="420" t="str">
        <f t="shared" si="17"/>
        <v>ㄊ</v>
      </c>
      <c r="BI15" s="420" t="str">
        <f t="shared" si="17"/>
        <v>ㄋ</v>
      </c>
      <c r="BJ15" s="420" t="str">
        <f t="shared" si="17"/>
        <v>ㄌ</v>
      </c>
      <c r="BK15" s="420" t="str">
        <f t="shared" si="17"/>
        <v>ㄗ</v>
      </c>
      <c r="BL15" s="420" t="str">
        <f t="shared" si="17"/>
        <v>ㄘ</v>
      </c>
      <c r="BM15" s="420" t="str">
        <f t="shared" si="17"/>
        <v>ㆡ</v>
      </c>
      <c r="BN15" s="420" t="str">
        <f t="shared" si="17"/>
        <v>ㄙ</v>
      </c>
      <c r="BO15" s="420" t="str">
        <f t="shared" si="17"/>
        <v>ㄍ</v>
      </c>
      <c r="BP15" s="420" t="str">
        <f t="shared" si="17"/>
        <v>ㄎ</v>
      </c>
      <c r="BQ15" s="420" t="str">
        <f t="shared" si="17"/>
        <v>ㆣ</v>
      </c>
      <c r="BR15" s="420" t="str">
        <f t="shared" si="17"/>
        <v>ㄫ</v>
      </c>
      <c r="BS15" s="420" t="str">
        <f t="shared" si="17"/>
        <v>ㄏ</v>
      </c>
      <c r="BT15" s="420" t="str">
        <f t="shared" si="17"/>
        <v>ㄧ</v>
      </c>
      <c r="BU15" s="420" t="str">
        <f t="shared" si="17"/>
        <v>ㄨ</v>
      </c>
      <c r="BV15" s="420" t="str">
        <f t="shared" si="17"/>
        <v>ㄚ</v>
      </c>
      <c r="BW15" s="420" t="str">
        <f t="shared" si="17"/>
        <v>ㆦ</v>
      </c>
      <c r="BX15" s="420" t="str">
        <f t="shared" si="17"/>
        <v>ㄜ</v>
      </c>
      <c r="BY15" s="420" t="str">
        <f t="shared" si="17"/>
        <v>ㆤ</v>
      </c>
      <c r="BZ15" s="420" t="str">
        <f t="shared" si="17"/>
        <v>ㄞ</v>
      </c>
      <c r="CA15" s="420" t="str">
        <f t="shared" si="17"/>
        <v>ㄠ</v>
      </c>
      <c r="CB15" s="420" t="str">
        <f t="shared" si="17"/>
        <v>ㄢ</v>
      </c>
      <c r="CC15" s="420" t="str">
        <f t="shared" si="17"/>
        <v>ㄤ</v>
      </c>
      <c r="CD15" s="420" t="str">
        <f t="shared" si="17"/>
        <v>ㆨ</v>
      </c>
      <c r="CE15" s="421" t="str">
        <f t="shared" si="17"/>
        <v>ㆪ</v>
      </c>
      <c r="CF15" s="420" t="str">
        <f t="shared" si="17"/>
        <v>ㆫ</v>
      </c>
      <c r="CG15" s="420" t="str">
        <f t="shared" si="17"/>
        <v>ㆩ</v>
      </c>
      <c r="CH15" s="420" t="str">
        <f t="shared" ref="CH15:DA15" si="18" xml:space="preserve"> MID($AK$15, CH$13, 1)</f>
        <v>ㆧ</v>
      </c>
      <c r="CI15" s="420" t="str">
        <f t="shared" si="18"/>
        <v>ㆥ</v>
      </c>
      <c r="CJ15" s="420" t="str">
        <f t="shared" si="18"/>
        <v>ㆮ</v>
      </c>
      <c r="CK15" s="420" t="str">
        <f t="shared" si="18"/>
        <v>ㆯ</v>
      </c>
      <c r="CL15" s="420" t="str">
        <f t="shared" si="18"/>
        <v>ㆲ</v>
      </c>
      <c r="CM15" s="420" t="str">
        <f t="shared" si="18"/>
        <v>ㆰ</v>
      </c>
      <c r="CN15" s="420" t="str">
        <f t="shared" si="18"/>
        <v>ㆭ</v>
      </c>
      <c r="CO15" s="420" t="str">
        <f t="shared" si="18"/>
        <v>ㄣ</v>
      </c>
      <c r="CP15" s="421" t="str">
        <f t="shared" si="18"/>
        <v>ㆬ</v>
      </c>
      <c r="CQ15" s="421" t="str">
        <f t="shared" si="18"/>
        <v>ㄬ</v>
      </c>
      <c r="CR15" s="421" t="str">
        <f t="shared" si="18"/>
        <v>ˉ</v>
      </c>
      <c r="CS15" s="421" t="str">
        <f t="shared" si="18"/>
        <v>ˋ</v>
      </c>
      <c r="CT15" s="421" t="str">
        <f t="shared" si="18"/>
        <v>˪</v>
      </c>
      <c r="CU15" s="421" t="str">
        <f t="shared" si="18"/>
        <v>ˊ</v>
      </c>
      <c r="CV15" s="420" t="str">
        <f t="shared" si="18"/>
        <v>˫</v>
      </c>
      <c r="CW15" s="420" t="str">
        <f t="shared" si="18"/>
        <v>˙</v>
      </c>
      <c r="CX15" s="420" t="str">
        <f t="shared" si="18"/>
        <v/>
      </c>
      <c r="CY15" s="420" t="str">
        <f t="shared" si="18"/>
        <v/>
      </c>
      <c r="CZ15" s="420" t="str">
        <f t="shared" si="18"/>
        <v/>
      </c>
      <c r="DA15" s="420" t="str">
        <f t="shared" si="18"/>
        <v/>
      </c>
    </row>
    <row r="16" spans="2:105" ht="32.25">
      <c r="B16" s="396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89" t="str">
        <f t="shared" si="6"/>
        <v>h</v>
      </c>
      <c r="V16" s="391" t="str">
        <f t="shared" si="7"/>
        <v>c</v>
      </c>
      <c r="W16" s="390" t="str" cm="1">
        <f t="array" ref="W16" xml:space="preserve"> INDEX(注音編碼對照表[注音符號], MATCH(TRUE, EXACT(表格1_33411[[#This Row],[注音編碼]], 注音編碼對照表[注音編碼]), 0))</f>
        <v>ㄘ</v>
      </c>
      <c r="X16" s="392" t="str" cm="1">
        <f t="array" ref="X16" xml:space="preserve"> INDEX(注音編碼對照表!$I$3:$I$53, MATCH(TRUE, EXACT(表格1_33411[[#This Row],[注音編碼]], 注音編碼對照表!$D$3:$D$49), 0))</f>
        <v>c</v>
      </c>
      <c r="Y16" s="24"/>
      <c r="Z16" s="393">
        <f t="shared" si="10"/>
        <v>14</v>
      </c>
      <c r="AA16" s="71" t="s">
        <v>309</v>
      </c>
      <c r="AB16" s="379" t="str" cm="1">
        <f t="array" ref="AB16" xml:space="preserve"> INDEX(注音編碼對照表[注音編碼],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549" t="str" cm="1">
        <f t="array" ref="AD16" xml:space="preserve"> INDEX(注音編碼對照表[注音符號], MATCH(TRUE, EXACT(RIME設定解析!$AA16, 注音編碼對照表[鍵盤按鍵] ),0))</f>
        <v>ㄎ</v>
      </c>
      <c r="AE16" s="410" t="str" cm="1">
        <f t="array" ref="AE16" xml:space="preserve"> INDEX(注音編碼對照表[台語音標], MATCH(TRUE, EXACT(RIME設定解析!$AA16, 注音編碼對照表[鍵盤按鍵] ),0))</f>
        <v>kh</v>
      </c>
      <c r="AF16" s="392"/>
      <c r="AG16" s="392" t="str">
        <f t="shared" si="8"/>
        <v>"d" : ㄎ</v>
      </c>
      <c r="AH16" s="2"/>
      <c r="AI16" s="401"/>
      <c r="AJ16" s="2"/>
      <c r="AL16" s="54"/>
      <c r="AY16" s="11"/>
      <c r="BA16" s="2"/>
      <c r="BB16" s="417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89" t="str">
        <f t="shared" si="6"/>
        <v>n</v>
      </c>
      <c r="V17" s="391" t="str">
        <f t="shared" si="7"/>
        <v>s</v>
      </c>
      <c r="W17" s="390" t="str" cm="1">
        <f t="array" ref="W17" xml:space="preserve"> INDEX(注音編碼對照表[注音符號], MATCH(TRUE, EXACT(表格1_33411[[#This Row],[注音編碼]], 注音編碼對照表[注音編碼]), 0))</f>
        <v>ㄙ</v>
      </c>
      <c r="X17" s="392" t="str" cm="1">
        <f t="array" ref="X17" xml:space="preserve"> INDEX(注音編碼對照表!$I$3:$I$53, MATCH(TRUE, EXACT(表格1_33411[[#This Row],[注音編碼]], 注音編碼對照表!$D$3:$D$49), 0))</f>
        <v>s</v>
      </c>
      <c r="Y17" s="24"/>
      <c r="Z17" s="393">
        <f t="shared" si="10"/>
        <v>15</v>
      </c>
      <c r="AA17" s="71" t="s">
        <v>322</v>
      </c>
      <c r="AB17" s="379" t="str" cm="1">
        <f t="array" ref="AB17" xml:space="preserve"> INDEX(注音編碼對照表[注音編碼],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549" t="str" cm="1">
        <f t="array" ref="AD17" xml:space="preserve"> INDEX(注音編碼對照表[注音符號], MATCH(TRUE, EXACT(RIME設定解析!$AA17, 注音編碼對照表[鍵盤按鍵] ),0))</f>
        <v>ㄍㆷ</v>
      </c>
      <c r="AE17" s="410" t="str" cm="1">
        <f t="array" ref="AE17" xml:space="preserve"> INDEX(注音編碼對照表[台語音標], MATCH(TRUE, EXACT(RIME設定解析!$AA17, 注音編碼對照表[鍵盤按鍵] ),0))</f>
        <v>g</v>
      </c>
      <c r="AF17" s="392"/>
      <c r="AG17" s="392" t="str">
        <f t="shared" si="8"/>
        <v>"E" : ㄍㆷ</v>
      </c>
      <c r="AH17" s="2"/>
      <c r="AI17" s="402" t="s">
        <v>45</v>
      </c>
      <c r="AJ17" s="2"/>
      <c r="AK17" s="432" t="str">
        <f xml:space="preserve"> """xlit|" &amp; AK18 &amp; "|" &amp; AK19 &amp; "|"""</f>
        <v>"xlit|pPbmtTnlzcjskKgwhiuaOoeyx@GRIUAQEYXHVWNMB123570|ㄅㄆㆠㄇㄉㄊㄋㄌㄗㄘㆡㄙㄍㄎㆣㄫㄏㄧㄨㄚㆦㄜㆤㄞㄠㄢㄤㆨㆪㆫㆩㆧㆥㆮㆯㆲㆰㆭㄣㆬㄬˉˋ˪ˊ˫˙|"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33"/>
      <c r="BA17" s="2"/>
      <c r="BB17" s="417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89" t="str">
        <f t="shared" si="6"/>
        <v>b</v>
      </c>
      <c r="V18" s="391" t="str">
        <f t="shared" si="7"/>
        <v>j</v>
      </c>
      <c r="W18" s="390" t="str" cm="1">
        <f t="array" ref="W18" xml:space="preserve"> INDEX(注音編碼對照表[注音符號], MATCH(TRUE, EXACT(表格1_33411[[#This Row],[注音編碼]], 注音編碼對照表[注音編碼]), 0))</f>
        <v>ㄖ</v>
      </c>
      <c r="X18" s="392" t="str" cm="1">
        <f t="array" ref="X18" xml:space="preserve"> INDEX(注音編碼對照表!$I$3:$I$53, MATCH(TRUE, EXACT(表格1_33411[[#This Row],[注音編碼]], 注音編碼對照表!$D$3:$D$49), 0))</f>
        <v>j</v>
      </c>
      <c r="Y18" s="24"/>
      <c r="Z18" s="393">
        <f t="shared" si="10"/>
        <v>16</v>
      </c>
      <c r="AA18" s="71" t="s">
        <v>805</v>
      </c>
      <c r="AB18" s="379" t="str" cm="1">
        <f t="array" ref="AB18" xml:space="preserve"> INDEX(注音編碼對照表[注音編碼],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549" t="str" cm="1">
        <f t="array" ref="AD18" xml:space="preserve"> INDEX(注音編碼對照表[注音符號], MATCH(TRUE, EXACT(RIME設定解析!$AA18, 注音編碼對照表[鍵盤按鍵] ),0))</f>
        <v>ㄥ</v>
      </c>
      <c r="AE18" s="410" t="str" cm="1">
        <f t="array" ref="AE18" xml:space="preserve"> INDEX(注音編碼對照表[台語音標], MATCH(TRUE, EXACT(RIME設定解析!$AA18, 注音編碼對照表[鍵盤按鍵] ),0))</f>
        <v>ng-</v>
      </c>
      <c r="AF18" s="392"/>
      <c r="AG18" s="392" t="str">
        <f t="shared" si="8"/>
        <v>"g" : ㄥ</v>
      </c>
      <c r="AH18" s="2"/>
      <c r="AI18" s="403" t="s">
        <v>585</v>
      </c>
      <c r="AJ18" s="1">
        <f xml:space="preserve"> LEN(AK18)</f>
        <v>47</v>
      </c>
      <c r="AK18" s="37" t="str">
        <f xml:space="preserve"> _xlfn.CONCAT(AB$3:AB$49)</f>
        <v>pPbmtTnlzcjskKgwhiuaOoeyx@GRIUAQEYXHVWNMB123570</v>
      </c>
      <c r="AX18" s="38" t="s">
        <v>25</v>
      </c>
      <c r="AY18" s="435" t="str">
        <f>AY9</f>
        <v>7</v>
      </c>
      <c r="AZ18" s="40">
        <f xml:space="preserve"> FIND(AY18, AK18)</f>
        <v>46</v>
      </c>
      <c r="BA18" s="2"/>
      <c r="BB18" s="417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94" t="str">
        <f t="shared" si="1"/>
        <v>Y</v>
      </c>
      <c r="L19" s="2">
        <v>17</v>
      </c>
      <c r="M19" s="395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89" t="str">
        <f t="shared" si="6"/>
        <v>Y</v>
      </c>
      <c r="V19" s="391" t="str">
        <f t="shared" si="7"/>
        <v>Z</v>
      </c>
      <c r="W19" s="390" t="e" cm="1">
        <f t="array" ref="W19" xml:space="preserve"> INDEX(注音編碼對照表[注音符號], MATCH(TRUE, EXACT(表格1_33411[[#This Row],[注音編碼]], 注音編碼對照表[注音編碼]), 0))</f>
        <v>#N/A</v>
      </c>
      <c r="X19" s="392" t="e" cm="1">
        <f t="array" ref="X19" xml:space="preserve"> INDEX(注音編碼對照表!$I$3:$I$53, MATCH(TRUE, EXACT(表格1_33411[[#This Row],[注音編碼]], 注音編碼對照表!$D$3:$D$49), 0))</f>
        <v>#N/A</v>
      </c>
      <c r="Y19" s="24"/>
      <c r="Z19" s="393">
        <f t="shared" si="10"/>
        <v>17</v>
      </c>
      <c r="AA19" s="71" t="s">
        <v>305</v>
      </c>
      <c r="AB19" s="379" t="str" cm="1">
        <f t="array" ref="AB19" xml:space="preserve"> INDEX(注音編碼對照表[注音編碼],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549" t="str" cm="1">
        <f t="array" ref="AD19" xml:space="preserve"> INDEX(注音編碼對照表[注音符號], MATCH(TRUE, EXACT(RIME設定解析!$AA19, 注音編碼對照表[鍵盤按鍵] ),0))</f>
        <v>ㄏ</v>
      </c>
      <c r="AE19" s="410" t="str" cm="1">
        <f t="array" ref="AE19" xml:space="preserve"> INDEX(注音編碼對照表[台語音標], MATCH(TRUE, EXACT(RIME設定解析!$AA19, 注音編碼對照表[鍵盤按鍵] ),0))</f>
        <v>h</v>
      </c>
      <c r="AF19" s="392"/>
      <c r="AG19" s="392" t="str">
        <f t="shared" si="8"/>
        <v>"c" : ㄏ</v>
      </c>
      <c r="AH19" s="2"/>
      <c r="AI19" s="406" t="s">
        <v>627</v>
      </c>
      <c r="AJ19" s="1">
        <f xml:space="preserve"> LEN(AK19)</f>
        <v>47</v>
      </c>
      <c r="AK19" s="407" t="str">
        <f xml:space="preserve"> _xlfn.CONCAT(AC3:AC49)</f>
        <v>ㄅㄆㆠㄇㄉㄊㄋㄌㄗㄘㆡㄙㄍㄎㆣㄫㄏㄧㄨㄚㆦㄜㆤㄞㄠㄢㄤㆨㆪㆫㆩㆧㆥㆮㆯㆲㆰㆭㄣㆬㄬˉˋ˪ˊ˫˙</v>
      </c>
      <c r="AY19" s="49" t="str">
        <f xml:space="preserve"> MID(AK19, AZ18, 1)</f>
        <v>˫</v>
      </c>
      <c r="AZ19" s="40"/>
      <c r="BA19" s="2"/>
      <c r="BB19" s="417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94" t="str">
        <f t="shared" si="1"/>
        <v>H</v>
      </c>
      <c r="L20" s="2">
        <v>18</v>
      </c>
      <c r="M20" s="395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89" t="str">
        <f t="shared" si="6"/>
        <v>H</v>
      </c>
      <c r="V20" s="391" t="str">
        <f t="shared" si="7"/>
        <v>C</v>
      </c>
      <c r="W20" s="390" t="e" cm="1">
        <f t="array" ref="W20" xml:space="preserve"> INDEX(注音編碼對照表[注音符號], MATCH(TRUE, EXACT(表格1_33411[[#This Row],[注音編碼]], 注音編碼對照表[注音編碼]), 0))</f>
        <v>#N/A</v>
      </c>
      <c r="X20" s="392" t="e" cm="1">
        <f t="array" ref="X20" xml:space="preserve"> INDEX(注音編碼對照表!$I$3:$I$53, MATCH(TRUE, EXACT(表格1_33411[[#This Row],[注音編碼]], 注音編碼對照表!$D$3:$D$49), 0))</f>
        <v>#N/A</v>
      </c>
      <c r="Y20" s="24"/>
      <c r="Z20" s="393">
        <f t="shared" si="10"/>
        <v>18</v>
      </c>
      <c r="AA20" s="71" t="s">
        <v>196</v>
      </c>
      <c r="AB20" s="379" t="str" cm="1">
        <f t="array" ref="AB20" xml:space="preserve"> INDEX(注音編碼對照表[注音編碼],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549" t="str" cm="1">
        <f t="array" ref="AD20" xml:space="preserve"> INDEX(注音編碼對照表[注音符號], MATCH(TRUE, EXACT(RIME設定解析!$AA20, 注音編碼對照表[鍵盤按鍵] ),0))</f>
        <v>ㄧ</v>
      </c>
      <c r="AE20" s="410" t="str" cm="1">
        <f t="array" ref="AE20" xml:space="preserve"> INDEX(注音編碼對照表[台語音標], MATCH(TRUE, EXACT(RIME設定解析!$AA20, 注音編碼對照表[鍵盤按鍵] ),0))</f>
        <v>i</v>
      </c>
      <c r="AF20" s="392"/>
      <c r="AG20" s="392" t="str">
        <f t="shared" si="8"/>
        <v>"u" : ㄧ</v>
      </c>
      <c r="AH20" s="2"/>
      <c r="AI20" s="401"/>
      <c r="AJ20" s="2"/>
      <c r="AY20" s="11"/>
      <c r="BA20" s="2"/>
      <c r="BB20" s="417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94" t="str">
        <f t="shared" si="1"/>
        <v>N</v>
      </c>
      <c r="L21" s="2">
        <v>19</v>
      </c>
      <c r="M21" s="395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89" t="str">
        <f t="shared" si="6"/>
        <v>N</v>
      </c>
      <c r="V21" s="391" t="str">
        <f t="shared" si="7"/>
        <v>S</v>
      </c>
      <c r="W21" s="390" t="e" cm="1">
        <f t="array" ref="W21" xml:space="preserve"> INDEX(注音編碼對照表[注音符號], MATCH(TRUE, EXACT(表格1_33411[[#This Row],[注音編碼]], 注音編碼對照表[注音編碼]), 0))</f>
        <v>#N/A</v>
      </c>
      <c r="X21" s="392" t="e" cm="1">
        <f t="array" ref="X21" xml:space="preserve"> INDEX(注音編碼對照表!$I$3:$I$53, MATCH(TRUE, EXACT(表格1_33411[[#This Row],[注音編碼]], 注音編碼對照表!$D$3:$D$49), 0))</f>
        <v>#N/A</v>
      </c>
      <c r="Y21" s="24"/>
      <c r="Z21" s="393">
        <f t="shared" si="10"/>
        <v>19</v>
      </c>
      <c r="AA21" s="71" t="s">
        <v>254</v>
      </c>
      <c r="AB21" s="379" t="str" cm="1">
        <f t="array" ref="AB21" xml:space="preserve"> INDEX(注音編碼對照表[注音編碼],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549" t="str" cm="1">
        <f t="array" ref="AD21" xml:space="preserve"> INDEX(注音編碼對照表[注音符號], MATCH(TRUE, EXACT(RIME設定解析!$AA21, 注音編碼對照表[鍵盤按鍵] ),0))</f>
        <v>ㄨ</v>
      </c>
      <c r="AE21" s="410" t="str" cm="1">
        <f t="array" ref="AE21" xml:space="preserve"> INDEX(注音編碼對照表[台語音標], MATCH(TRUE, EXACT(RIME設定解析!$AA21, 注音編碼對照表[鍵盤按鍵] ),0))</f>
        <v>u</v>
      </c>
      <c r="AF21" s="392"/>
      <c r="AG21" s="392" t="str">
        <f t="shared" si="8"/>
        <v>"j" : ㄨ</v>
      </c>
      <c r="AH21" s="2"/>
      <c r="AI21" s="401"/>
      <c r="AJ21" s="2"/>
      <c r="AY21" s="11"/>
      <c r="BA21" s="2"/>
      <c r="BB21" s="417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94" t="str">
        <f t="shared" si="1"/>
        <v>?</v>
      </c>
      <c r="L22" s="2">
        <v>20</v>
      </c>
      <c r="M22" s="395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89" t="str">
        <f t="shared" si="6"/>
        <v>?</v>
      </c>
      <c r="V22" s="391" t="str">
        <f t="shared" si="7"/>
        <v>w</v>
      </c>
      <c r="W22" s="390" t="str" cm="1">
        <f t="array" ref="W22" xml:space="preserve"> INDEX(注音編碼對照表[注音符號], MATCH(TRUE, EXACT(表格1_33411[[#This Row],[注音編碼]], 注音編碼對照表[注音編碼]), 0))</f>
        <v>ㄥ</v>
      </c>
      <c r="X22" s="392" t="str" cm="1">
        <f t="array" ref="X22" xml:space="preserve"> INDEX(注音編碼對照表!$I$3:$I$53, MATCH(TRUE, EXACT(表格1_33411[[#This Row],[注音編碼]], 注音編碼對照表!$D$3:$D$49), 0))</f>
        <v>ng-</v>
      </c>
      <c r="Y22" s="24"/>
      <c r="Z22" s="393">
        <f t="shared" si="10"/>
        <v>20</v>
      </c>
      <c r="AA22" s="71" t="s">
        <v>591</v>
      </c>
      <c r="AB22" s="379" t="str" cm="1">
        <f t="array" ref="AB22" xml:space="preserve"> INDEX(注音編碼對照表[注音編碼],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549" t="str" cm="1">
        <f t="array" ref="AD22" xml:space="preserve"> INDEX(注音編碼對照表[注音符號], MATCH(TRUE, EXACT(RIME設定解析!$AA22, 注音編碼對照表[鍵盤按鍵] ),0))</f>
        <v>ㄚ</v>
      </c>
      <c r="AE22" s="410" t="str" cm="1">
        <f t="array" ref="AE22" xml:space="preserve"> INDEX(注音編碼對照表[台語音標], MATCH(TRUE, EXACT(RIME設定解析!$AA22, 注音編碼對照表[鍵盤按鍵] ),0))</f>
        <v>a</v>
      </c>
      <c r="AF22" s="392"/>
      <c r="AG22" s="392" t="str">
        <f t="shared" si="8"/>
        <v>"8" : ㄚ</v>
      </c>
      <c r="AH22" s="2"/>
      <c r="AI22" s="401"/>
      <c r="AJ22" s="2"/>
      <c r="AY22" s="11"/>
      <c r="BA22" s="2"/>
      <c r="BB22" s="417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9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89" t="str">
        <f t="shared" si="6"/>
        <v>u</v>
      </c>
      <c r="V23" s="391" t="str">
        <f t="shared" si="7"/>
        <v>i</v>
      </c>
      <c r="W23" s="390" t="str" cm="1">
        <f t="array" ref="W23" xml:space="preserve"> INDEX(注音編碼對照表[注音符號], MATCH(TRUE, EXACT(表格1_33411[[#This Row],[注音編碼]], 注音編碼對照表[注音編碼]), 0))</f>
        <v>ㄧ</v>
      </c>
      <c r="X23" s="392" t="str" cm="1">
        <f t="array" ref="X23" xml:space="preserve"> INDEX(注音編碼對照表!$I$3:$I$53, MATCH(TRUE, EXACT(表格1_33411[[#This Row],[注音編碼]], 注音編碼對照表!$D$3:$D$49), 0))</f>
        <v>i</v>
      </c>
      <c r="Y23" s="24"/>
      <c r="Z23" s="393">
        <f t="shared" si="10"/>
        <v>21</v>
      </c>
      <c r="AA23" s="71" t="s">
        <v>279</v>
      </c>
      <c r="AB23" s="379" t="str" cm="1">
        <f t="array" ref="AB23" xml:space="preserve"> INDEX(注音編碼對照表[注音編碼],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549" t="str" cm="1">
        <f t="array" ref="AD23" xml:space="preserve"> INDEX(注音編碼對照表[注音符號], MATCH(TRUE, EXACT(RIME設定解析!$AA23, 注音編碼對照表[鍵盤按鍵] ),0))</f>
        <v>ㄛ</v>
      </c>
      <c r="AE23" s="410" t="str" cm="1">
        <f t="array" ref="AE23" xml:space="preserve"> INDEX(注音編碼對照表[台語音標], MATCH(TRUE, EXACT(RIME設定解析!$AA23, 注音編碼對照表[鍵盤按鍵] ),0))</f>
        <v>oo</v>
      </c>
      <c r="AF23" s="392"/>
      <c r="AG23" s="392" t="str">
        <f t="shared" si="8"/>
        <v>"i" : ㄛ</v>
      </c>
      <c r="AH23" s="2"/>
      <c r="AI23" s="401"/>
      <c r="AJ23" s="2"/>
      <c r="AY23" s="11"/>
      <c r="BA23" s="2"/>
      <c r="BB23" s="417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9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89" t="str">
        <f t="shared" si="6"/>
        <v>j</v>
      </c>
      <c r="V24" s="391" t="str">
        <f t="shared" si="7"/>
        <v>u</v>
      </c>
      <c r="W24" s="390" t="str" cm="1">
        <f t="array" ref="W24" xml:space="preserve"> INDEX(注音編碼對照表[注音符號], MATCH(TRUE, EXACT(表格1_33411[[#This Row],[注音編碼]], 注音編碼對照表[注音編碼]), 0))</f>
        <v>ㄨ</v>
      </c>
      <c r="X24" s="392" t="str" cm="1">
        <f t="array" ref="X24" xml:space="preserve"> INDEX(注音編碼對照表!$I$3:$I$53, MATCH(TRUE, EXACT(表格1_33411[[#This Row],[注音編碼]], 注音編碼對照表!$D$3:$D$49), 0))</f>
        <v>u</v>
      </c>
      <c r="Y24" s="24"/>
      <c r="Z24" s="98">
        <f t="shared" si="10"/>
        <v>22</v>
      </c>
      <c r="AA24" s="71" t="s">
        <v>37</v>
      </c>
      <c r="AB24" s="379" t="str" cm="1">
        <f t="array" ref="AB24" xml:space="preserve"> INDEX(注音編碼對照表[注音編碼],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549" t="str" cm="1">
        <f t="array" ref="AD24" xml:space="preserve"> INDEX(注音編碼對照表[注音符號], MATCH(TRUE, EXACT(RIME設定解析!$AA24, 注音編碼對照表[鍵盤按鍵] ),0))</f>
        <v>ㄜ</v>
      </c>
      <c r="AE24" s="410" t="str" cm="1">
        <f t="array" ref="AE24" xml:space="preserve"> INDEX(注音編碼對照表[台語音標], MATCH(TRUE, EXACT(RIME設定解析!$AA24, 注音編碼對照表[鍵盤按鍵] ),0))</f>
        <v>o</v>
      </c>
      <c r="AF24" s="392"/>
      <c r="AG24" s="392" t="str">
        <f t="shared" si="8"/>
        <v>"k" : ㄜ</v>
      </c>
      <c r="AH24" s="2"/>
      <c r="AI24" s="401"/>
      <c r="AJ24" s="2"/>
      <c r="AY24" s="11"/>
      <c r="BA24" s="2"/>
      <c r="BB24" s="417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9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89" t="str">
        <f t="shared" si="6"/>
        <v>m</v>
      </c>
      <c r="V25" s="391" t="str">
        <f t="shared" si="7"/>
        <v>M</v>
      </c>
      <c r="W25" s="390" t="str" cm="1">
        <f t="array" ref="W25" xml:space="preserve"> INDEX(注音編碼對照表[注音符號], MATCH(TRUE, EXACT(表格1_33411[[#This Row],[注音編碼]], 注音編碼對照表[注音編碼]), 0))</f>
        <v>ㄇ</v>
      </c>
      <c r="X25" s="392" t="str" cm="1">
        <f t="array" ref="X25" xml:space="preserve"> INDEX(注音編碼對照表!$I$3:$I$53, MATCH(TRUE, EXACT(表格1_33411[[#This Row],[注音編碼]], 注音編碼對照表!$D$3:$D$49), 0))</f>
        <v>-m</v>
      </c>
      <c r="Y25" s="24"/>
      <c r="Z25" s="98">
        <f t="shared" si="10"/>
        <v>23</v>
      </c>
      <c r="AA25" s="71" t="s">
        <v>225</v>
      </c>
      <c r="AB25" s="379" t="str" cm="1">
        <f t="array" ref="AB25" xml:space="preserve"> INDEX(注音編碼對照表[注音編碼],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549" t="str" cm="1">
        <f t="array" ref="AD25" xml:space="preserve"> INDEX(注音編碼對照表[注音符號], MATCH(TRUE, EXACT(RIME設定解析!$AA25, 注音編碼對照表[鍵盤按鍵] ),0))</f>
        <v>ㄝ</v>
      </c>
      <c r="AE25" s="410" t="str" cm="1">
        <f t="array" ref="AE25" xml:space="preserve"> INDEX(注音編碼對照表[台語音標], MATCH(TRUE, EXACT(RIME設定解析!$AA25, 注音編碼對照表[鍵盤按鍵] ),0))</f>
        <v>e</v>
      </c>
      <c r="AF25" s="392"/>
      <c r="AG25" s="392" t="str">
        <f t="shared" si="8"/>
        <v>"," : ㄝ</v>
      </c>
      <c r="AH25" s="2"/>
      <c r="AI25" s="401"/>
      <c r="AJ25" s="2"/>
      <c r="AY25" s="11"/>
      <c r="BA25" s="2"/>
      <c r="BB25" s="417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9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89" t="str">
        <f t="shared" si="6"/>
        <v>8</v>
      </c>
      <c r="V26" s="391" t="str">
        <f t="shared" si="7"/>
        <v>a</v>
      </c>
      <c r="W26" s="390" t="str" cm="1">
        <f t="array" ref="W26" xml:space="preserve"> INDEX(注音編碼對照表[注音符號], MATCH(TRUE, EXACT(表格1_33411[[#This Row],[注音編碼]], 注音編碼對照表[注音編碼]), 0))</f>
        <v>ㄚ</v>
      </c>
      <c r="X26" s="392" t="str" cm="1">
        <f t="array" ref="X26" xml:space="preserve"> INDEX(注音編碼對照表!$I$3:$I$53, MATCH(TRUE, EXACT(表格1_33411[[#This Row],[注音編碼]], 注音編碼對照表!$D$3:$D$49), 0))</f>
        <v>a</v>
      </c>
      <c r="Y26" s="24"/>
      <c r="Z26" s="98">
        <f t="shared" si="10"/>
        <v>24</v>
      </c>
      <c r="AA26" s="71" t="s">
        <v>264</v>
      </c>
      <c r="AB26" s="379" t="str" cm="1">
        <f t="array" ref="AB26" xml:space="preserve"> INDEX(注音編碼對照表[注音編碼], MATCH(TRUE, EXACT(RIME設定解析!$AA26, 注音編碼對照表[鍵盤按鍵] ),0))</f>
        <v>y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549" t="str" cm="1">
        <f t="array" ref="AD26" xml:space="preserve"> INDEX(注音編碼對照表[注音符號], MATCH(TRUE, EXACT(RIME設定解析!$AA26, 注音編碼對照表[鍵盤按鍵] ),0))</f>
        <v>ㄞ</v>
      </c>
      <c r="AE26" s="410" t="str" cm="1">
        <f t="array" ref="AE26" xml:space="preserve"> INDEX(注音編碼對照表[台語音標], MATCH(TRUE, EXACT(RIME設定解析!$AA26, 注音編碼對照表[鍵盤按鍵] ),0))</f>
        <v>ai</v>
      </c>
      <c r="AF26" s="392"/>
      <c r="AG26" s="392" t="str">
        <f xml:space="preserve"> """" &amp; AA31 &amp; """ : " &amp; AD31</f>
        <v>"U" : ㄥㄧ</v>
      </c>
      <c r="AH26" s="2"/>
      <c r="AI26" s="401" t="s">
        <v>67</v>
      </c>
      <c r="AJ26" s="2"/>
      <c r="AY26" s="11"/>
      <c r="BA26" s="2"/>
      <c r="BB26" s="417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9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89" t="str">
        <f t="shared" si="6"/>
        <v>i</v>
      </c>
      <c r="V27" s="391" t="str">
        <f t="shared" si="7"/>
        <v>O</v>
      </c>
      <c r="W27" s="390" t="str" cm="1">
        <f t="array" ref="W27" xml:space="preserve"> INDEX(注音編碼對照表[注音符號], MATCH(TRUE, EXACT(表格1_33411[[#This Row],[注音編碼]], 注音編碼對照表[注音編碼]), 0))</f>
        <v>ㄛ</v>
      </c>
      <c r="X27" s="392" t="str" cm="1">
        <f t="array" ref="X27" xml:space="preserve"> INDEX(注音編碼對照表!$I$3:$I$53, MATCH(TRUE, EXACT(表格1_33411[[#This Row],[注音編碼]], 注音編碼對照表!$D$3:$D$49), 0))</f>
        <v>oo</v>
      </c>
      <c r="Y27" s="24"/>
      <c r="Z27" s="98">
        <f t="shared" si="10"/>
        <v>25</v>
      </c>
      <c r="AA27" s="71" t="s">
        <v>86</v>
      </c>
      <c r="AB27" s="379" t="str" cm="1">
        <f t="array" ref="AB27" xml:space="preserve"> INDEX(注音編碼對照表[注音編碼], MATCH(TRUE, EXACT(RIME設定解析!$AA27, 注音編碼對照表[鍵盤按鍵] ),0))</f>
        <v>x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549" t="str" cm="1">
        <f t="array" ref="AD27" xml:space="preserve"> INDEX(注音編碼對照表[注音符號], MATCH(TRUE, EXACT(RIME設定解析!$AA27, 注音編碼對照表[鍵盤按鍵] ),0))</f>
        <v>ㄠ</v>
      </c>
      <c r="AE27" s="410" t="str" cm="1">
        <f t="array" ref="AE27" xml:space="preserve"> INDEX(注音編碼對照表[台語音標], MATCH(TRUE, EXACT(RIME設定解析!$AA27, 注音編碼對照表[鍵盤按鍵] ),0))</f>
        <v>au</v>
      </c>
      <c r="AF27" s="392"/>
      <c r="AG27" s="392" t="str">
        <f xml:space="preserve"> """" &amp; AA26 &amp; """ : " &amp; AD26</f>
        <v>"9" : ㄞ</v>
      </c>
      <c r="AH27" s="2"/>
      <c r="AI27" s="401" t="s">
        <v>121</v>
      </c>
      <c r="AJ27" s="2"/>
      <c r="AY27" s="11"/>
      <c r="BA27" s="2"/>
      <c r="BB27" s="417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9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89" t="str">
        <f t="shared" si="6"/>
        <v>k</v>
      </c>
      <c r="V28" s="391" t="str">
        <f t="shared" si="7"/>
        <v>o</v>
      </c>
      <c r="W28" s="390" t="str" cm="1">
        <f t="array" ref="W28" xml:space="preserve"> INDEX(注音編碼對照表[注音符號], MATCH(TRUE, EXACT(表格1_33411[[#This Row],[注音編碼]], 注音編碼對照表[注音編碼]), 0))</f>
        <v>ㄜ</v>
      </c>
      <c r="X28" s="392" t="str" cm="1">
        <f t="array" ref="X28" xml:space="preserve"> INDEX(注音編碼對照表!$I$3:$I$53, MATCH(TRUE, EXACT(表格1_33411[[#This Row],[注音編碼]], 注音編碼對照表!$D$3:$D$49), 0))</f>
        <v>o</v>
      </c>
      <c r="Y28" s="24"/>
      <c r="Z28" s="98">
        <f t="shared" si="10"/>
        <v>26</v>
      </c>
      <c r="AA28" s="71" t="s">
        <v>219</v>
      </c>
      <c r="AB28" s="379" t="str" cm="1">
        <f t="array" ref="AB28" xml:space="preserve"> INDEX(注音編碼對照表[注音編碼],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549" t="str" cm="1">
        <f t="array" ref="AD28" xml:space="preserve"> INDEX(注音編碼對照表[注音符號], MATCH(TRUE, EXACT(RIME設定解析!$AA28, 注音編碼對照表[鍵盤按鍵] ),0))</f>
        <v>ㄢ</v>
      </c>
      <c r="AE28" s="410" t="str" cm="1">
        <f t="array" ref="AE28" xml:space="preserve"> INDEX(注音編碼對照表[台語音標], MATCH(TRUE, EXACT(RIME設定解析!$AA28, 注音編碼對照表[鍵盤按鍵] ),0))</f>
        <v>an</v>
      </c>
      <c r="AF28" s="392"/>
      <c r="AG28" s="392" t="str">
        <f xml:space="preserve"> """" &amp; AA27 &amp; """ : " &amp; AD27</f>
        <v>"l" : ㄠ</v>
      </c>
      <c r="AH28" s="2"/>
      <c r="AI28" s="401" t="s">
        <v>473</v>
      </c>
      <c r="AJ28" s="2"/>
      <c r="AY28" s="11"/>
      <c r="BA28" s="2"/>
      <c r="BB28" s="417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9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89" t="str">
        <f t="shared" si="6"/>
        <v>,</v>
      </c>
      <c r="V29" s="391" t="str">
        <f t="shared" si="7"/>
        <v>e</v>
      </c>
      <c r="W29" s="390" t="str" cm="1">
        <f t="array" ref="W29" xml:space="preserve"> INDEX(注音編碼對照表[注音符號], MATCH(TRUE, EXACT(表格1_33411[[#This Row],[注音編碼]], 注音編碼對照表[注音編碼]), 0))</f>
        <v>ㄝ</v>
      </c>
      <c r="X29" s="392" t="str" cm="1">
        <f t="array" ref="X29" xml:space="preserve"> INDEX(注音編碼對照表!$I$3:$I$53, MATCH(TRUE, EXACT(表格1_33411[[#This Row],[注音編碼]], 注音編碼對照表!$D$3:$D$49), 0))</f>
        <v>e</v>
      </c>
      <c r="Y29" s="24"/>
      <c r="Z29" s="98">
        <f t="shared" si="10"/>
        <v>27</v>
      </c>
      <c r="AA29" s="71" t="s">
        <v>212</v>
      </c>
      <c r="AB29" s="379" t="str" cm="1">
        <f t="array" ref="AB29" xml:space="preserve"> INDEX(注音編碼對照表[注音編碼],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549" t="str" cm="1">
        <f t="array" ref="AD29" xml:space="preserve"> INDEX(注音編碼對照表[注音符號], MATCH(TRUE, EXACT(RIME設定解析!$AA29, 注音編碼對照表[鍵盤按鍵] ),0))</f>
        <v>ㄤ</v>
      </c>
      <c r="AE29" s="410" t="str" cm="1">
        <f t="array" ref="AE29" xml:space="preserve"> INDEX(注音編碼對照表[台語音標], MATCH(TRUE, EXACT(RIME設定解析!$AA29, 注音編碼對照表[鍵盤按鍵] ),0))</f>
        <v>ang</v>
      </c>
      <c r="AF29" s="392"/>
      <c r="AG29" s="392" t="str">
        <f xml:space="preserve"> """" &amp; AA28 &amp; """ : " &amp; AD28</f>
        <v>"0" : ㄢ</v>
      </c>
      <c r="AH29" s="2"/>
      <c r="AI29" s="401" t="s">
        <v>61</v>
      </c>
      <c r="AJ29" s="2"/>
      <c r="AY29" s="11"/>
      <c r="BA29" s="2"/>
      <c r="BB29" s="417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9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89" t="str">
        <f t="shared" si="6"/>
        <v>9</v>
      </c>
      <c r="V30" s="391" t="str">
        <f t="shared" si="7"/>
        <v>y</v>
      </c>
      <c r="W30" s="390" t="str" cm="1">
        <f t="array" ref="W30" xml:space="preserve"> INDEX(注音編碼對照表[注音符號], MATCH(TRUE, EXACT(表格1_33411[[#This Row],[注音編碼]], 注音編碼對照表[注音編碼]), 0))</f>
        <v>ㄞ</v>
      </c>
      <c r="X30" s="392" t="str" cm="1">
        <f t="array" ref="X30" xml:space="preserve"> INDEX(注音編碼對照表!$I$3:$I$53, MATCH(TRUE, EXACT(表格1_33411[[#This Row],[注音編碼]], 注音編碼對照表!$D$3:$D$49), 0))</f>
        <v>ai</v>
      </c>
      <c r="Y30" s="24"/>
      <c r="Z30" s="98">
        <f t="shared" si="10"/>
        <v>28</v>
      </c>
      <c r="AA30" s="71" t="s">
        <v>198</v>
      </c>
      <c r="AB30" s="379" t="str" cm="1">
        <f t="array" ref="AB30" xml:space="preserve"> INDEX(注音編碼對照表[注音編碼],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549" t="str" cm="1">
        <f t="array" ref="AD30" xml:space="preserve"> INDEX(注音編碼對照表[注音符號], MATCH(TRUE, EXACT(RIME設定解析!$AA30, 注音編碼對照表[鍵盤按鍵] ),0))</f>
        <v>ㄦ</v>
      </c>
      <c r="AE30" s="410" t="str" cm="1">
        <f t="array" ref="AE30" xml:space="preserve"> INDEX(注音編碼對照表[台語音標], MATCH(TRUE, EXACT(RIME設定解析!$AA30, 注音編碼對照表[鍵盤按鍵] ),0))</f>
        <v>ir</v>
      </c>
      <c r="AF30" s="392"/>
      <c r="AG30" s="392" t="str">
        <f xml:space="preserve"> """" &amp; AA29 &amp; """ : " &amp; AD29</f>
        <v>";" : ㄤ</v>
      </c>
      <c r="AH30" s="2"/>
      <c r="AI30" s="401" t="s">
        <v>119</v>
      </c>
      <c r="AJ30" s="2"/>
      <c r="AY30" s="11"/>
      <c r="BA30" s="2"/>
      <c r="BB30" s="417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9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89" t="str">
        <f t="shared" si="6"/>
        <v>l</v>
      </c>
      <c r="V31" s="391" t="str">
        <f t="shared" si="7"/>
        <v>x</v>
      </c>
      <c r="W31" s="390" t="str" cm="1">
        <f t="array" ref="W31" xml:space="preserve"> INDEX(注音編碼對照表[注音符號], MATCH(TRUE, EXACT(表格1_33411[[#This Row],[注音編碼]], 注音編碼對照表[注音編碼]), 0))</f>
        <v>ㄠ</v>
      </c>
      <c r="X31" s="392" t="str" cm="1">
        <f t="array" ref="X31" xml:space="preserve"> INDEX(注音編碼對照表!$I$3:$I$53, MATCH(TRUE, EXACT(表格1_33411[[#This Row],[注音編碼]], 注音編碼對照表!$D$3:$D$49), 0))</f>
        <v>au</v>
      </c>
      <c r="Y31" s="24"/>
      <c r="Z31" s="98">
        <f t="shared" si="10"/>
        <v>29</v>
      </c>
      <c r="AA31" s="71" t="s">
        <v>259</v>
      </c>
      <c r="AB31" s="379" t="str" cm="1">
        <f t="array" ref="AB31" xml:space="preserve"> INDEX(注音編碼對照表[注音編碼],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549" t="str" cm="1">
        <f t="array" ref="AD31" xml:space="preserve"> INDEX(注音編碼對照表[注音符號], MATCH(TRUE, EXACT(RIME設定解析!$AA31, 注音編碼對照表[鍵盤按鍵] ),0))</f>
        <v>ㄥㄧ</v>
      </c>
      <c r="AE31" s="410" t="str" cm="1">
        <f t="array" ref="AE31" xml:space="preserve"> INDEX(注音編碼對照表[台語音標], MATCH(TRUE, EXACT(RIME設定解析!$AA31, 注音編碼對照表[鍵盤按鍵] ),0))</f>
        <v>inn</v>
      </c>
      <c r="AF31" s="392"/>
      <c r="AG31" s="392" t="str">
        <f xml:space="preserve"> """" &amp; AA30 &amp; """ : " &amp; AD30</f>
        <v>"-" : ㄦ</v>
      </c>
      <c r="AH31" s="2"/>
      <c r="AI31" s="401" t="s">
        <v>241</v>
      </c>
      <c r="AJ31" s="2"/>
      <c r="AY31" s="11"/>
      <c r="BA31" s="2"/>
      <c r="BB31" s="417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9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89" t="str">
        <f t="shared" si="6"/>
        <v>.</v>
      </c>
      <c r="V32" s="391" t="str">
        <f t="shared" si="7"/>
        <v>B</v>
      </c>
      <c r="W32" s="390" t="str" cm="1">
        <f t="array" ref="W32" xml:space="preserve"> INDEX(注音編碼對照表[注音符號], MATCH(TRUE, EXACT(表格1_33411[[#This Row],[注音編碼]], 注音編碼對照表[注音編碼]), 0))</f>
        <v></v>
      </c>
      <c r="X32" s="392" t="str" cm="1">
        <f t="array" ref="X32" xml:space="preserve"> INDEX(注音編碼對照表!$I$3:$I$53, MATCH(TRUE, EXACT(表格1_33411[[#This Row],[注音編碼]], 注音編碼對照表!$D$3:$D$49), 0))</f>
        <v>-nn</v>
      </c>
      <c r="Y32" s="24"/>
      <c r="Z32" s="98">
        <f t="shared" si="10"/>
        <v>30</v>
      </c>
      <c r="AA32" s="71" t="s">
        <v>249</v>
      </c>
      <c r="AB32" s="379" t="str" cm="1">
        <f t="array" ref="AB32" xml:space="preserve"> INDEX(注音編碼對照表[注音編碼],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549" t="str" cm="1">
        <f t="array" ref="AD32" xml:space="preserve"> INDEX(注音編碼對照表[注音符號], MATCH(TRUE, EXACT(RIME設定解析!$AA32, 注音編碼對照表[鍵盤按鍵] ),0))</f>
        <v>ㄥㄨ</v>
      </c>
      <c r="AE32" s="410" t="str" cm="1">
        <f t="array" ref="AE32" xml:space="preserve"> INDEX(注音編碼對照表[台語音標], MATCH(TRUE, EXACT(RIME設定解析!$AA32, 注音編碼對照表[鍵盤按鍵] ),0))</f>
        <v>unn</v>
      </c>
      <c r="AF32" s="392"/>
      <c r="AG32" s="392" t="str">
        <f xml:space="preserve"> """" &amp; AA32 &amp; """ : " &amp; AD32</f>
        <v>"J" : ㄥㄨ</v>
      </c>
      <c r="AH32" s="2"/>
      <c r="AI32" s="401" t="s">
        <v>117</v>
      </c>
      <c r="AY32" s="11"/>
      <c r="BA32" s="2"/>
      <c r="BB32" s="417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9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89" t="str">
        <f t="shared" si="6"/>
        <v>0</v>
      </c>
      <c r="V33" s="391" t="str">
        <f t="shared" si="7"/>
        <v>@</v>
      </c>
      <c r="W33" s="390" t="str" cm="1">
        <f t="array" ref="W33" xml:space="preserve"> INDEX(注音編碼對照表[注音符號], MATCH(TRUE, EXACT(表格1_33411[[#This Row],[注音編碼]], 注音編碼對照表[注音編碼]), 0))</f>
        <v>ㄢ</v>
      </c>
      <c r="X33" s="392" t="str" cm="1">
        <f t="array" ref="X33" xml:space="preserve"> INDEX(注音編碼對照表!$I$3:$I$53, MATCH(TRUE, EXACT(表格1_33411[[#This Row],[注音編碼]], 注音編碼對照表!$D$3:$D$49), 0))</f>
        <v>an</v>
      </c>
      <c r="Y33" s="24"/>
      <c r="Z33" s="98">
        <f t="shared" si="10"/>
        <v>31</v>
      </c>
      <c r="AA33" s="71" t="s">
        <v>281</v>
      </c>
      <c r="AB33" s="379" t="str" cm="1">
        <f t="array" ref="AB33" xml:space="preserve"> INDEX(注音編碼對照表[注音編碼],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549" t="str" cm="1">
        <f t="array" ref="AD33" xml:space="preserve"> INDEX(注音編碼對照表[注音符號], MATCH(TRUE, EXACT(RIME設定解析!$AA33, 注音編碼對照表[鍵盤按鍵] ),0))</f>
        <v>ㄥㄚ</v>
      </c>
      <c r="AE33" s="410" t="str" cm="1">
        <f t="array" ref="AE33" xml:space="preserve"> INDEX(注音編碼對照表[台語音標], MATCH(TRUE, EXACT(RIME設定解析!$AA33, 注音編碼對照表[鍵盤按鍵] ),0))</f>
        <v>ann</v>
      </c>
      <c r="AF33" s="392"/>
      <c r="AG33" s="392" t="str">
        <f xml:space="preserve"> """" &amp; AA33 &amp; """ : " &amp; AD33</f>
        <v>"*" : ㄥㄚ</v>
      </c>
      <c r="AH33" s="2"/>
      <c r="AI33" s="401" t="s">
        <v>72</v>
      </c>
      <c r="AJ33" s="2"/>
      <c r="AY33" s="11"/>
      <c r="BA33" s="2"/>
      <c r="BB33" s="417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9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89" t="str">
        <f t="shared" si="6"/>
        <v>p</v>
      </c>
      <c r="V34" s="391" t="str">
        <f t="shared" si="7"/>
        <v>N</v>
      </c>
      <c r="W34" s="390" t="str" cm="1">
        <f t="array" ref="W34" xml:space="preserve"> INDEX(注音編碼對照表[注音符號], MATCH(TRUE, EXACT(表格1_33411[[#This Row],[注音編碼]], 注音編碼對照表[注音編碼]), 0))</f>
        <v>ㄯ</v>
      </c>
      <c r="X34" s="392" t="str" cm="1">
        <f t="array" ref="X34" xml:space="preserve"> INDEX(注音編碼對照表!$I$3:$I$53, MATCH(TRUE, EXACT(表格1_33411[[#This Row],[注音編碼]], 注音編碼對照表!$D$3:$D$49), 0))</f>
        <v>-n</v>
      </c>
      <c r="Y34" s="24"/>
      <c r="Z34" s="98">
        <f t="shared" si="10"/>
        <v>32</v>
      </c>
      <c r="AA34" s="71" t="s">
        <v>275</v>
      </c>
      <c r="AB34" s="379" t="str" cm="1">
        <f t="array" ref="AB34" xml:space="preserve"> INDEX(注音編碼對照表[注音編碼],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549" t="str" cm="1">
        <f t="array" ref="AD34" xml:space="preserve"> INDEX(注音編碼對照表[注音符號], MATCH(TRUE, EXACT(RIME設定解析!$AA34, 注音編碼對照表[鍵盤按鍵] ),0))</f>
        <v>ㄥㄛ</v>
      </c>
      <c r="AE34" s="410" t="str" cm="1">
        <f t="array" ref="AE34" xml:space="preserve"> INDEX(注音編碼對照表[台語音標], MATCH(TRUE, EXACT(RIME設定解析!$AA34, 注音編碼對照表[鍵盤按鍵] ),0))</f>
        <v>onn</v>
      </c>
      <c r="AF34" s="392"/>
      <c r="AG34" s="392" t="str">
        <f xml:space="preserve"> """" &amp; AA34 &amp; """ : " &amp; AD34</f>
        <v>"I" : ㄥㄛ</v>
      </c>
      <c r="AH34" s="2"/>
      <c r="AI34" s="401" t="s">
        <v>123</v>
      </c>
      <c r="AJ34" s="2"/>
      <c r="AY34" s="11"/>
      <c r="BA34" s="2"/>
      <c r="BB34" s="417"/>
      <c r="BE34" s="2"/>
    </row>
    <row r="35" spans="2:57" ht="32.25">
      <c r="H35" s="2">
        <f t="shared" si="9"/>
        <v>33</v>
      </c>
      <c r="I35" s="136" t="str">
        <f t="shared" ref="I35:I54" si="20" xml:space="preserve"> IFERROR( MID($B$6, $H35, 1), "")</f>
        <v>[</v>
      </c>
      <c r="J35" s="136" t="str">
        <f t="shared" ref="J35:J54" si="21" xml:space="preserve"> IFERROR( MID($B$7, $H35, 1), "")</f>
        <v>;</v>
      </c>
      <c r="L35" s="2">
        <v>33</v>
      </c>
      <c r="M35" s="21" t="str">
        <f t="shared" si="19"/>
        <v>;</v>
      </c>
      <c r="N35" s="21" t="str">
        <f t="shared" ref="N35:N54" si="22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89" t="str">
        <f t="shared" ref="U35:U53" si="23" xml:space="preserve"> J35</f>
        <v>;</v>
      </c>
      <c r="V35" s="391" t="str">
        <f t="shared" ref="V35:V53" si="24">I35</f>
        <v>[</v>
      </c>
      <c r="W35" s="390" t="e" cm="1">
        <f t="array" ref="W35" xml:space="preserve"> INDEX(注音編碼對照表[注音符號], MATCH(TRUE, EXACT(表格1_33411[[#This Row],[注音編碼]], 注音編碼對照表[注音編碼]), 0))</f>
        <v>#N/A</v>
      </c>
      <c r="X35" s="392" t="e" cm="1">
        <f t="array" ref="X35" xml:space="preserve"> INDEX(注音編碼對照表!$I$3:$I$53, MATCH(TRUE, EXACT(表格1_33411[[#This Row],[注音編碼]], 注音編碼對照表!$D$3:$D$49), 0))</f>
        <v>#N/A</v>
      </c>
      <c r="Y35" s="24"/>
      <c r="Z35" s="98">
        <f t="shared" si="10"/>
        <v>33</v>
      </c>
      <c r="AA35" s="71" t="s">
        <v>223</v>
      </c>
      <c r="AB35" s="379" t="str" cm="1">
        <f t="array" ref="AB35" xml:space="preserve"> INDEX(注音編碼對照表[注音編碼],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549" t="str" cm="1">
        <f t="array" ref="AD35" xml:space="preserve"> INDEX(注音編碼對照表[注音符號], MATCH(TRUE, EXACT(RIME設定解析!$AA35, 注音編碼對照表[鍵盤按鍵] ),0))</f>
        <v>ㄥㄝ</v>
      </c>
      <c r="AE35" s="410" t="str" cm="1">
        <f t="array" ref="AE35" xml:space="preserve"> INDEX(注音編碼對照表[台語音標], MATCH(TRUE, EXACT(RIME設定解析!$AA35, 注音編碼對照表[鍵盤按鍵] ),0))</f>
        <v>enn</v>
      </c>
      <c r="AF35" s="392"/>
      <c r="AG35" s="392" t="str">
        <f t="shared" ref="AG35:AG39" si="25" xml:space="preserve"> """" &amp; AA35 &amp; """ : " &amp; AD35</f>
        <v>"&lt;" : ㄥㄝ</v>
      </c>
      <c r="AH35" s="2"/>
      <c r="AI35" s="401" t="s">
        <v>97</v>
      </c>
      <c r="AJ35" s="2"/>
      <c r="AY35" s="11"/>
      <c r="BA35" s="2"/>
      <c r="BB35" s="417"/>
      <c r="BE35" s="2"/>
    </row>
    <row r="36" spans="2:57" ht="32.25">
      <c r="H36" s="2">
        <f t="shared" si="9"/>
        <v>34</v>
      </c>
      <c r="I36" s="136" t="str">
        <f t="shared" si="20"/>
        <v>W</v>
      </c>
      <c r="J36" s="136" t="str">
        <f t="shared" si="21"/>
        <v>/</v>
      </c>
      <c r="L36" s="2">
        <v>34</v>
      </c>
      <c r="M36" s="21" t="str">
        <f t="shared" si="19"/>
        <v>/</v>
      </c>
      <c r="N36" s="21" t="str">
        <f t="shared" si="22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89" t="str">
        <f t="shared" si="23"/>
        <v>/</v>
      </c>
      <c r="V36" s="391" t="str">
        <f t="shared" si="24"/>
        <v>W</v>
      </c>
      <c r="W36" s="390" t="str" cm="1">
        <f t="array" ref="W36" xml:space="preserve"> INDEX(注音編碼對照表[注音符號], MATCH(TRUE, EXACT(表格1_33411[[#This Row],[注音編碼]], 注音編碼對照表[注音編碼]), 0))</f>
        <v>ㆭ</v>
      </c>
      <c r="X36" s="392" t="str" cm="1">
        <f t="array" ref="X36" xml:space="preserve"> INDEX(注音編碼對照表!$I$3:$I$53, MATCH(TRUE, EXACT(表格1_33411[[#This Row],[注音編碼]], 注音編碼對照表!$D$3:$D$49), 0))</f>
        <v>-ng</v>
      </c>
      <c r="Y36" s="24"/>
      <c r="Z36" s="98">
        <f t="shared" si="10"/>
        <v>34</v>
      </c>
      <c r="AA36" s="71" t="s">
        <v>240</v>
      </c>
      <c r="AB36" s="379" t="str" cm="1">
        <f t="array" ref="AB36" xml:space="preserve"> INDEX(注音編碼對照表[注音編碼], MATCH(TRUE, EXACT(RIME設定解析!$AA36, 注音編碼對照表[鍵盤按鍵] ),0))</f>
        <v>Y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549" t="str" cm="1">
        <f t="array" ref="AD36" xml:space="preserve"> INDEX(注音編碼對照表[注音符號], MATCH(TRUE, EXACT(RIME設定解析!$AA36, 注音編碼對照表[鍵盤按鍵] ),0))</f>
        <v>ㄥㄞ</v>
      </c>
      <c r="AE36" s="410" t="str" cm="1">
        <f t="array" ref="AE36" xml:space="preserve"> INDEX(注音編碼對照表[台語音標], MATCH(TRUE, EXACT(RIME設定解析!$AA36, 注音編碼對照表[鍵盤按鍵] ),0))</f>
        <v>ainn</v>
      </c>
      <c r="AF36" s="392"/>
      <c r="AG36" s="392" t="str">
        <f t="shared" si="25"/>
        <v>"(" : ㄥㄞ</v>
      </c>
      <c r="AH36" s="2"/>
      <c r="AI36" s="401" t="s">
        <v>95</v>
      </c>
      <c r="AJ36" s="2"/>
      <c r="AY36" s="11"/>
      <c r="BA36" s="2"/>
      <c r="BB36" s="417"/>
      <c r="BE36" s="2"/>
    </row>
    <row r="37" spans="2:57" ht="32.25">
      <c r="H37" s="2">
        <f t="shared" si="9"/>
        <v>35</v>
      </c>
      <c r="I37" s="136" t="str">
        <f t="shared" si="20"/>
        <v>R</v>
      </c>
      <c r="J37" s="136" t="str">
        <f t="shared" si="21"/>
        <v>-</v>
      </c>
      <c r="L37" s="2">
        <v>35</v>
      </c>
      <c r="M37" s="21" t="str">
        <f t="shared" si="19"/>
        <v>-</v>
      </c>
      <c r="N37" s="21" t="str">
        <f t="shared" si="22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89" t="str">
        <f t="shared" si="23"/>
        <v>-</v>
      </c>
      <c r="V37" s="391" t="str">
        <f t="shared" si="24"/>
        <v>R</v>
      </c>
      <c r="W37" s="390" t="str" cm="1">
        <f t="array" ref="W37" xml:space="preserve"> INDEX(注音編碼對照表[注音符號], MATCH(TRUE, EXACT(表格1_33411[[#This Row],[注音編碼]], 注音編碼對照表[注音編碼]), 0))</f>
        <v>ㄦ</v>
      </c>
      <c r="X37" s="392" t="str" cm="1">
        <f t="array" ref="X37" xml:space="preserve"> INDEX(注音編碼對照表!$I$3:$I$53, MATCH(TRUE, EXACT(表格1_33411[[#This Row],[注音編碼]], 注音編碼對照表!$D$3:$D$49), 0))</f>
        <v>ir</v>
      </c>
      <c r="Y37" s="24"/>
      <c r="Z37" s="98">
        <f t="shared" si="10"/>
        <v>35</v>
      </c>
      <c r="AA37" s="71" t="s">
        <v>231</v>
      </c>
      <c r="AB37" s="379" t="str" cm="1">
        <f t="array" ref="AB37" xml:space="preserve"> INDEX(注音編碼對照表[注音編碼], MATCH(TRUE, EXACT(RIME設定解析!$AA37, 注音編碼對照表[鍵盤按鍵] ),0))</f>
        <v>X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549" t="str" cm="1">
        <f t="array" ref="AD37" xml:space="preserve"> INDEX(注音編碼對照表[注音符號], MATCH(TRUE, EXACT(RIME設定解析!$AA37, 注音編碼對照表[鍵盤按鍵] ),0))</f>
        <v>ㄥㄠ</v>
      </c>
      <c r="AE37" s="410" t="str" cm="1">
        <f t="array" ref="AE37" xml:space="preserve"> INDEX(注音編碼對照表[台語音標], MATCH(TRUE, EXACT(RIME設定解析!$AA37, 注音編碼對照表[鍵盤按鍵] ),0))</f>
        <v>aunn</v>
      </c>
      <c r="AF37" s="392"/>
      <c r="AG37" s="392" t="str">
        <f t="shared" si="25"/>
        <v>"L" : ㄥㄠ</v>
      </c>
      <c r="AH37" s="2"/>
      <c r="AI37" s="401" t="s">
        <v>101</v>
      </c>
      <c r="AJ37" s="2"/>
      <c r="AY37" s="11"/>
      <c r="BA37" s="2"/>
      <c r="BB37" s="417"/>
      <c r="BE37" s="2"/>
    </row>
    <row r="38" spans="2:57" ht="32.25">
      <c r="H38" s="2">
        <f t="shared" si="9"/>
        <v>36</v>
      </c>
      <c r="I38" s="136" t="str">
        <f t="shared" si="20"/>
        <v>I</v>
      </c>
      <c r="J38" s="136" t="str">
        <f t="shared" si="21"/>
        <v>U</v>
      </c>
      <c r="L38" s="2">
        <v>36</v>
      </c>
      <c r="M38" s="21" t="str">
        <f t="shared" si="19"/>
        <v>U</v>
      </c>
      <c r="N38" s="21" t="str">
        <f t="shared" si="22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89" t="str">
        <f t="shared" si="23"/>
        <v>U</v>
      </c>
      <c r="V38" s="391" t="str">
        <f t="shared" si="24"/>
        <v>I</v>
      </c>
      <c r="W38" s="390" t="str" cm="1">
        <f t="array" ref="W38" xml:space="preserve"> INDEX(注音編碼對照表[注音符號], MATCH(TRUE, EXACT(表格1_33411[[#This Row],[注音編碼]], 注音編碼對照表[注音編碼]), 0))</f>
        <v>ㄥㄧ</v>
      </c>
      <c r="X38" s="392" t="str" cm="1">
        <f t="array" ref="X38" xml:space="preserve"> INDEX(注音編碼對照表!$I$3:$I$53, MATCH(TRUE, EXACT(表格1_33411[[#This Row],[注音編碼]], 注音編碼對照表!$D$3:$D$49), 0))</f>
        <v>inn</v>
      </c>
      <c r="Y38" s="24"/>
      <c r="Z38" s="98">
        <f t="shared" si="10"/>
        <v>36</v>
      </c>
      <c r="AA38" s="71" t="s">
        <v>808</v>
      </c>
      <c r="AB38" s="379" t="str" cm="1">
        <f t="array" ref="AB38" xml:space="preserve"> INDEX(注音編碼對照表[注音編碼], MATCH(TRUE, EXACT(RIME設定解析!$AA38, 注音編碼對照表[鍵盤按鍵] ),0))</f>
        <v>H</v>
      </c>
      <c r="AC38" s="32" t="str" cm="1">
        <f t="array" ref="AC38" xml:space="preserve"> INDEX(注音編碼對照表[方音符號], MATCH(TRUE, EXACT(RIME設定解析!$AA38, 注音編碼對照表[鍵盤按鍵] ),0))</f>
        <v>ㆲ</v>
      </c>
      <c r="AD38" s="549" t="str" cm="1">
        <f t="array" ref="AD38" xml:space="preserve"> INDEX(注音編碼對照表[注音符號], MATCH(TRUE, EXACT(RIME設定解析!$AA38, 注音編碼對照表[鍵盤按鍵] ),0))</f>
        <v>ㄛㆭ</v>
      </c>
      <c r="AE38" s="410" t="str" cm="1">
        <f t="array" ref="AE38" xml:space="preserve"> INDEX(注音編碼對照表[台語音標], MATCH(TRUE, EXACT(RIME設定解析!$AA38, 注音編碼對照表[鍵盤按鍵] ),0))</f>
        <v>ong</v>
      </c>
      <c r="AF38" s="392"/>
      <c r="AG38" s="392" t="str">
        <f t="shared" si="25"/>
        <v>"o" : ㄛㆭ</v>
      </c>
      <c r="AH38" s="2"/>
      <c r="AI38" s="401" t="s">
        <v>593</v>
      </c>
      <c r="AJ38" s="2"/>
      <c r="AY38" s="11"/>
      <c r="BA38" s="2"/>
      <c r="BB38" s="417"/>
      <c r="BE38" s="2"/>
    </row>
    <row r="39" spans="2:57" ht="32.25">
      <c r="H39" s="2">
        <f t="shared" si="9"/>
        <v>37</v>
      </c>
      <c r="I39" s="136" t="str">
        <f t="shared" si="20"/>
        <v>U</v>
      </c>
      <c r="J39" s="136" t="str">
        <f t="shared" si="21"/>
        <v>J</v>
      </c>
      <c r="L39" s="2">
        <v>37</v>
      </c>
      <c r="M39" s="21" t="str">
        <f t="shared" si="19"/>
        <v>J</v>
      </c>
      <c r="N39" s="21" t="str">
        <f t="shared" si="22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89" t="str">
        <f t="shared" si="23"/>
        <v>J</v>
      </c>
      <c r="V39" s="391" t="str">
        <f t="shared" si="24"/>
        <v>U</v>
      </c>
      <c r="W39" s="390" t="str" cm="1">
        <f t="array" ref="W39" xml:space="preserve"> INDEX(注音編碼對照表[注音符號], MATCH(TRUE, EXACT(表格1_33411[[#This Row],[注音編碼]], 注音編碼對照表[注音編碼]), 0))</f>
        <v>ㄥㄨ</v>
      </c>
      <c r="X39" s="392" t="str" cm="1">
        <f t="array" ref="X39" xml:space="preserve"> INDEX(注音編碼對照表!$I$3:$I$53, MATCH(TRUE, EXACT(表格1_33411[[#This Row],[注音編碼]], 注音編碼對照表!$D$3:$D$49), 0))</f>
        <v>unn</v>
      </c>
      <c r="Y39" s="24"/>
      <c r="Z39" s="98">
        <f t="shared" si="10"/>
        <v>37</v>
      </c>
      <c r="AA39" s="71" t="s">
        <v>812</v>
      </c>
      <c r="AB39" s="379" t="str" cm="1">
        <f t="array" ref="AB39" xml:space="preserve"> INDEX(注音編碼對照表[注音編碼], MATCH(TRUE, EXACT(RIME設定解析!$AA39, 注音編碼對照表[鍵盤按鍵] ),0))</f>
        <v>V</v>
      </c>
      <c r="AC39" s="32" t="str" cm="1">
        <f t="array" ref="AC39" xml:space="preserve"> INDEX(注音編碼對照表[方音符號], MATCH(TRUE, EXACT(RIME設定解析!$AA39, 注音編碼對照表[鍵盤按鍵] ),0))</f>
        <v>ㆰ</v>
      </c>
      <c r="AD39" s="549" t="str" cm="1">
        <f t="array" ref="AD39" xml:space="preserve"> INDEX(注音編碼對照表[注音符號], MATCH(TRUE, EXACT(RIME設定解析!$AA39, 注音編碼對照表[鍵盤按鍵] ),0))</f>
        <v>ㄚㄇ</v>
      </c>
      <c r="AE39" s="410" t="str" cm="1">
        <f t="array" ref="AE39" xml:space="preserve"> INDEX(注音編碼對照表[台語音標], MATCH(TRUE, EXACT(RIME設定解析!$AA39, 注音編碼對照表[鍵盤按鍵] ),0))</f>
        <v>am</v>
      </c>
      <c r="AF39" s="392"/>
      <c r="AG39" s="392" t="str">
        <f t="shared" si="25"/>
        <v>"M" : ㄚㄇ</v>
      </c>
      <c r="AH39" s="2"/>
      <c r="AI39" s="401" t="s">
        <v>125</v>
      </c>
      <c r="AJ39" s="2"/>
      <c r="AY39" s="11"/>
      <c r="BA39" s="2"/>
      <c r="BB39" s="417"/>
      <c r="BE39" s="2"/>
    </row>
    <row r="40" spans="2:57" ht="32.25">
      <c r="H40" s="2">
        <f t="shared" si="9"/>
        <v>38</v>
      </c>
      <c r="I40" s="136" t="str">
        <f t="shared" si="20"/>
        <v>A</v>
      </c>
      <c r="J40" s="136" t="str">
        <f t="shared" si="21"/>
        <v>*</v>
      </c>
      <c r="L40" s="2">
        <v>38</v>
      </c>
      <c r="M40" s="21" t="str">
        <f t="shared" si="19"/>
        <v>*</v>
      </c>
      <c r="N40" s="21" t="str">
        <f t="shared" si="22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89" t="str">
        <f t="shared" si="23"/>
        <v>*</v>
      </c>
      <c r="V40" s="391" t="str">
        <f t="shared" si="24"/>
        <v>A</v>
      </c>
      <c r="W40" s="390" t="str" cm="1">
        <f t="array" ref="W40" xml:space="preserve"> INDEX(注音編碼對照表[注音符號], MATCH(TRUE, EXACT(表格1_33411[[#This Row],[注音編碼]], 注音編碼對照表[注音編碼]), 0))</f>
        <v>ㄥㄚ</v>
      </c>
      <c r="X40" s="392" t="str" cm="1">
        <f t="array" ref="X40" xml:space="preserve"> INDEX(注音編碼對照表!$I$3:$I$53, MATCH(TRUE, EXACT(表格1_33411[[#This Row],[注音編碼]], 注音編碼對照表!$D$3:$D$49), 0))</f>
        <v>ann</v>
      </c>
      <c r="Y40" s="24"/>
      <c r="Z40" s="98">
        <f t="shared" si="10"/>
        <v>38</v>
      </c>
      <c r="AA40" s="71" t="s">
        <v>202</v>
      </c>
      <c r="AB40" s="379" t="str" cm="1">
        <f t="array" ref="AB40" xml:space="preserve"> INDEX(注音編碼對照表[注音編碼],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549" t="str" cm="1">
        <f t="array" ref="AD40" xml:space="preserve"> INDEX(注音編碼對照表[注音符號], MATCH(TRUE, EXACT(RIME設定解析!$AA40, 注音編碼對照表[鍵盤按鍵] ),0))</f>
        <v>ㆭ</v>
      </c>
      <c r="AE40" s="410" t="str" cm="1">
        <f t="array" ref="AE40" xml:space="preserve"> INDEX(注音編碼對照表[台語音標], MATCH(TRUE, EXACT(RIME設定解析!$AA40, 注音編碼對照表[鍵盤按鍵] ),0))</f>
        <v>-ng</v>
      </c>
      <c r="AF40" s="392"/>
      <c r="AG40" s="392" t="str">
        <f xml:space="preserve"> """" &amp; AA56 &amp; """ : " &amp; AD56</f>
        <v xml:space="preserve">"" : </v>
      </c>
      <c r="AH40" s="2"/>
      <c r="AI40" s="401" t="s">
        <v>99</v>
      </c>
      <c r="AJ40" s="2"/>
      <c r="AY40" s="11"/>
      <c r="BA40" s="2"/>
      <c r="BB40" s="417"/>
      <c r="BE40" s="2"/>
    </row>
    <row r="41" spans="2:57" ht="32.25">
      <c r="H41" s="2">
        <f t="shared" si="9"/>
        <v>39</v>
      </c>
      <c r="I41" s="136" t="str">
        <f t="shared" si="20"/>
        <v>Q</v>
      </c>
      <c r="J41" s="136" t="str">
        <f t="shared" si="21"/>
        <v>I</v>
      </c>
      <c r="L41" s="2">
        <v>39</v>
      </c>
      <c r="M41" s="21" t="str">
        <f t="shared" si="19"/>
        <v>I</v>
      </c>
      <c r="N41" s="21" t="str">
        <f t="shared" si="22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89" t="str">
        <f t="shared" si="23"/>
        <v>I</v>
      </c>
      <c r="V41" s="391" t="str">
        <f t="shared" si="24"/>
        <v>Q</v>
      </c>
      <c r="W41" s="390" t="str" cm="1">
        <f t="array" ref="W41" xml:space="preserve"> INDEX(注音編碼對照表[注音符號], MATCH(TRUE, EXACT(表格1_33411[[#This Row],[注音編碼]], 注音編碼對照表[注音編碼]), 0))</f>
        <v>ㄥㄛ</v>
      </c>
      <c r="X41" s="392" t="str" cm="1">
        <f t="array" ref="X41" xml:space="preserve"> INDEX(注音編碼對照表!$I$3:$I$53, MATCH(TRUE, EXACT(表格1_33411[[#This Row],[注音編碼]], 注音編碼對照表!$D$3:$D$49), 0))</f>
        <v>onn</v>
      </c>
      <c r="Y41" s="24"/>
      <c r="Z41" s="98">
        <f t="shared" si="10"/>
        <v>39</v>
      </c>
      <c r="AA41" s="71" t="s">
        <v>217</v>
      </c>
      <c r="AB41" s="379" t="str" cm="1">
        <f t="array" ref="AB41" xml:space="preserve"> INDEX(注音編碼對照表[注音編碼], MATCH(TRUE, EXACT(RIME設定解析!$AA41, 注音編碼對照表[鍵盤按鍵] ),0))</f>
        <v>N</v>
      </c>
      <c r="AC41" s="32" t="str" cm="1">
        <f t="array" ref="AC41" xml:space="preserve"> INDEX(注音編碼對照表[方音符號], MATCH(TRUE, EXACT(RIME設定解析!$AA41, 注音編碼對照表[鍵盤按鍵] ),0))</f>
        <v>ㄣ</v>
      </c>
      <c r="AD41" s="549" t="str" cm="1">
        <f t="array" ref="AD41" xml:space="preserve"> INDEX(注音編碼對照表[注音符號], MATCH(TRUE, EXACT(RIME設定解析!$AA41, 注音編碼對照表[鍵盤按鍵] ),0))</f>
        <v>ㄯ</v>
      </c>
      <c r="AE41" s="410" t="str" cm="1">
        <f t="array" ref="AE41" xml:space="preserve"> INDEX(注音編碼對照表[台語音標], MATCH(TRUE, EXACT(RIME設定解析!$AA41, 注音編碼對照表[鍵盤按鍵] ),0))</f>
        <v>-n</v>
      </c>
      <c r="AF41" s="392"/>
      <c r="AG41" s="392" t="str">
        <f xml:space="preserve"> """" &amp; AA40 &amp; """ : " &amp; AD40</f>
        <v>"/" : ㆭ</v>
      </c>
      <c r="AH41" s="2"/>
      <c r="AI41" s="401" t="s">
        <v>145</v>
      </c>
      <c r="AJ41" s="2"/>
      <c r="AY41" s="11"/>
      <c r="BA41" s="2"/>
      <c r="BB41" s="417"/>
      <c r="BE41" s="2"/>
    </row>
    <row r="42" spans="2:57" ht="32.25">
      <c r="H42" s="2">
        <f t="shared" si="9"/>
        <v>40</v>
      </c>
      <c r="I42" s="136" t="str">
        <f t="shared" si="20"/>
        <v>E</v>
      </c>
      <c r="J42" s="136" t="str">
        <f t="shared" si="21"/>
        <v>&lt;</v>
      </c>
      <c r="L42" s="2">
        <v>40</v>
      </c>
      <c r="M42" s="21" t="str">
        <f t="shared" si="19"/>
        <v>&lt;</v>
      </c>
      <c r="N42" s="21" t="str">
        <f t="shared" si="22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89" t="str">
        <f t="shared" si="23"/>
        <v>&lt;</v>
      </c>
      <c r="V42" s="391" t="str">
        <f t="shared" si="24"/>
        <v>E</v>
      </c>
      <c r="W42" s="390" t="str" cm="1">
        <f t="array" ref="W42" xml:space="preserve"> INDEX(注音編碼對照表[注音符號], MATCH(TRUE, EXACT(表格1_33411[[#This Row],[注音編碼]], 注音編碼對照表[注音編碼]), 0))</f>
        <v>ㄥㄝ</v>
      </c>
      <c r="X42" s="392" t="str" cm="1">
        <f t="array" ref="X42" xml:space="preserve"> INDEX(注音編碼對照表!$I$3:$I$53, MATCH(TRUE, EXACT(表格1_33411[[#This Row],[注音編碼]], 注音編碼對照表!$D$3:$D$49), 0))</f>
        <v>enn</v>
      </c>
      <c r="Y42" s="24"/>
      <c r="Z42" s="98">
        <f t="shared" si="10"/>
        <v>40</v>
      </c>
      <c r="AA42" s="71" t="s">
        <v>143</v>
      </c>
      <c r="AB42" s="379" t="str" cm="1">
        <f t="array" ref="AB42" xml:space="preserve"> INDEX(注音編碼對照表[注音編碼],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549" t="str" cm="1">
        <f t="array" ref="AD42" xml:space="preserve"> INDEX(注音編碼對照表[注音符號], MATCH(TRUE, EXACT(RIME設定解析!$AA42, 注音編碼對照表[鍵盤按鍵] ),0))</f>
        <v>ㄇ</v>
      </c>
      <c r="AE42" s="410" t="str" cm="1">
        <f t="array" ref="AE42" xml:space="preserve"> INDEX(注音編碼對照表[台語音標], MATCH(TRUE, EXACT(RIME設定解析!$AA42, 注音編碼對照表[鍵盤按鍵] ),0))</f>
        <v>-m</v>
      </c>
      <c r="AF42" s="392"/>
      <c r="AG42" s="392" t="str">
        <f xml:space="preserve"> """" &amp; AA41 &amp; """ : " &amp; AD41</f>
        <v>"p" : ㄯ</v>
      </c>
      <c r="AH42" s="2"/>
      <c r="AI42" s="401" t="s">
        <v>74</v>
      </c>
      <c r="AJ42" s="2"/>
      <c r="AY42" s="11"/>
      <c r="BA42" s="2"/>
      <c r="BB42" s="417"/>
      <c r="BE42" s="2"/>
    </row>
    <row r="43" spans="2:57" ht="32.25">
      <c r="H43" s="2">
        <f t="shared" si="9"/>
        <v>41</v>
      </c>
      <c r="I43" s="136" t="str">
        <f t="shared" si="20"/>
        <v>Y</v>
      </c>
      <c r="J43" s="136" t="str">
        <f t="shared" si="21"/>
        <v>(</v>
      </c>
      <c r="L43" s="2">
        <v>41</v>
      </c>
      <c r="M43" s="21" t="str">
        <f t="shared" si="19"/>
        <v>(</v>
      </c>
      <c r="N43" s="21" t="str">
        <f t="shared" si="22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89" t="str">
        <f t="shared" si="23"/>
        <v>(</v>
      </c>
      <c r="V43" s="391" t="str">
        <f t="shared" si="24"/>
        <v>Y</v>
      </c>
      <c r="W43" s="390" t="str" cm="1">
        <f t="array" ref="W43" xml:space="preserve"> INDEX(注音編碼對照表[注音符號], MATCH(TRUE, EXACT(表格1_33411[[#This Row],[注音編碼]], 注音編碼對照表[注音編碼]), 0))</f>
        <v>ㄥㄞ</v>
      </c>
      <c r="X43" s="392" t="str" cm="1">
        <f t="array" ref="X43" xml:space="preserve"> INDEX(注音編碼對照表!$I$3:$I$53, MATCH(TRUE, EXACT(表格1_33411[[#This Row],[注音編碼]], 注音編碼對照表!$D$3:$D$49), 0))</f>
        <v>ainn</v>
      </c>
      <c r="Y43" s="24"/>
      <c r="Z43" s="98">
        <f t="shared" si="10"/>
        <v>41</v>
      </c>
      <c r="AA43" s="71" t="s">
        <v>811</v>
      </c>
      <c r="AB43" s="379" t="str" cm="1">
        <f t="array" ref="AB43" xml:space="preserve"> INDEX(注音編碼對照表[注音編碼], MATCH(TRUE, EXACT(RIME設定解析!$AA43, 注音編碼對照表[鍵盤按鍵] ),0))</f>
        <v>B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549" t="str" cm="1">
        <f t="array" ref="AD43" xml:space="preserve"> INDEX(注音編碼對照表[注音符號], MATCH(TRUE, EXACT(RIME設定解析!$AA43, 注音編碼對照表[鍵盤按鍵] ),0))</f>
        <v></v>
      </c>
      <c r="AE43" s="410" t="str" cm="1">
        <f t="array" ref="AE43" xml:space="preserve"> INDEX(注音編碼對照表[台語音標], MATCH(TRUE, EXACT(RIME設定解析!$AA43, 注音編碼對照表[鍵盤按鍵] ),0))</f>
        <v>-nn</v>
      </c>
      <c r="AF43" s="392"/>
      <c r="AG43" s="392" t="str">
        <f xml:space="preserve"> """" &amp; AA42 &amp; """ : " &amp; AD42</f>
        <v>"m" : ㄇ</v>
      </c>
      <c r="AH43" s="2"/>
      <c r="AI43" s="401" t="s">
        <v>76</v>
      </c>
      <c r="AJ43" s="2"/>
      <c r="AY43" s="11"/>
      <c r="BA43" s="2"/>
      <c r="BB43" s="417"/>
      <c r="BE43" s="2"/>
    </row>
    <row r="44" spans="2:57" ht="32.25">
      <c r="H44" s="2">
        <f t="shared" si="9"/>
        <v>42</v>
      </c>
      <c r="I44" s="136" t="str">
        <f t="shared" si="20"/>
        <v>X</v>
      </c>
      <c r="J44" s="136" t="str">
        <f t="shared" si="21"/>
        <v>L</v>
      </c>
      <c r="L44" s="2">
        <v>42</v>
      </c>
      <c r="M44" s="21" t="str">
        <f t="shared" si="19"/>
        <v>L</v>
      </c>
      <c r="N44" s="21" t="str">
        <f t="shared" si="22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89" t="str">
        <f t="shared" si="23"/>
        <v>L</v>
      </c>
      <c r="V44" s="391" t="str">
        <f t="shared" si="24"/>
        <v>X</v>
      </c>
      <c r="W44" s="390" t="str" cm="1">
        <f t="array" ref="W44" xml:space="preserve"> INDEX(注音編碼對照表[注音符號], MATCH(TRUE, EXACT(表格1_33411[[#This Row],[注音編碼]], 注音編碼對照表[注音編碼]), 0))</f>
        <v>ㄥㄠ</v>
      </c>
      <c r="X44" s="392" t="str" cm="1">
        <f t="array" ref="X44" xml:space="preserve"> INDEX(注音編碼對照表!$I$3:$I$53, MATCH(TRUE, EXACT(表格1_33411[[#This Row],[注音編碼]], 注音編碼對照表!$D$3:$D$49), 0))</f>
        <v>aunn</v>
      </c>
      <c r="Y44" s="24"/>
      <c r="Z44" s="87">
        <f t="shared" si="10"/>
        <v>42</v>
      </c>
      <c r="AA44" s="582" t="str">
        <f xml:space="preserve"> CHAR(32)</f>
        <v xml:space="preserve"> </v>
      </c>
      <c r="AB44" s="487" t="str" cm="1">
        <f t="array" ref="AB44" xml:space="preserve"> INDEX(注音編碼對照表[注音編碼],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583" t="str" cm="1">
        <f t="array" ref="AD44" xml:space="preserve"> INDEX(注音編碼對照表[注音符號], MATCH(TRUE, EXACT(RIME設定解析!$AA44, 注音編碼對照表[鍵盤按鍵] ),0))</f>
        <v>ˉ</v>
      </c>
      <c r="AE44" s="489" cm="1">
        <f t="array" ref="AE44" xml:space="preserve"> INDEX(注音編碼對照表[台語音標], MATCH(TRUE, EXACT(RIME設定解析!$AA44, 注音編碼對照表[鍵盤按鍵] ),0))</f>
        <v>1</v>
      </c>
      <c r="AF44" s="392"/>
      <c r="AG44" s="392" t="str">
        <f xml:space="preserve"> """" &amp; AA43 &amp; """ : " &amp; AD43</f>
        <v>"." : </v>
      </c>
      <c r="AH44" s="2"/>
      <c r="AI44" s="401" t="s">
        <v>594</v>
      </c>
      <c r="AJ44" s="2"/>
      <c r="AY44" s="11"/>
      <c r="BA44" s="2"/>
      <c r="BB44" s="417"/>
      <c r="BE44" s="2"/>
    </row>
    <row r="45" spans="2:57" ht="32.25">
      <c r="H45" s="2">
        <f t="shared" si="9"/>
        <v>43</v>
      </c>
      <c r="I45" s="136" t="str">
        <f t="shared" si="20"/>
        <v>}</v>
      </c>
      <c r="J45" s="136" t="str">
        <f t="shared" si="21"/>
        <v>O</v>
      </c>
      <c r="L45" s="2">
        <v>43</v>
      </c>
      <c r="M45" s="21" t="str">
        <f t="shared" si="19"/>
        <v>O</v>
      </c>
      <c r="N45" s="21" t="str">
        <f t="shared" si="22"/>
        <v>ㆱ</v>
      </c>
      <c r="R45" s="2"/>
      <c r="T45" s="2">
        <v>43</v>
      </c>
      <c r="U45" s="389" t="str">
        <f t="shared" si="23"/>
        <v>O</v>
      </c>
      <c r="V45" s="391" t="str">
        <f t="shared" si="24"/>
        <v>}</v>
      </c>
      <c r="W45" s="390" t="e" cm="1">
        <f t="array" ref="W45" xml:space="preserve"> INDEX(注音編碼對照表[注音符號], MATCH(TRUE, EXACT(表格1_33411[[#This Row],[注音編碼]], 注音編碼對照表[注音編碼]), 0))</f>
        <v>#N/A</v>
      </c>
      <c r="X45" s="392" t="e" cm="1">
        <f t="array" ref="X45" xml:space="preserve"> INDEX(注音編碼對照表!$I$3:$I$53, MATCH(TRUE, EXACT(表格1_33411[[#This Row],[注音編碼]], 注音編碼對照表!$D$3:$D$49), 0))</f>
        <v>#N/A</v>
      </c>
      <c r="Y45" s="24"/>
      <c r="Z45" s="77">
        <f t="shared" si="10"/>
        <v>43</v>
      </c>
      <c r="AA45" s="584" t="s">
        <v>193</v>
      </c>
      <c r="AB45" s="491" t="str" cm="1">
        <f t="array" ref="AB45" xml:space="preserve"> INDEX(注音編碼對照表[注音編碼], MATCH(TRUE, EXACT(RIME設定解析!$AA45, 注音編碼對照表[鍵盤按鍵] ),0))</f>
        <v>2</v>
      </c>
      <c r="AC45" s="492" t="str" cm="1">
        <f t="array" ref="AC45" xml:space="preserve"> INDEX(注音編碼對照表[方音符號], MATCH(TRUE, EXACT(RIME設定解析!$AA45, 注音編碼對照表[鍵盤按鍵] ),0))</f>
        <v>ˋ</v>
      </c>
      <c r="AD45" s="585" t="str" cm="1">
        <f t="array" ref="AD45" xml:space="preserve"> INDEX(注音編碼對照表[注音符號], MATCH(TRUE, EXACT(RIME設定解析!$AA45, 注音編碼對照表[鍵盤按鍵] ),0))</f>
        <v>ˋ</v>
      </c>
      <c r="AE45" s="494" cm="1">
        <f t="array" ref="AE45" xml:space="preserve"> INDEX(注音編碼對照表[台語音標], MATCH(TRUE, EXACT(RIME設定解析!$AA45, 注音編碼對照表[鍵盤按鍵] ),0))</f>
        <v>2</v>
      </c>
      <c r="AF45" s="392"/>
      <c r="AG45" s="392" t="str">
        <f xml:space="preserve"> """" &amp; AA44 &amp; """ : " &amp; AD44</f>
        <v>" " : ˉ</v>
      </c>
      <c r="AH45" s="2"/>
      <c r="AI45" s="401"/>
      <c r="AJ45" s="2"/>
      <c r="AY45" s="11"/>
      <c r="BA45" s="2"/>
      <c r="BB45" s="417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97"/>
      <c r="H46" s="2">
        <f t="shared" si="9"/>
        <v>44</v>
      </c>
      <c r="I46" s="136" t="str">
        <f t="shared" si="20"/>
        <v>{</v>
      </c>
      <c r="J46" s="136" t="str">
        <f t="shared" si="21"/>
        <v>A</v>
      </c>
      <c r="L46" s="2">
        <v>44</v>
      </c>
      <c r="M46" s="21" t="str">
        <f t="shared" si="19"/>
        <v>A</v>
      </c>
      <c r="N46" s="21" t="str">
        <f t="shared" si="22"/>
        <v>ㆰ</v>
      </c>
      <c r="R46" s="2"/>
      <c r="T46" s="2">
        <v>44</v>
      </c>
      <c r="U46" s="389" t="str">
        <f t="shared" si="23"/>
        <v>A</v>
      </c>
      <c r="V46" s="391" t="str">
        <f t="shared" si="24"/>
        <v>{</v>
      </c>
      <c r="W46" s="390" t="e" cm="1">
        <f t="array" ref="W46" xml:space="preserve"> INDEX(注音編碼對照表[注音符號], MATCH(TRUE, EXACT(表格1_33411[[#This Row],[注音編碼]], 注音編碼對照表[注音編碼]), 0))</f>
        <v>#N/A</v>
      </c>
      <c r="X46" s="392" t="e" cm="1">
        <f t="array" ref="X46" xml:space="preserve"> INDEX(注音編碼對照表!$I$3:$I$53, MATCH(TRUE, EXACT(表格1_33411[[#This Row],[注音編碼]], 注音編碼對照表!$D$3:$D$49), 0))</f>
        <v>#N/A</v>
      </c>
      <c r="Y46" s="24"/>
      <c r="Z46" s="77">
        <f t="shared" si="10"/>
        <v>44</v>
      </c>
      <c r="AA46" s="584" t="s">
        <v>191</v>
      </c>
      <c r="AB46" s="491" t="str" cm="1">
        <f t="array" ref="AB46" xml:space="preserve"> INDEX(注音編碼對照表[注音編碼], MATCH(TRUE, EXACT(RIME設定解析!$AA46, 注音編碼對照表[鍵盤按鍵] ),0))</f>
        <v>3</v>
      </c>
      <c r="AC46" s="492" t="str" cm="1">
        <f t="array" ref="AC46" xml:space="preserve"> INDEX(注音編碼對照表[方音符號], MATCH(TRUE, EXACT(RIME設定解析!$AA46, 注音編碼對照表[鍵盤按鍵] ),0))</f>
        <v>˪</v>
      </c>
      <c r="AD46" s="585" t="str" cm="1">
        <f t="array" ref="AD46" xml:space="preserve"> INDEX(注音編碼對照表[注音符號], MATCH(TRUE, EXACT(RIME設定解析!$AA46, 注音編碼對照表[鍵盤按鍵] ),0))</f>
        <v>˪</v>
      </c>
      <c r="AE46" s="494" cm="1">
        <f t="array" ref="AE46" xml:space="preserve"> INDEX(注音編碼對照表[台語音標], MATCH(TRUE, EXACT(RIME設定解析!$AA46, 注音編碼對照表[鍵盤按鍵] ),0))</f>
        <v>3</v>
      </c>
      <c r="AF46" s="392"/>
      <c r="AG46" s="392" t="str">
        <f xml:space="preserve"> """" &amp; AA45 &amp; """ : " &amp; AD45</f>
        <v>"4" : ˋ</v>
      </c>
      <c r="AH46" s="2"/>
      <c r="AI46" s="401"/>
      <c r="AJ46" s="2"/>
      <c r="AY46" s="11"/>
      <c r="BA46" s="2"/>
      <c r="BB46" s="417"/>
      <c r="BE46" s="2"/>
    </row>
    <row r="47" spans="2:57" ht="32.25">
      <c r="B47" s="93" t="s">
        <v>136</v>
      </c>
      <c r="C47" s="2">
        <v>1</v>
      </c>
      <c r="D47" s="21" t="str">
        <f t="shared" ref="D47:D88" si="26" xml:space="preserve"> MID($B$47, $C47, 1)</f>
        <v>1</v>
      </c>
      <c r="E47" s="5" t="str">
        <f t="shared" ref="E47:E88" si="27" xml:space="preserve"> IFERROR( INDEX($N$3:$N$44, MATCH(D47, $M$3:$M$44, 0)), "")</f>
        <v>ㄅ</v>
      </c>
      <c r="F47" s="5" t="str">
        <f t="shared" ref="F47:F88" si="28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20"/>
        <v>]</v>
      </c>
      <c r="J47" s="136" t="str">
        <f t="shared" si="21"/>
        <v>:</v>
      </c>
      <c r="L47" s="2">
        <v>45</v>
      </c>
      <c r="M47" s="21" t="str">
        <f t="shared" si="19"/>
        <v>:</v>
      </c>
      <c r="N47" s="21" t="str">
        <f t="shared" si="22"/>
        <v>ㆲ</v>
      </c>
      <c r="R47" s="2"/>
      <c r="T47" s="2">
        <v>45</v>
      </c>
      <c r="U47" s="389" t="str">
        <f t="shared" si="23"/>
        <v>:</v>
      </c>
      <c r="V47" s="391" t="str">
        <f t="shared" si="24"/>
        <v>]</v>
      </c>
      <c r="W47" s="390" t="e" cm="1">
        <f t="array" ref="W47" xml:space="preserve"> INDEX(注音編碼對照表[注音符號], MATCH(TRUE, EXACT(表格1_33411[[#This Row],[注音編碼]], 注音編碼對照表[注音編碼]), 0))</f>
        <v>#N/A</v>
      </c>
      <c r="X47" s="392" t="e" cm="1">
        <f t="array" ref="X47" xml:space="preserve"> INDEX(注音編碼對照表!$I$3:$I$53, MATCH(TRUE, EXACT(表格1_33411[[#This Row],[注音編碼]], 注音編碼對照表!$D$3:$D$49), 0))</f>
        <v>#N/A</v>
      </c>
      <c r="Y47" s="24"/>
      <c r="Z47" s="77">
        <f t="shared" si="10"/>
        <v>45</v>
      </c>
      <c r="AA47" s="584" t="s">
        <v>175</v>
      </c>
      <c r="AB47" s="491" t="str" cm="1">
        <f t="array" ref="AB47" xml:space="preserve"> INDEX(注音編碼對照表[注音編碼], MATCH(TRUE, EXACT(RIME設定解析!$AA47, 注音編碼對照表[鍵盤按鍵] ),0))</f>
        <v>5</v>
      </c>
      <c r="AC47" s="492" t="str" cm="1">
        <f t="array" ref="AC47" xml:space="preserve"> INDEX(注音編碼對照表[方音符號], MATCH(TRUE, EXACT(RIME設定解析!$AA47, 注音編碼對照表[鍵盤按鍵] ),0))</f>
        <v>ˊ</v>
      </c>
      <c r="AD47" s="585" t="str" cm="1">
        <f t="array" ref="AD47" xml:space="preserve"> INDEX(注音編碼對照表[注音符號], MATCH(TRUE, EXACT(RIME設定解析!$AA47, 注音編碼對照表[鍵盤按鍵] ),0))</f>
        <v>ˊ</v>
      </c>
      <c r="AE47" s="494" cm="1">
        <f t="array" ref="AE47" xml:space="preserve"> INDEX(注音編碼對照表[台語音標], MATCH(TRUE, EXACT(RIME設定解析!$AA47, 注音編碼對照表[鍵盤按鍵] ),0))</f>
        <v>5</v>
      </c>
      <c r="AF47" s="392"/>
      <c r="AG47" s="392" t="str">
        <f xml:space="preserve"> """" &amp; AA46 &amp; """ : " &amp; AD46</f>
        <v>"3" : ˪</v>
      </c>
      <c r="AH47" s="2"/>
      <c r="AI47" s="401"/>
      <c r="AJ47" s="2"/>
      <c r="AY47" s="11"/>
      <c r="BA47" s="2"/>
      <c r="BB47" s="417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6"/>
        <v>q</v>
      </c>
      <c r="E48" s="5" t="str">
        <f t="shared" si="27"/>
        <v>ㄆ</v>
      </c>
      <c r="F48" s="5" t="str">
        <f t="shared" si="28"/>
        <v>P</v>
      </c>
      <c r="G48" s="5"/>
      <c r="H48" s="2">
        <f t="shared" si="9"/>
        <v>46</v>
      </c>
      <c r="I48" s="136" t="str">
        <f t="shared" si="20"/>
        <v>1</v>
      </c>
      <c r="J48" s="136" t="str">
        <f t="shared" si="21"/>
        <v xml:space="preserve"> </v>
      </c>
      <c r="L48" s="2">
        <v>46</v>
      </c>
      <c r="M48" s="21" t="str">
        <f t="shared" si="19"/>
        <v>4</v>
      </c>
      <c r="N48" s="21" t="str">
        <f t="shared" si="22"/>
        <v>ˋ</v>
      </c>
      <c r="R48" s="2"/>
      <c r="T48" s="2">
        <v>46</v>
      </c>
      <c r="U48" s="389" t="str">
        <f t="shared" si="23"/>
        <v xml:space="preserve"> </v>
      </c>
      <c r="V48" s="391" t="str">
        <f t="shared" si="24"/>
        <v>1</v>
      </c>
      <c r="W48" s="390" t="str" cm="1">
        <f t="array" ref="W48" xml:space="preserve"> INDEX(注音編碼對照表[注音符號], MATCH(TRUE, EXACT(表格1_33411[[#This Row],[注音編碼]], 注音編碼對照表[注音編碼]), 0))</f>
        <v>ˉ</v>
      </c>
      <c r="X48" s="392" cm="1">
        <f t="array" ref="X48" xml:space="preserve"> INDEX(注音編碼對照表!$I$3:$I$53, MATCH(TRUE, EXACT(表格1_33411[[#This Row],[注音編碼]], 注音編碼對照表!$D$3:$D$49), 0))</f>
        <v>1</v>
      </c>
      <c r="Y48" s="24"/>
      <c r="Z48" s="77">
        <f t="shared" si="10"/>
        <v>46</v>
      </c>
      <c r="AA48" s="584" t="s">
        <v>170</v>
      </c>
      <c r="AB48" s="491" t="str" cm="1">
        <f t="array" ref="AB48" xml:space="preserve"> INDEX(注音編碼對照表[注音編碼], MATCH(TRUE, EXACT(RIME設定解析!$AA48, 注音編碼對照表[鍵盤按鍵] ),0))</f>
        <v>7</v>
      </c>
      <c r="AC48" s="492" t="str" cm="1">
        <f t="array" ref="AC48" xml:space="preserve"> INDEX(注音編碼對照表[方音符號], MATCH(TRUE, EXACT(RIME設定解析!$AA48, 注音編碼對照表[鍵盤按鍵] ),0))</f>
        <v>˫</v>
      </c>
      <c r="AD48" s="585" t="str" cm="1">
        <f t="array" ref="AD48" xml:space="preserve"> INDEX(注音編碼對照表[注音符號], MATCH(TRUE, EXACT(RIME設定解析!$AA48, 注音編碼對照表[鍵盤按鍵] ),0))</f>
        <v>˫</v>
      </c>
      <c r="AE48" s="494" cm="1">
        <f t="array" ref="AE48" xml:space="preserve"> INDEX(注音編碼對照表[台語音標], MATCH(TRUE, EXACT(RIME設定解析!$AA48, 注音編碼對照表[鍵盤按鍵] ),0))</f>
        <v>7</v>
      </c>
      <c r="AF48" s="392"/>
      <c r="AG48" s="392" t="str">
        <f xml:space="preserve"> """" &amp; AA47 &amp; """ : " &amp; AD47</f>
        <v>"6" : ˊ</v>
      </c>
      <c r="AH48" s="2"/>
      <c r="AI48" s="401"/>
      <c r="AJ48" s="2"/>
      <c r="AY48" s="11"/>
      <c r="BA48" s="2"/>
      <c r="BB48" s="417"/>
      <c r="BE48" s="2"/>
    </row>
    <row r="49" spans="2:57" ht="32.25">
      <c r="C49" s="2">
        <v>3</v>
      </c>
      <c r="D49" s="21" t="str">
        <f t="shared" si="26"/>
        <v>a</v>
      </c>
      <c r="E49" s="5" t="str">
        <f t="shared" si="27"/>
        <v>ㄇ</v>
      </c>
      <c r="F49" s="5" t="str">
        <f t="shared" si="28"/>
        <v>m</v>
      </c>
      <c r="G49" s="5"/>
      <c r="H49" s="2">
        <f t="shared" si="9"/>
        <v>47</v>
      </c>
      <c r="I49" s="136" t="str">
        <f t="shared" si="20"/>
        <v>2</v>
      </c>
      <c r="J49" s="136" t="str">
        <f t="shared" si="21"/>
        <v>4</v>
      </c>
      <c r="L49" s="2">
        <v>47</v>
      </c>
      <c r="M49" s="21" t="str">
        <f t="shared" si="19"/>
        <v>3</v>
      </c>
      <c r="N49" s="21" t="str">
        <f t="shared" si="22"/>
        <v>'</v>
      </c>
      <c r="R49" s="2"/>
      <c r="T49" s="2">
        <v>47</v>
      </c>
      <c r="U49" s="389" t="str">
        <f t="shared" si="23"/>
        <v>4</v>
      </c>
      <c r="V49" s="391" t="str">
        <f t="shared" si="24"/>
        <v>2</v>
      </c>
      <c r="W49" s="390" t="str" cm="1">
        <f t="array" ref="W49" xml:space="preserve"> INDEX(注音編碼對照表[注音符號], MATCH(TRUE, EXACT(表格1_33411[[#This Row],[注音編碼]], 注音編碼對照表[注音編碼]), 0))</f>
        <v>ˋ</v>
      </c>
      <c r="X49" s="392" cm="1">
        <f t="array" ref="X49" xml:space="preserve"> INDEX(注音編碼對照表!$I$3:$I$53, MATCH(TRUE, EXACT(表格1_33411[[#This Row],[注音編碼]], 注音編碼對照表!$D$3:$D$49), 0))</f>
        <v>2</v>
      </c>
      <c r="Y49" s="24"/>
      <c r="Z49" s="78">
        <f t="shared" si="10"/>
        <v>47</v>
      </c>
      <c r="AA49" s="586" t="s">
        <v>166</v>
      </c>
      <c r="AB49" s="495" t="str" cm="1">
        <f t="array" ref="AB49" xml:space="preserve"> INDEX(注音編碼對照表[注音編碼],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587" t="str" cm="1">
        <f t="array" ref="AD49" xml:space="preserve"> INDEX(注音編碼對照表[注音符號], MATCH(TRUE, EXACT(RIME設定解析!$AA49, 注音編碼對照表[鍵盤按鍵] ),0))</f>
        <v>˙</v>
      </c>
      <c r="AE49" s="497" t="str" cm="1">
        <f t="array" ref="AE49" xml:space="preserve"> INDEX(注音編碼對照表[台語音標], MATCH(TRUE, EXACT(RIME設定解析!$AA49, 注音編碼對照表[鍵盤按鍵] ),0))</f>
        <v>[48]</v>
      </c>
      <c r="AF49" s="392"/>
      <c r="AG49" s="392" t="str">
        <f xml:space="preserve"> """" &amp; AA48 &amp; """ : " &amp; AD48</f>
        <v>"5" : ˫</v>
      </c>
      <c r="AH49" s="2"/>
      <c r="AI49" s="401"/>
      <c r="AJ49" s="2"/>
      <c r="AY49" s="11"/>
      <c r="BA49" s="2"/>
      <c r="BB49" s="417"/>
      <c r="BE49" s="2"/>
    </row>
    <row r="50" spans="2:57" ht="32.25">
      <c r="C50" s="2">
        <v>4</v>
      </c>
      <c r="D50" s="21" t="str">
        <f t="shared" si="26"/>
        <v>z</v>
      </c>
      <c r="E50" s="5" t="str">
        <f t="shared" si="27"/>
        <v/>
      </c>
      <c r="F50" s="5" t="str">
        <f t="shared" si="28"/>
        <v/>
      </c>
      <c r="G50" s="5"/>
      <c r="H50" s="2">
        <f t="shared" si="9"/>
        <v>48</v>
      </c>
      <c r="I50" s="136" t="str">
        <f t="shared" si="20"/>
        <v>3</v>
      </c>
      <c r="J50" s="136" t="str">
        <f t="shared" si="21"/>
        <v>3</v>
      </c>
      <c r="L50" s="2">
        <v>48</v>
      </c>
      <c r="M50" s="21" t="str">
        <f t="shared" si="19"/>
        <v>6</v>
      </c>
      <c r="N50" s="21" t="str">
        <f t="shared" si="22"/>
        <v>ˇ</v>
      </c>
      <c r="R50" s="2"/>
      <c r="T50" s="2">
        <v>48</v>
      </c>
      <c r="U50" s="389" t="str">
        <f t="shared" si="23"/>
        <v>3</v>
      </c>
      <c r="V50" s="391" t="str">
        <f t="shared" si="24"/>
        <v>3</v>
      </c>
      <c r="W50" s="390" t="str" cm="1">
        <f t="array" ref="W50" xml:space="preserve"> INDEX(注音編碼對照表[注音符號], MATCH(TRUE, EXACT(表格1_33411[[#This Row],[注音編碼]], 注音編碼對照表[注音編碼]), 0))</f>
        <v>˪</v>
      </c>
      <c r="X50" s="392" cm="1">
        <f t="array" ref="X50" xml:space="preserve"> INDEX(注音編碼對照表!$I$3:$I$53, MATCH(TRUE, EXACT(表格1_33411[[#This Row],[注音編碼]], 注音編碼對照表!$D$3:$D$49), 0))</f>
        <v>3</v>
      </c>
      <c r="Y50" s="24"/>
      <c r="Z50" s="98">
        <f t="shared" si="10"/>
        <v>48</v>
      </c>
      <c r="AA50" s="71"/>
      <c r="AB50" s="379"/>
      <c r="AC50" s="32"/>
      <c r="AD50" s="549"/>
      <c r="AE50" s="410"/>
      <c r="AF50" s="392"/>
      <c r="AG50" s="392" t="str">
        <f xml:space="preserve"> """" &amp; AA49 &amp; """ : " &amp; AD49</f>
        <v>"7" : ˙</v>
      </c>
      <c r="AH50" s="2"/>
      <c r="AI50" s="401"/>
      <c r="AJ50" s="2"/>
      <c r="AY50" s="11"/>
      <c r="BA50" s="2"/>
      <c r="BB50" s="417"/>
      <c r="BE50" s="2"/>
    </row>
    <row r="51" spans="2:57" ht="32.25">
      <c r="B51" s="92" t="s">
        <v>139</v>
      </c>
      <c r="C51" s="2">
        <v>5</v>
      </c>
      <c r="D51" s="21" t="str">
        <f t="shared" si="26"/>
        <v>2</v>
      </c>
      <c r="E51" s="5" t="str">
        <f t="shared" si="27"/>
        <v>ㄉ</v>
      </c>
      <c r="F51" s="5" t="str">
        <f t="shared" si="28"/>
        <v>t</v>
      </c>
      <c r="G51" s="5"/>
      <c r="H51" s="2">
        <f t="shared" si="9"/>
        <v>49</v>
      </c>
      <c r="I51" s="136" t="str">
        <f t="shared" si="20"/>
        <v>5</v>
      </c>
      <c r="J51" s="136" t="str">
        <f t="shared" si="21"/>
        <v>6</v>
      </c>
      <c r="L51" s="2">
        <v>49</v>
      </c>
      <c r="M51" s="21" t="str">
        <f t="shared" si="19"/>
        <v>5</v>
      </c>
      <c r="N51" s="21" t="str">
        <f t="shared" si="22"/>
        <v>\</v>
      </c>
      <c r="R51" s="2"/>
      <c r="T51" s="2">
        <v>49</v>
      </c>
      <c r="U51" s="389" t="str">
        <f t="shared" si="23"/>
        <v>6</v>
      </c>
      <c r="V51" s="391" t="str">
        <f t="shared" si="24"/>
        <v>5</v>
      </c>
      <c r="W51" s="390" t="str" cm="1">
        <f t="array" ref="W51" xml:space="preserve"> INDEX(注音編碼對照表[注音符號], MATCH(TRUE, EXACT(表格1_33411[[#This Row],[注音編碼]], 注音編碼對照表[注音編碼]), 0))</f>
        <v>ˊ</v>
      </c>
      <c r="X51" s="392" cm="1">
        <f t="array" ref="X51" xml:space="preserve"> INDEX(注音編碼對照表!$I$3:$I$53, MATCH(TRUE, EXACT(表格1_33411[[#This Row],[注音編碼]], 注音編碼對照表!$D$3:$D$49), 0))</f>
        <v>5</v>
      </c>
      <c r="Y51" s="24"/>
      <c r="Z51" s="98">
        <f t="shared" si="10"/>
        <v>49</v>
      </c>
      <c r="AA51" s="71"/>
      <c r="AB51" s="379"/>
      <c r="AC51" s="32"/>
      <c r="AD51" s="549"/>
      <c r="AE51" s="410"/>
      <c r="AF51" s="392"/>
      <c r="AG51" s="392" t="str">
        <f xml:space="preserve"> """" &amp; AA50 &amp; """ : " &amp; AD50</f>
        <v xml:space="preserve">"" : </v>
      </c>
      <c r="AH51" s="2"/>
      <c r="AI51" s="401"/>
      <c r="AJ51" s="2"/>
      <c r="AY51" s="11"/>
      <c r="BA51" s="2"/>
      <c r="BB51" s="417"/>
      <c r="BE51" s="2"/>
    </row>
    <row r="52" spans="2:57" ht="32.25">
      <c r="B52" s="93" t="s">
        <v>137</v>
      </c>
      <c r="C52" s="2">
        <v>6</v>
      </c>
      <c r="D52" s="21" t="str">
        <f t="shared" si="26"/>
        <v>w</v>
      </c>
      <c r="E52" s="5" t="str">
        <f t="shared" si="27"/>
        <v>ㄊ</v>
      </c>
      <c r="F52" s="5" t="str">
        <f t="shared" si="28"/>
        <v>T</v>
      </c>
      <c r="G52" s="5"/>
      <c r="H52" s="2">
        <f t="shared" si="9"/>
        <v>50</v>
      </c>
      <c r="I52" s="136" t="str">
        <f t="shared" si="20"/>
        <v>7</v>
      </c>
      <c r="J52" s="136" t="str">
        <f t="shared" si="21"/>
        <v>5</v>
      </c>
      <c r="L52" s="2">
        <v>50</v>
      </c>
      <c r="M52" s="21" t="str">
        <f t="shared" si="19"/>
        <v>7</v>
      </c>
      <c r="N52" s="21" t="str">
        <f t="shared" si="22"/>
        <v>"</v>
      </c>
      <c r="R52" s="2"/>
      <c r="T52" s="2">
        <v>50</v>
      </c>
      <c r="U52" s="389" t="str">
        <f t="shared" si="23"/>
        <v>5</v>
      </c>
      <c r="V52" s="391" t="str">
        <f t="shared" si="24"/>
        <v>7</v>
      </c>
      <c r="W52" s="390" t="str" cm="1">
        <f t="array" ref="W52" xml:space="preserve"> INDEX(注音編碼對照表[注音符號], MATCH(TRUE, EXACT(表格1_33411[[#This Row],[注音編碼]], 注音編碼對照表[注音編碼]), 0))</f>
        <v>˫</v>
      </c>
      <c r="X52" s="392" cm="1">
        <f t="array" ref="X52" xml:space="preserve"> INDEX(注音編碼對照表!$I$3:$I$53, MATCH(TRUE, EXACT(表格1_33411[[#This Row],[注音編碼]], 注音編碼對照表!$D$3:$D$49), 0))</f>
        <v>7</v>
      </c>
      <c r="Y52" s="24"/>
      <c r="Z52" s="98">
        <f t="shared" si="10"/>
        <v>50</v>
      </c>
      <c r="AA52" s="71"/>
      <c r="AB52" s="379"/>
      <c r="AC52" s="32"/>
      <c r="AD52" s="549"/>
      <c r="AE52" s="410"/>
      <c r="AF52" s="392"/>
      <c r="AG52" s="392" t="str">
        <f xml:space="preserve"> """" &amp; AA51 &amp; """ : " &amp; AD51</f>
        <v xml:space="preserve">"" : </v>
      </c>
      <c r="AH52" s="2"/>
      <c r="AI52" s="401"/>
      <c r="AJ52" s="2"/>
      <c r="AY52" s="11"/>
      <c r="BA52" s="2"/>
      <c r="BB52" s="417"/>
      <c r="BE52" s="2"/>
    </row>
    <row r="53" spans="2:57" ht="32.25">
      <c r="C53" s="2">
        <v>7</v>
      </c>
      <c r="D53" s="21" t="str">
        <f t="shared" si="26"/>
        <v>s</v>
      </c>
      <c r="E53" s="5" t="str">
        <f t="shared" si="27"/>
        <v>ㄋ</v>
      </c>
      <c r="F53" s="5" t="str">
        <f t="shared" si="28"/>
        <v>n</v>
      </c>
      <c r="G53" s="5"/>
      <c r="H53" s="2">
        <f t="shared" si="9"/>
        <v>51</v>
      </c>
      <c r="I53" s="136" t="str">
        <f t="shared" si="20"/>
        <v>0</v>
      </c>
      <c r="J53" s="136" t="str">
        <f t="shared" si="21"/>
        <v>7</v>
      </c>
      <c r="L53" s="2">
        <v>51</v>
      </c>
      <c r="M53" s="21" t="str">
        <f t="shared" si="19"/>
        <v/>
      </c>
      <c r="N53" s="21" t="str">
        <f t="shared" si="22"/>
        <v>˙</v>
      </c>
      <c r="R53" s="2"/>
      <c r="T53" s="2">
        <v>51</v>
      </c>
      <c r="U53" s="389" t="str">
        <f t="shared" si="23"/>
        <v>7</v>
      </c>
      <c r="V53" s="391" t="str">
        <f t="shared" si="24"/>
        <v>0</v>
      </c>
      <c r="W53" s="390" t="str" cm="1">
        <f t="array" ref="W53" xml:space="preserve"> INDEX(注音編碼對照表[注音符號], MATCH(TRUE, EXACT(表格1_33411[[#This Row],[注音編碼]], 注音編碼對照表[注音編碼]), 0))</f>
        <v>˙</v>
      </c>
      <c r="X53" s="392" t="str" cm="1">
        <f t="array" ref="X53" xml:space="preserve"> INDEX(注音編碼對照表!$I$3:$I$53, MATCH(TRUE, EXACT(表格1_33411[[#This Row],[注音編碼]], 注音編碼對照表!$D$3:$D$49), 0))</f>
        <v>[48]</v>
      </c>
      <c r="Y53" s="24"/>
      <c r="Z53" s="98">
        <f t="shared" si="10"/>
        <v>51</v>
      </c>
      <c r="AA53" s="71"/>
      <c r="AB53" s="379"/>
      <c r="AC53" s="32"/>
      <c r="AD53" s="549"/>
      <c r="AE53" s="410"/>
      <c r="AF53" s="392"/>
      <c r="AG53" s="392" t="str">
        <f xml:space="preserve"> """" &amp; AA52 &amp; """ : " &amp; AD52</f>
        <v xml:space="preserve">"" : </v>
      </c>
      <c r="AH53" s="2"/>
      <c r="AI53" s="401"/>
      <c r="AJ53" s="2"/>
      <c r="AY53" s="11"/>
      <c r="BA53" s="2"/>
      <c r="BB53" s="417"/>
      <c r="BE53" s="2"/>
    </row>
    <row r="54" spans="2:57" ht="32.25">
      <c r="C54" s="2">
        <v>8</v>
      </c>
      <c r="D54" s="21" t="str">
        <f t="shared" si="26"/>
        <v>x</v>
      </c>
      <c r="E54" s="5" t="str">
        <f t="shared" si="27"/>
        <v>ㄌ</v>
      </c>
      <c r="F54" s="5" t="str">
        <f t="shared" si="28"/>
        <v>l</v>
      </c>
      <c r="G54" s="5"/>
      <c r="H54" s="2">
        <f t="shared" si="9"/>
        <v>52</v>
      </c>
      <c r="I54" s="136" t="str">
        <f t="shared" si="20"/>
        <v/>
      </c>
      <c r="J54" s="136" t="str">
        <f t="shared" si="21"/>
        <v/>
      </c>
      <c r="L54" s="2">
        <v>52</v>
      </c>
      <c r="M54" s="21" t="str">
        <f t="shared" si="19"/>
        <v/>
      </c>
      <c r="N54" s="21" t="str">
        <f t="shared" si="22"/>
        <v/>
      </c>
      <c r="R54" s="2"/>
      <c r="T54" s="2">
        <v>52</v>
      </c>
      <c r="U54" s="389"/>
      <c r="V54" s="391"/>
      <c r="W54" s="390"/>
      <c r="X54" s="392"/>
      <c r="Y54" s="24"/>
      <c r="Z54" s="98">
        <f t="shared" si="10"/>
        <v>52</v>
      </c>
      <c r="AA54" s="71"/>
      <c r="AB54" s="379"/>
      <c r="AC54" s="32"/>
      <c r="AD54" s="549"/>
      <c r="AE54" s="410"/>
      <c r="AF54" s="392"/>
      <c r="AG54" s="392"/>
      <c r="AH54" s="2"/>
      <c r="AI54" s="392"/>
      <c r="AJ54" s="2"/>
      <c r="AY54" s="11"/>
      <c r="BA54" s="2"/>
      <c r="BB54" s="417"/>
      <c r="BE54" s="2"/>
    </row>
    <row r="55" spans="2:57" ht="32.25">
      <c r="C55" s="2">
        <v>9</v>
      </c>
      <c r="D55" s="21" t="str">
        <f t="shared" si="26"/>
        <v>e</v>
      </c>
      <c r="E55" s="5" t="str">
        <f t="shared" si="27"/>
        <v>ㄍ</v>
      </c>
      <c r="F55" s="5" t="str">
        <f t="shared" si="28"/>
        <v>k</v>
      </c>
      <c r="G55" s="5"/>
      <c r="I55" s="2"/>
      <c r="J55" s="2"/>
      <c r="R55" s="2"/>
      <c r="Z55" s="98">
        <f t="shared" si="10"/>
        <v>53</v>
      </c>
      <c r="AA55" s="71"/>
      <c r="AB55" s="379"/>
      <c r="AC55" s="32"/>
      <c r="AD55" s="549"/>
      <c r="AE55" s="411"/>
      <c r="AF55" s="392"/>
      <c r="AG55" s="392"/>
      <c r="AH55" s="2"/>
      <c r="AI55" s="392"/>
      <c r="AJ55" s="2"/>
      <c r="AY55" s="11"/>
      <c r="BA55" s="2"/>
      <c r="BB55" s="417"/>
      <c r="BE55" s="2"/>
    </row>
    <row r="56" spans="2:57" ht="32.25">
      <c r="C56" s="2">
        <v>10</v>
      </c>
      <c r="D56" s="21" t="str">
        <f t="shared" si="26"/>
        <v>d</v>
      </c>
      <c r="E56" s="5" t="str">
        <f t="shared" si="27"/>
        <v>ㄎ</v>
      </c>
      <c r="F56" s="5" t="str">
        <f t="shared" si="28"/>
        <v>K</v>
      </c>
      <c r="G56" s="5"/>
      <c r="I56" s="2"/>
      <c r="J56" s="2"/>
      <c r="R56" s="2"/>
      <c r="Z56" s="98">
        <f t="shared" si="10"/>
        <v>54</v>
      </c>
      <c r="AA56" s="71"/>
      <c r="AB56" s="379"/>
      <c r="AC56" s="32"/>
      <c r="AD56" s="549"/>
      <c r="AE56" s="410"/>
      <c r="AF56" s="392"/>
      <c r="AG56" s="392"/>
      <c r="AH56" s="2"/>
      <c r="AI56" s="392"/>
      <c r="AJ56" s="2"/>
      <c r="AY56" s="11"/>
      <c r="BA56" s="2"/>
      <c r="BB56" s="417"/>
      <c r="BE56" s="2"/>
    </row>
    <row r="57" spans="2:57" ht="32.25">
      <c r="C57" s="2">
        <v>11</v>
      </c>
      <c r="D57" s="21" t="str">
        <f t="shared" si="26"/>
        <v>c</v>
      </c>
      <c r="E57" s="5" t="str">
        <f t="shared" si="27"/>
        <v>ㄏ</v>
      </c>
      <c r="F57" s="5" t="str">
        <f t="shared" si="28"/>
        <v>h</v>
      </c>
      <c r="G57" s="5"/>
      <c r="I57" s="2"/>
      <c r="J57" s="2"/>
      <c r="R57" s="2"/>
      <c r="U57" s="423" t="s">
        <v>11</v>
      </c>
      <c r="V57" s="424" t="s">
        <v>628</v>
      </c>
      <c r="W57" s="424" t="s">
        <v>627</v>
      </c>
      <c r="X57" s="425" t="s">
        <v>383</v>
      </c>
      <c r="Y57" s="24"/>
      <c r="Z57" s="98">
        <f t="shared" si="10"/>
        <v>55</v>
      </c>
      <c r="AA57" s="71"/>
      <c r="AB57" s="379"/>
      <c r="AC57" s="32"/>
      <c r="AD57" s="549"/>
      <c r="AE57" s="411"/>
      <c r="AF57" s="392"/>
      <c r="AG57" s="392"/>
      <c r="AH57" s="2"/>
      <c r="AI57" s="392"/>
      <c r="AJ57" s="2"/>
      <c r="AY57" s="11"/>
      <c r="BA57" s="2"/>
      <c r="BB57" s="417"/>
      <c r="BE57" s="2"/>
    </row>
    <row r="58" spans="2:57" ht="32.25">
      <c r="C58" s="2">
        <v>12</v>
      </c>
      <c r="D58" s="21" t="str">
        <f t="shared" si="26"/>
        <v>r</v>
      </c>
      <c r="E58" s="5" t="str">
        <f t="shared" si="27"/>
        <v/>
      </c>
      <c r="F58" s="5" t="str">
        <f t="shared" si="28"/>
        <v/>
      </c>
      <c r="G58" s="5"/>
      <c r="I58" s="2"/>
      <c r="J58" s="2"/>
      <c r="R58" s="2"/>
      <c r="U58" s="426" t="s">
        <v>267</v>
      </c>
      <c r="V58" s="391" t="s">
        <v>617</v>
      </c>
      <c r="W58" s="390" t="s">
        <v>125</v>
      </c>
      <c r="X58" s="427" t="s">
        <v>203</v>
      </c>
      <c r="Y58" s="24"/>
      <c r="Z58" s="98">
        <f t="shared" si="10"/>
        <v>56</v>
      </c>
      <c r="AA58" s="71"/>
      <c r="AB58" s="379"/>
      <c r="AC58" s="32"/>
      <c r="AD58" s="549"/>
      <c r="AE58" s="411"/>
      <c r="AF58" s="392"/>
      <c r="AG58" s="392"/>
      <c r="AH58" s="2"/>
      <c r="AI58" s="392"/>
      <c r="AJ58" s="2"/>
      <c r="AY58" s="11"/>
      <c r="BA58" s="2"/>
      <c r="BB58" s="417"/>
      <c r="BE58" s="2"/>
    </row>
    <row r="59" spans="2:57">
      <c r="C59" s="2">
        <v>13</v>
      </c>
      <c r="D59" s="21" t="str">
        <f t="shared" si="26"/>
        <v>f</v>
      </c>
      <c r="E59" s="5" t="str">
        <f t="shared" si="27"/>
        <v/>
      </c>
      <c r="F59" s="5" t="str">
        <f t="shared" si="28"/>
        <v/>
      </c>
      <c r="G59" s="5"/>
      <c r="I59" s="2"/>
      <c r="J59" s="2"/>
      <c r="R59" s="2"/>
      <c r="U59" s="428" t="s">
        <v>612</v>
      </c>
      <c r="V59" s="391" t="s">
        <v>618</v>
      </c>
      <c r="W59" s="390" t="s">
        <v>99</v>
      </c>
      <c r="X59" s="429" t="s">
        <v>207</v>
      </c>
      <c r="Y59" s="24"/>
      <c r="Z59" s="2"/>
      <c r="AA59" s="401"/>
      <c r="AE59" s="387"/>
      <c r="AF59" s="392"/>
      <c r="AG59" s="392"/>
      <c r="AH59" s="2"/>
      <c r="AI59" s="392"/>
      <c r="AJ59" s="2"/>
      <c r="AY59" s="11"/>
      <c r="BA59" s="2"/>
      <c r="BB59" s="417"/>
      <c r="BE59" s="2"/>
    </row>
    <row r="60" spans="2:57">
      <c r="C60" s="2">
        <v>14</v>
      </c>
      <c r="D60" s="21" t="str">
        <f t="shared" si="26"/>
        <v>v</v>
      </c>
      <c r="E60" s="5" t="str">
        <f t="shared" si="27"/>
        <v/>
      </c>
      <c r="F60" s="5" t="str">
        <f t="shared" si="28"/>
        <v/>
      </c>
      <c r="G60" s="5"/>
      <c r="I60" s="2"/>
      <c r="J60" s="2"/>
      <c r="R60" s="2"/>
      <c r="U60" s="426" t="s">
        <v>206</v>
      </c>
      <c r="V60" s="391" t="s">
        <v>615</v>
      </c>
      <c r="W60" s="390" t="s">
        <v>101</v>
      </c>
      <c r="X60" s="427" t="s">
        <v>160</v>
      </c>
      <c r="Y60" s="24"/>
      <c r="Z60" s="2"/>
      <c r="AA60" s="408"/>
      <c r="AC60" s="408"/>
      <c r="AE60" s="409" t="s">
        <v>633</v>
      </c>
      <c r="AF60" s="392"/>
      <c r="AG60" s="392"/>
      <c r="AH60" s="2"/>
      <c r="AI60" s="392"/>
      <c r="AJ60" s="2"/>
      <c r="AY60" s="11"/>
      <c r="BA60" s="2"/>
      <c r="BB60" s="417"/>
      <c r="BE60" s="2"/>
    </row>
    <row r="61" spans="2:57">
      <c r="C61" s="2">
        <v>15</v>
      </c>
      <c r="D61" s="21" t="str">
        <f t="shared" si="26"/>
        <v>t</v>
      </c>
      <c r="E61" s="5" t="str">
        <f t="shared" si="27"/>
        <v/>
      </c>
      <c r="F61" s="5" t="str">
        <f t="shared" si="28"/>
        <v/>
      </c>
      <c r="G61" s="5"/>
      <c r="I61" s="2"/>
      <c r="J61" s="2"/>
      <c r="R61" s="2"/>
      <c r="X61" s="387"/>
      <c r="Y61" s="24"/>
      <c r="Z61" s="2"/>
      <c r="AA61" s="401"/>
      <c r="AE61" s="387"/>
      <c r="AF61" s="392"/>
      <c r="AG61" s="392"/>
      <c r="AH61" s="2"/>
      <c r="AI61" s="392"/>
      <c r="AJ61" s="2"/>
      <c r="AY61" s="11"/>
      <c r="BA61" s="2"/>
      <c r="BB61" s="417"/>
      <c r="BE61" s="2"/>
    </row>
    <row r="62" spans="2:57">
      <c r="C62" s="2">
        <v>16</v>
      </c>
      <c r="D62" s="21" t="str">
        <f t="shared" si="26"/>
        <v>g</v>
      </c>
      <c r="E62" s="5" t="str">
        <f t="shared" si="27"/>
        <v/>
      </c>
      <c r="F62" s="5" t="str">
        <f t="shared" si="28"/>
        <v/>
      </c>
      <c r="G62" s="5"/>
      <c r="I62" s="2"/>
      <c r="J62" s="2"/>
      <c r="R62" s="2"/>
      <c r="AF62" s="392"/>
      <c r="AG62" s="392"/>
      <c r="AH62" s="2"/>
      <c r="AI62" s="392"/>
      <c r="AZ62" s="11"/>
      <c r="BA62" s="2"/>
    </row>
    <row r="63" spans="2:57">
      <c r="C63" s="2">
        <v>17</v>
      </c>
      <c r="D63" s="21" t="str">
        <f t="shared" si="26"/>
        <v>b</v>
      </c>
      <c r="E63" s="5" t="str">
        <f t="shared" si="27"/>
        <v>ㄖ</v>
      </c>
      <c r="F63" s="5" t="str">
        <f t="shared" si="28"/>
        <v>j</v>
      </c>
      <c r="G63" s="5"/>
      <c r="I63" s="2"/>
      <c r="J63" s="2"/>
      <c r="R63" s="2"/>
      <c r="AF63" s="392"/>
      <c r="AG63" s="392"/>
      <c r="AH63" s="2"/>
      <c r="AI63" s="392"/>
      <c r="AZ63" s="11"/>
      <c r="BA63" s="2"/>
    </row>
    <row r="64" spans="2:57">
      <c r="C64" s="2">
        <v>18</v>
      </c>
      <c r="D64" s="21" t="str">
        <f t="shared" si="26"/>
        <v>y</v>
      </c>
      <c r="E64" s="5" t="str">
        <f t="shared" si="27"/>
        <v>ㄗ</v>
      </c>
      <c r="F64" s="5" t="str">
        <f t="shared" si="28"/>
        <v>z</v>
      </c>
      <c r="G64" s="5"/>
      <c r="I64" s="2"/>
      <c r="J64" s="2"/>
      <c r="R64" s="2"/>
      <c r="AF64" s="392"/>
      <c r="AG64" s="392"/>
      <c r="AH64" s="2"/>
      <c r="AI64" s="392"/>
      <c r="AZ64" s="11"/>
      <c r="BA64" s="2"/>
    </row>
    <row r="65" spans="3:53">
      <c r="C65" s="2">
        <v>19</v>
      </c>
      <c r="D65" s="21" t="str">
        <f t="shared" si="26"/>
        <v>h</v>
      </c>
      <c r="E65" s="5" t="str">
        <f t="shared" si="27"/>
        <v>ㄘ</v>
      </c>
      <c r="F65" s="5" t="str">
        <f t="shared" si="28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6"/>
        <v>n</v>
      </c>
      <c r="E66" s="5" t="str">
        <f t="shared" si="27"/>
        <v>ㄙ</v>
      </c>
      <c r="F66" s="5" t="str">
        <f t="shared" si="28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6"/>
        <v>u</v>
      </c>
      <c r="E67" s="5" t="str">
        <f t="shared" si="27"/>
        <v>ㄧ</v>
      </c>
      <c r="F67" s="5" t="str">
        <f t="shared" si="28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6"/>
        <v>j</v>
      </c>
      <c r="E68" s="5" t="str">
        <f t="shared" si="27"/>
        <v>ㄨ</v>
      </c>
      <c r="F68" s="5" t="str">
        <f t="shared" si="28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6"/>
        <v>m</v>
      </c>
      <c r="E69" s="5" t="str">
        <f t="shared" si="27"/>
        <v>ㄇ</v>
      </c>
      <c r="F69" s="5" t="str">
        <f t="shared" si="28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6"/>
        <v>8</v>
      </c>
      <c r="E70" s="5" t="str">
        <f t="shared" si="27"/>
        <v>ㄚ</v>
      </c>
      <c r="F70" s="5" t="str">
        <f t="shared" si="28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6"/>
        <v>i</v>
      </c>
      <c r="E71" s="5" t="str">
        <f t="shared" si="27"/>
        <v>ㆦ</v>
      </c>
      <c r="F71" s="5" t="str">
        <f t="shared" si="28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6"/>
        <v>k</v>
      </c>
      <c r="E72" s="5" t="str">
        <f t="shared" si="27"/>
        <v>ㄜ</v>
      </c>
      <c r="F72" s="5" t="str">
        <f t="shared" si="28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6"/>
        <v>,</v>
      </c>
      <c r="E73" s="5" t="str">
        <f t="shared" si="27"/>
        <v>ㄝ</v>
      </c>
      <c r="F73" s="5" t="str">
        <f t="shared" si="28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6"/>
        <v>9</v>
      </c>
      <c r="E74" s="5" t="str">
        <f t="shared" si="27"/>
        <v>ㄞ</v>
      </c>
      <c r="F74" s="5" t="str">
        <f t="shared" si="28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6"/>
        <v>o</v>
      </c>
      <c r="E75" s="5" t="str">
        <f t="shared" si="27"/>
        <v/>
      </c>
      <c r="F75" s="5" t="str">
        <f t="shared" si="28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6"/>
        <v>l</v>
      </c>
      <c r="E76" s="5" t="str">
        <f t="shared" si="27"/>
        <v>ㄠ</v>
      </c>
      <c r="F76" s="5" t="str">
        <f t="shared" si="28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6"/>
        <v>.</v>
      </c>
      <c r="E77" s="5" t="str">
        <f t="shared" si="27"/>
        <v>ｎ</v>
      </c>
      <c r="F77" s="5" t="str">
        <f t="shared" si="28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6"/>
        <v>0</v>
      </c>
      <c r="E78" s="5" t="str">
        <f t="shared" si="27"/>
        <v>ㄢ</v>
      </c>
      <c r="F78" s="5" t="str">
        <f t="shared" si="28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6"/>
        <v>p</v>
      </c>
      <c r="E79" s="5" t="str">
        <f t="shared" si="27"/>
        <v>ㄣ</v>
      </c>
      <c r="F79" s="5" t="str">
        <f t="shared" si="28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6"/>
        <v>;</v>
      </c>
      <c r="E80" s="5" t="str">
        <f t="shared" si="27"/>
        <v>ㄤ</v>
      </c>
      <c r="F80" s="5" t="str">
        <f t="shared" si="28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6"/>
        <v>/</v>
      </c>
      <c r="E81" s="5" t="str">
        <f t="shared" si="27"/>
        <v>ㄥ</v>
      </c>
      <c r="F81" s="5" t="str">
        <f t="shared" si="28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6"/>
        <v>-</v>
      </c>
      <c r="E82" s="5" t="str">
        <f t="shared" si="27"/>
        <v>ㄦ</v>
      </c>
      <c r="F82" s="5" t="str">
        <f t="shared" si="28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6"/>
        <v xml:space="preserve"> </v>
      </c>
      <c r="E83" s="5" t="str">
        <f t="shared" si="27"/>
        <v/>
      </c>
      <c r="F83" s="5" t="str">
        <f t="shared" si="28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6"/>
        <v>4</v>
      </c>
      <c r="E84" s="5" t="str">
        <f t="shared" si="27"/>
        <v/>
      </c>
      <c r="F84" s="5" t="str">
        <f t="shared" si="28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6"/>
        <v>3</v>
      </c>
      <c r="E85" s="5" t="str">
        <f t="shared" si="27"/>
        <v/>
      </c>
      <c r="F85" s="5" t="str">
        <f t="shared" si="28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6"/>
        <v>6</v>
      </c>
      <c r="E86" s="5" t="str">
        <f t="shared" si="27"/>
        <v/>
      </c>
      <c r="F86" s="5" t="str">
        <f t="shared" si="28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6"/>
        <v>5</v>
      </c>
      <c r="E87" s="5" t="str">
        <f t="shared" si="27"/>
        <v/>
      </c>
      <c r="F87" s="5" t="str">
        <f t="shared" si="28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6"/>
        <v>7</v>
      </c>
      <c r="E88" s="5" t="str">
        <f t="shared" si="27"/>
        <v/>
      </c>
      <c r="F88" s="5" t="str">
        <f t="shared" si="28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4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N12" sqref="AN12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451" t="s">
        <v>539</v>
      </c>
      <c r="C2" s="452"/>
      <c r="D2" s="453"/>
      <c r="E2" s="451" t="s">
        <v>540</v>
      </c>
      <c r="F2" s="452"/>
      <c r="G2" s="453"/>
      <c r="H2" s="460" t="s">
        <v>541</v>
      </c>
      <c r="I2" s="461"/>
      <c r="J2" s="462"/>
      <c r="K2" s="460" t="s">
        <v>542</v>
      </c>
      <c r="L2" s="461"/>
      <c r="M2" s="462"/>
      <c r="N2" s="463">
        <v>0.05</v>
      </c>
      <c r="O2" s="464"/>
      <c r="P2" s="465"/>
      <c r="Q2" s="460" t="s">
        <v>543</v>
      </c>
      <c r="R2" s="461"/>
      <c r="S2" s="462"/>
      <c r="T2" s="460" t="s">
        <v>544</v>
      </c>
      <c r="U2" s="461"/>
      <c r="V2" s="462"/>
      <c r="W2" s="445" t="s">
        <v>545</v>
      </c>
      <c r="X2" s="446"/>
      <c r="Y2" s="447"/>
      <c r="Z2" s="445" t="s">
        <v>546</v>
      </c>
      <c r="AA2" s="446"/>
      <c r="AB2" s="447"/>
      <c r="AC2" s="445" t="s">
        <v>547</v>
      </c>
      <c r="AD2" s="446"/>
      <c r="AE2" s="447"/>
      <c r="AF2" s="448" t="s">
        <v>548</v>
      </c>
      <c r="AG2" s="449"/>
      <c r="AH2" s="450"/>
      <c r="AI2" s="448" t="s">
        <v>549</v>
      </c>
      <c r="AJ2" s="449"/>
      <c r="AK2" s="450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456" t="s">
        <v>105</v>
      </c>
      <c r="I4" s="457"/>
      <c r="J4" s="272" t="s">
        <v>552</v>
      </c>
      <c r="K4" s="458" t="s">
        <v>104</v>
      </c>
      <c r="L4" s="459"/>
      <c r="M4" s="272" t="s">
        <v>553</v>
      </c>
      <c r="N4" s="456" t="s">
        <v>107</v>
      </c>
      <c r="O4" s="457"/>
      <c r="P4" s="272" t="s">
        <v>554</v>
      </c>
      <c r="Q4" s="458" t="s">
        <v>106</v>
      </c>
      <c r="R4" s="459"/>
      <c r="S4" s="272" t="s">
        <v>555</v>
      </c>
      <c r="T4" s="456" t="s">
        <v>556</v>
      </c>
      <c r="U4" s="457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454"/>
      <c r="AJ4" s="455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451" t="s">
        <v>558</v>
      </c>
      <c r="D5" s="452"/>
      <c r="E5" s="453"/>
      <c r="F5" s="451" t="s">
        <v>559</v>
      </c>
      <c r="G5" s="452"/>
      <c r="H5" s="453"/>
      <c r="I5" s="451" t="s">
        <v>322</v>
      </c>
      <c r="J5" s="452"/>
      <c r="K5" s="453"/>
      <c r="L5" s="451" t="s">
        <v>560</v>
      </c>
      <c r="M5" s="452"/>
      <c r="N5" s="453"/>
      <c r="O5" s="451" t="s">
        <v>408</v>
      </c>
      <c r="P5" s="452"/>
      <c r="Q5" s="453"/>
      <c r="R5" s="451" t="s">
        <v>447</v>
      </c>
      <c r="S5" s="452"/>
      <c r="T5" s="453"/>
      <c r="U5" s="445" t="s">
        <v>259</v>
      </c>
      <c r="V5" s="446"/>
      <c r="W5" s="447"/>
      <c r="X5" s="445" t="s">
        <v>275</v>
      </c>
      <c r="Y5" s="446"/>
      <c r="Z5" s="447"/>
      <c r="AA5" s="445" t="s">
        <v>267</v>
      </c>
      <c r="AB5" s="446"/>
      <c r="AC5" s="447"/>
      <c r="AD5" s="445" t="s">
        <v>400</v>
      </c>
      <c r="AE5" s="446"/>
      <c r="AF5" s="447"/>
      <c r="AG5" s="445" t="s">
        <v>561</v>
      </c>
      <c r="AH5" s="446"/>
      <c r="AI5" s="447"/>
      <c r="AJ5" s="445" t="s">
        <v>562</v>
      </c>
      <c r="AK5" s="446"/>
      <c r="AL5" s="447"/>
      <c r="AM5" s="448" t="s">
        <v>563</v>
      </c>
      <c r="AN5" s="449"/>
      <c r="AO5" s="450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454"/>
      <c r="AH7" s="455"/>
      <c r="AI7" s="279"/>
      <c r="AJ7" s="454"/>
      <c r="AK7" s="455"/>
      <c r="AL7" s="279"/>
      <c r="AM7" s="454"/>
      <c r="AN7" s="455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451" t="s">
        <v>401</v>
      </c>
      <c r="E8" s="452"/>
      <c r="F8" s="453"/>
      <c r="G8" s="451" t="s">
        <v>460</v>
      </c>
      <c r="H8" s="452"/>
      <c r="I8" s="453"/>
      <c r="J8" s="451" t="s">
        <v>189</v>
      </c>
      <c r="K8" s="452"/>
      <c r="L8" s="453"/>
      <c r="M8" s="451" t="s">
        <v>566</v>
      </c>
      <c r="N8" s="452"/>
      <c r="O8" s="453"/>
      <c r="P8" s="451" t="s">
        <v>141</v>
      </c>
      <c r="Q8" s="452"/>
      <c r="R8" s="453"/>
      <c r="S8" s="451" t="s">
        <v>454</v>
      </c>
      <c r="T8" s="452"/>
      <c r="U8" s="453"/>
      <c r="V8" s="445" t="s">
        <v>249</v>
      </c>
      <c r="W8" s="446"/>
      <c r="X8" s="447"/>
      <c r="Y8" s="445" t="s">
        <v>425</v>
      </c>
      <c r="Z8" s="446"/>
      <c r="AA8" s="447"/>
      <c r="AB8" s="445" t="s">
        <v>231</v>
      </c>
      <c r="AC8" s="446"/>
      <c r="AD8" s="447"/>
      <c r="AE8" s="445" t="s">
        <v>567</v>
      </c>
      <c r="AF8" s="446"/>
      <c r="AG8" s="447"/>
      <c r="AH8" s="448" t="s">
        <v>568</v>
      </c>
      <c r="AI8" s="449"/>
      <c r="AJ8" s="450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454"/>
      <c r="AI10" s="455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451" t="s">
        <v>449</v>
      </c>
      <c r="F11" s="452"/>
      <c r="G11" s="453"/>
      <c r="H11" s="451" t="s">
        <v>569</v>
      </c>
      <c r="I11" s="452"/>
      <c r="J11" s="453"/>
      <c r="K11" s="451" t="s">
        <v>456</v>
      </c>
      <c r="L11" s="452"/>
      <c r="M11" s="453"/>
      <c r="N11" s="451" t="s">
        <v>570</v>
      </c>
      <c r="O11" s="452"/>
      <c r="P11" s="453"/>
      <c r="Q11" s="451" t="s">
        <v>144</v>
      </c>
      <c r="R11" s="452"/>
      <c r="S11" s="453"/>
      <c r="T11" s="451" t="s">
        <v>571</v>
      </c>
      <c r="U11" s="452"/>
      <c r="V11" s="453"/>
      <c r="W11" s="445" t="s">
        <v>525</v>
      </c>
      <c r="X11" s="446"/>
      <c r="Y11" s="447"/>
      <c r="Z11" s="445" t="s">
        <v>572</v>
      </c>
      <c r="AA11" s="446"/>
      <c r="AB11" s="447"/>
      <c r="AC11" s="445" t="s">
        <v>573</v>
      </c>
      <c r="AD11" s="446"/>
      <c r="AE11" s="447"/>
      <c r="AF11" s="448" t="s">
        <v>574</v>
      </c>
      <c r="AG11" s="449"/>
      <c r="AH11" s="450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xml:space="preserve"> """" &amp; BK23 &amp; """: { commit: """ &amp; BL23 &amp; """ }"</f>
        <v>"B": { commit: "ㄖ" }</v>
      </c>
      <c r="BT23" s="195">
        <f>BJ23</f>
        <v>20</v>
      </c>
      <c r="BU23" s="282" t="str">
        <f xml:space="preserve"> "- xform/" &amp; BN23 &amp; "/" &amp; BK23 &amp; "/"</f>
        <v>- xform/J/B/</v>
      </c>
      <c r="BW23" s="282" t="str">
        <f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5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5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5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5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5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5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5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5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5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5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5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5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5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5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5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ca="1" xml:space="preserve"> SUBSTITUTE(AM39, MID(AM39, FIND(AN36,AM39), 1), "")</f>
        <v>1qa2wsxed?yhnbYHNBcuUjJ8*,&lt;iIk09(lLOA:;o/mp. 43657</v>
      </c>
      <c r="AO39" s="195" t="str">
        <f ca="1" xml:space="preserve"> SUBSTITUTE(AN39, MID(AN39, FIND(AO36,AN39), 1), "")</f>
        <v>1qa2wsxed?yhnbYHNBcuUjJ8*,&lt;iIk09(lLOA;o/mp. 43657</v>
      </c>
      <c r="AP39" s="195" t="str">
        <f ca="1" xml:space="preserve"> SUBSTITUTE(AO39, MID(AO39, FIND(AP36,AO39), 1), "")</f>
        <v>1qa2wsxed?yhnbYHNBcuUjJ8*,&lt;iIk09(lLO;o/mp. 43657</v>
      </c>
      <c r="AQ39" s="337" t="str">
        <f ca="1" xml:space="preserve"> SUBSTITUTE(AP39, MID(AP39, FIND(AQ36,AP39), 1), "")</f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5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ca="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ca="1" xml:space="preserve"> SUBSTITUTE(AN40, MID(AN40, FIND(AO38,AN40), 1), "")</f>
        <v>ㄅㄆㄇㄉㄊㄋㄌㄍㄎㄫㄗㄘㄙㆡㄐㄑㄒㆢㄏㄧㆪㄨㆫㄚㆩㆤㆥㆦㆧㄜㄢㄞㆮㄠㆯㆱㆰㄤㆨㆭㆬㄣ鼻ˉˋ˪ˊ˫˙</v>
      </c>
      <c r="AP40" s="195" t="str">
        <f ca="1" xml:space="preserve"> SUBSTITUTE(AO40, MID(AO40, FIND(AP38,AO40), 1), "")</f>
        <v>ㄅㄆㄇㄉㄊㄋㄌㄍㄎㄫㄗㄘㄙㆡㄐㄑㄒㆢㄏㄧㆪㄨㆫㄚㆩㆤㆥㆦㆧㄜㄢㄞㆮㄠㆯㆱㄤㆨㆭㆬㄣ鼻ˉˋ˪ˊ˫˙</v>
      </c>
      <c r="AQ40" s="337" t="str">
        <f ca="1" xml:space="preserve"> SUBSTITUTE(AP40, MID(AP40, FIND(AQ38,AP40), 1), "")</f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5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5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5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5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5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5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5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5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5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5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5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5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5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5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5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5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5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5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5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5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5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5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5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5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3" workbookViewId="0">
      <selection activeCell="D20" sqref="D20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1" workbookViewId="0">
      <selection activeCell="R44" sqref="R44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3" xml:space="preserve"> ROW() - 2</f>
        <v>2</v>
      </c>
      <c r="C4" s="375" t="s">
        <v>400</v>
      </c>
      <c r="D4" s="349" t="s">
        <v>353</v>
      </c>
      <c r="F4" s="348">
        <f t="shared" ref="F4:F54" si="4" xml:space="preserve"> ROW() - 2</f>
        <v>2</v>
      </c>
      <c r="G4" s="349" t="s">
        <v>353</v>
      </c>
      <c r="H4" s="369" t="s">
        <v>23</v>
      </c>
      <c r="J4" s="348">
        <f t="shared" ref="J4:J54" si="5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6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7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3"/>
        <v>3</v>
      </c>
      <c r="C5" s="375" t="s">
        <v>190</v>
      </c>
      <c r="D5" s="349" t="s">
        <v>394</v>
      </c>
      <c r="F5" s="348">
        <f t="shared" si="4"/>
        <v>3</v>
      </c>
      <c r="G5" s="351" t="s">
        <v>394</v>
      </c>
      <c r="H5" s="369" t="s">
        <v>27</v>
      </c>
      <c r="J5" s="348">
        <f t="shared" si="5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6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7"/>
        <v>b</v>
      </c>
    </row>
    <row r="6" spans="2:69">
      <c r="B6" s="348">
        <f t="shared" si="3"/>
        <v>4</v>
      </c>
      <c r="C6" s="375" t="s">
        <v>143</v>
      </c>
      <c r="D6" s="349" t="s">
        <v>351</v>
      </c>
      <c r="F6" s="348">
        <f t="shared" si="4"/>
        <v>4</v>
      </c>
      <c r="G6" s="349" t="s">
        <v>351</v>
      </c>
      <c r="H6" s="369" t="s">
        <v>83</v>
      </c>
      <c r="J6" s="348">
        <f t="shared" si="5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6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7"/>
        <v>m</v>
      </c>
    </row>
    <row r="7" spans="2:69">
      <c r="B7" s="348">
        <f t="shared" si="3"/>
        <v>5</v>
      </c>
      <c r="C7" s="375" t="s">
        <v>30</v>
      </c>
      <c r="D7" s="349" t="s">
        <v>347</v>
      </c>
      <c r="F7" s="348">
        <f t="shared" si="4"/>
        <v>5</v>
      </c>
      <c r="G7" s="349" t="s">
        <v>347</v>
      </c>
      <c r="H7" s="369" t="s">
        <v>29</v>
      </c>
      <c r="J7" s="348">
        <f t="shared" si="5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6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7"/>
        <v>t</v>
      </c>
      <c r="V7" s="357" t="s">
        <v>587</v>
      </c>
    </row>
    <row r="8" spans="2:69">
      <c r="B8" s="348">
        <f t="shared" si="3"/>
        <v>6</v>
      </c>
      <c r="C8" s="375" t="s">
        <v>408</v>
      </c>
      <c r="D8" s="349" t="s">
        <v>341</v>
      </c>
      <c r="F8" s="348">
        <f t="shared" si="4"/>
        <v>6</v>
      </c>
      <c r="G8" s="349" t="s">
        <v>341</v>
      </c>
      <c r="H8" s="369" t="s">
        <v>31</v>
      </c>
      <c r="J8" s="348">
        <f t="shared" si="5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6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7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3"/>
        <v>7</v>
      </c>
      <c r="C9" s="375" t="s">
        <v>34</v>
      </c>
      <c r="D9" s="349" t="s">
        <v>338</v>
      </c>
      <c r="F9" s="348">
        <f t="shared" si="4"/>
        <v>7</v>
      </c>
      <c r="G9" s="349" t="s">
        <v>338</v>
      </c>
      <c r="H9" s="369" t="s">
        <v>33</v>
      </c>
      <c r="J9" s="348">
        <f t="shared" si="5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6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7"/>
        <v>n-</v>
      </c>
    </row>
    <row r="10" spans="2:69">
      <c r="B10" s="348">
        <f t="shared" si="3"/>
        <v>8</v>
      </c>
      <c r="C10" s="375" t="s">
        <v>309</v>
      </c>
      <c r="D10" s="349" t="s">
        <v>332</v>
      </c>
      <c r="F10" s="348">
        <f t="shared" si="4"/>
        <v>8</v>
      </c>
      <c r="G10" s="349" t="s">
        <v>332</v>
      </c>
      <c r="H10" s="369" t="s">
        <v>85</v>
      </c>
      <c r="J10" s="348">
        <f t="shared" si="5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6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7"/>
        <v>l</v>
      </c>
    </row>
    <row r="11" spans="2:69">
      <c r="B11" s="348">
        <f t="shared" si="3"/>
        <v>9</v>
      </c>
      <c r="C11" s="375" t="s">
        <v>37</v>
      </c>
      <c r="D11" s="349" t="s">
        <v>329</v>
      </c>
      <c r="F11" s="348">
        <f t="shared" si="4"/>
        <v>9</v>
      </c>
      <c r="G11" s="349" t="s">
        <v>329</v>
      </c>
      <c r="H11" s="369" t="s">
        <v>36</v>
      </c>
      <c r="J11" s="348">
        <f t="shared" si="5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6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7"/>
        <v>k</v>
      </c>
      <c r="V11" s="357" t="s">
        <v>588</v>
      </c>
    </row>
    <row r="12" spans="2:69">
      <c r="B12" s="348">
        <f t="shared" si="3"/>
        <v>10</v>
      </c>
      <c r="C12" s="375" t="s">
        <v>425</v>
      </c>
      <c r="D12" s="349" t="s">
        <v>309</v>
      </c>
      <c r="F12" s="348">
        <f t="shared" si="4"/>
        <v>10</v>
      </c>
      <c r="G12" s="349" t="s">
        <v>309</v>
      </c>
      <c r="H12" s="369" t="s">
        <v>38</v>
      </c>
      <c r="J12" s="348">
        <f t="shared" si="5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6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7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3"/>
        <v>11</v>
      </c>
      <c r="C13" s="375" t="s">
        <v>184</v>
      </c>
      <c r="D13" s="349" t="s">
        <v>322</v>
      </c>
      <c r="F13" s="348">
        <f t="shared" si="4"/>
        <v>11</v>
      </c>
      <c r="G13" s="349" t="s">
        <v>322</v>
      </c>
      <c r="H13" s="369" t="s">
        <v>41</v>
      </c>
      <c r="J13" s="348">
        <f t="shared" si="5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6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7"/>
        <v>g</v>
      </c>
    </row>
    <row r="14" spans="2:69">
      <c r="B14" s="348">
        <f t="shared" si="3"/>
        <v>12</v>
      </c>
      <c r="C14" s="375" t="s">
        <v>422</v>
      </c>
      <c r="D14" s="349" t="s">
        <v>305</v>
      </c>
      <c r="F14" s="348">
        <f t="shared" si="4"/>
        <v>12</v>
      </c>
      <c r="G14" s="349" t="s">
        <v>305</v>
      </c>
      <c r="H14" s="369" t="s">
        <v>52</v>
      </c>
      <c r="J14" s="348">
        <f t="shared" si="5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6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7"/>
        <v>h</v>
      </c>
    </row>
    <row r="15" spans="2:69">
      <c r="B15" s="348">
        <f t="shared" si="3"/>
        <v>13</v>
      </c>
      <c r="C15" s="375" t="s">
        <v>179</v>
      </c>
      <c r="D15" s="349" t="s">
        <v>590</v>
      </c>
      <c r="F15" s="348">
        <f t="shared" si="4"/>
        <v>13</v>
      </c>
      <c r="G15" s="349" t="s">
        <v>590</v>
      </c>
      <c r="H15" s="368" t="s">
        <v>43</v>
      </c>
      <c r="J15" s="348">
        <f t="shared" si="5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6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7"/>
        <v>z</v>
      </c>
      <c r="V15" s="357" t="s">
        <v>589</v>
      </c>
    </row>
    <row r="16" spans="2:69">
      <c r="B16" s="348">
        <f t="shared" si="3"/>
        <v>14</v>
      </c>
      <c r="C16" s="375" t="s">
        <v>305</v>
      </c>
      <c r="D16" s="349" t="s">
        <v>422</v>
      </c>
      <c r="F16" s="348">
        <f t="shared" si="4"/>
        <v>14</v>
      </c>
      <c r="G16" s="349" t="s">
        <v>422</v>
      </c>
      <c r="H16" s="369" t="s">
        <v>46</v>
      </c>
      <c r="J16" s="348">
        <f t="shared" si="5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6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7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3"/>
        <v>15</v>
      </c>
      <c r="C17" s="375" t="s">
        <v>338</v>
      </c>
      <c r="D17" s="349" t="s">
        <v>34</v>
      </c>
      <c r="F17" s="348">
        <f t="shared" si="4"/>
        <v>15</v>
      </c>
      <c r="G17" s="349" t="s">
        <v>34</v>
      </c>
      <c r="H17" s="369" t="s">
        <v>50</v>
      </c>
      <c r="J17" s="348">
        <f t="shared" si="5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6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7"/>
        <v>s</v>
      </c>
    </row>
    <row r="18" spans="2:21">
      <c r="B18" s="348">
        <f t="shared" si="3"/>
        <v>16</v>
      </c>
      <c r="C18" s="375" t="s">
        <v>254</v>
      </c>
      <c r="D18" s="349" t="s">
        <v>374</v>
      </c>
      <c r="F18" s="348">
        <f t="shared" si="4"/>
        <v>16</v>
      </c>
      <c r="G18" s="349" t="s">
        <v>374</v>
      </c>
      <c r="H18" s="368" t="s">
        <v>48</v>
      </c>
      <c r="J18" s="348">
        <f t="shared" si="5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6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7"/>
        <v>j</v>
      </c>
    </row>
    <row r="19" spans="2:21">
      <c r="B19" s="348">
        <f t="shared" si="3"/>
        <v>17</v>
      </c>
      <c r="C19" s="375" t="s">
        <v>367</v>
      </c>
      <c r="D19" s="349" t="s">
        <v>435</v>
      </c>
      <c r="F19" s="348">
        <f t="shared" si="4"/>
        <v>17</v>
      </c>
      <c r="G19" s="349" t="s">
        <v>283</v>
      </c>
      <c r="H19" s="369" t="s">
        <v>89</v>
      </c>
      <c r="J19" s="348">
        <f t="shared" si="5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6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7"/>
        <v>zi-</v>
      </c>
    </row>
    <row r="20" spans="2:21">
      <c r="B20" s="348">
        <f t="shared" si="3"/>
        <v>18</v>
      </c>
      <c r="C20" s="375" t="s">
        <v>286</v>
      </c>
      <c r="D20" s="349" t="s">
        <v>438</v>
      </c>
      <c r="F20" s="348">
        <f t="shared" si="4"/>
        <v>18</v>
      </c>
      <c r="G20" s="349" t="s">
        <v>602</v>
      </c>
      <c r="H20" s="369" t="s">
        <v>91</v>
      </c>
      <c r="J20" s="348">
        <f t="shared" si="5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6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7"/>
        <v>ci-</v>
      </c>
    </row>
    <row r="21" spans="2:21">
      <c r="B21" s="348">
        <f t="shared" si="3"/>
        <v>19</v>
      </c>
      <c r="C21" s="375" t="s">
        <v>369</v>
      </c>
      <c r="D21" s="349" t="s">
        <v>443</v>
      </c>
      <c r="F21" s="348">
        <f t="shared" si="4"/>
        <v>19</v>
      </c>
      <c r="G21" s="349" t="s">
        <v>603</v>
      </c>
      <c r="H21" s="369" t="s">
        <v>284</v>
      </c>
      <c r="J21" s="348">
        <f t="shared" si="5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6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7"/>
        <v>si-</v>
      </c>
    </row>
    <row r="22" spans="2:21">
      <c r="B22" s="348">
        <f t="shared" si="3"/>
        <v>20</v>
      </c>
      <c r="C22" s="375" t="s">
        <v>368</v>
      </c>
      <c r="D22" s="349" t="s">
        <v>28</v>
      </c>
      <c r="F22" s="348">
        <f t="shared" si="4"/>
        <v>20</v>
      </c>
      <c r="G22" s="349" t="s">
        <v>28</v>
      </c>
      <c r="H22" s="369" t="s">
        <v>109</v>
      </c>
      <c r="J22" s="348">
        <f t="shared" si="5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6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7"/>
        <v>ji-</v>
      </c>
    </row>
    <row r="23" spans="2:21">
      <c r="B23" s="348">
        <f t="shared" si="3"/>
        <v>21</v>
      </c>
      <c r="C23" s="375" t="s">
        <v>279</v>
      </c>
      <c r="D23" s="349" t="s">
        <v>196</v>
      </c>
      <c r="F23" s="348">
        <f t="shared" si="4"/>
        <v>21</v>
      </c>
      <c r="G23" s="349" t="s">
        <v>196</v>
      </c>
      <c r="H23" s="369" t="s">
        <v>54</v>
      </c>
      <c r="J23" s="348">
        <f t="shared" si="5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6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7"/>
        <v>i</v>
      </c>
    </row>
    <row r="24" spans="2:21">
      <c r="B24" s="348">
        <f t="shared" si="3"/>
        <v>22</v>
      </c>
      <c r="C24" s="375" t="s">
        <v>239</v>
      </c>
      <c r="D24" s="349" t="s">
        <v>230</v>
      </c>
      <c r="F24" s="348">
        <f t="shared" si="4"/>
        <v>22</v>
      </c>
      <c r="G24" s="349" t="s">
        <v>230</v>
      </c>
      <c r="H24" s="369" t="s">
        <v>111</v>
      </c>
      <c r="J24" s="348">
        <f t="shared" si="5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6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7"/>
        <v>inn</v>
      </c>
    </row>
    <row r="25" spans="2:21">
      <c r="B25" s="348">
        <f t="shared" si="3"/>
        <v>23</v>
      </c>
      <c r="C25" s="375" t="s">
        <v>196</v>
      </c>
      <c r="D25" s="349" t="s">
        <v>254</v>
      </c>
      <c r="F25" s="348">
        <f t="shared" si="4"/>
        <v>23</v>
      </c>
      <c r="G25" s="349" t="s">
        <v>254</v>
      </c>
      <c r="H25" s="369" t="s">
        <v>56</v>
      </c>
      <c r="J25" s="348">
        <f t="shared" si="5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6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7"/>
        <v>u</v>
      </c>
      <c r="U25" s="347"/>
    </row>
    <row r="26" spans="2:21">
      <c r="B26" s="348">
        <f t="shared" si="3"/>
        <v>24</v>
      </c>
      <c r="C26" s="375" t="s">
        <v>230</v>
      </c>
      <c r="D26" s="349" t="s">
        <v>368</v>
      </c>
      <c r="F26" s="348">
        <f t="shared" si="4"/>
        <v>24</v>
      </c>
      <c r="G26" s="349" t="s">
        <v>368</v>
      </c>
      <c r="H26" s="369" t="s">
        <v>113</v>
      </c>
      <c r="J26" s="348">
        <f t="shared" si="5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6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7"/>
        <v>unn</v>
      </c>
      <c r="U26" s="347"/>
    </row>
    <row r="27" spans="2:21">
      <c r="B27" s="348">
        <f t="shared" si="3"/>
        <v>25</v>
      </c>
      <c r="C27" s="375" t="s">
        <v>144</v>
      </c>
      <c r="D27" s="349" t="s">
        <v>143</v>
      </c>
      <c r="F27" s="348">
        <f t="shared" si="4"/>
        <v>25</v>
      </c>
      <c r="G27" s="349" t="s">
        <v>143</v>
      </c>
      <c r="H27" s="369" t="s">
        <v>145</v>
      </c>
      <c r="J27" s="348">
        <f t="shared" si="5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6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7"/>
        <v>-m</v>
      </c>
      <c r="U27" s="347"/>
    </row>
    <row r="28" spans="2:21">
      <c r="B28" s="348">
        <f t="shared" si="3"/>
        <v>26</v>
      </c>
      <c r="C28" s="375" t="s">
        <v>351</v>
      </c>
      <c r="D28" s="349" t="s">
        <v>591</v>
      </c>
      <c r="F28" s="348">
        <f t="shared" si="4"/>
        <v>26</v>
      </c>
      <c r="G28" s="349" t="s">
        <v>591</v>
      </c>
      <c r="H28" s="369" t="s">
        <v>58</v>
      </c>
      <c r="J28" s="348">
        <f t="shared" si="5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6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7"/>
        <v>a</v>
      </c>
      <c r="U28" s="347"/>
    </row>
    <row r="29" spans="2:21">
      <c r="B29" s="348">
        <f t="shared" si="3"/>
        <v>27</v>
      </c>
      <c r="C29" s="375" t="s">
        <v>401</v>
      </c>
      <c r="D29" s="349" t="s">
        <v>484</v>
      </c>
      <c r="F29" s="348">
        <f t="shared" si="4"/>
        <v>27</v>
      </c>
      <c r="G29" s="349" t="s">
        <v>484</v>
      </c>
      <c r="H29" s="369" t="s">
        <v>115</v>
      </c>
      <c r="J29" s="348">
        <f t="shared" si="5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6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7"/>
        <v>ann</v>
      </c>
    </row>
    <row r="30" spans="2:21">
      <c r="B30" s="348">
        <f t="shared" si="3"/>
        <v>28</v>
      </c>
      <c r="C30" s="375" t="s">
        <v>69</v>
      </c>
      <c r="D30" s="349" t="s">
        <v>279</v>
      </c>
      <c r="F30" s="348">
        <f t="shared" si="4"/>
        <v>28</v>
      </c>
      <c r="G30" s="349" t="s">
        <v>279</v>
      </c>
      <c r="H30" s="369" t="s">
        <v>67</v>
      </c>
      <c r="J30" s="348">
        <f t="shared" si="5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6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7"/>
        <v>oo</v>
      </c>
      <c r="U30" s="347"/>
    </row>
    <row r="31" spans="2:21">
      <c r="B31" s="348">
        <f t="shared" si="3"/>
        <v>29</v>
      </c>
      <c r="C31" s="375" t="s">
        <v>397</v>
      </c>
      <c r="D31" s="349" t="s">
        <v>239</v>
      </c>
      <c r="F31" s="348">
        <f t="shared" si="4"/>
        <v>29</v>
      </c>
      <c r="G31" s="349" t="s">
        <v>239</v>
      </c>
      <c r="H31" s="369" t="s">
        <v>597</v>
      </c>
      <c r="J31" s="348">
        <f t="shared" si="5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6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7"/>
        <v>onn</v>
      </c>
      <c r="U31" s="347"/>
    </row>
    <row r="32" spans="2:21">
      <c r="B32" s="348">
        <f t="shared" si="3"/>
        <v>30</v>
      </c>
      <c r="C32" s="375" t="s">
        <v>66</v>
      </c>
      <c r="D32" s="349" t="s">
        <v>37</v>
      </c>
      <c r="F32" s="348">
        <f t="shared" si="4"/>
        <v>30</v>
      </c>
      <c r="G32" s="349" t="s">
        <v>37</v>
      </c>
      <c r="H32" s="369" t="s">
        <v>473</v>
      </c>
      <c r="J32" s="348">
        <f t="shared" si="5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6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7"/>
        <v>o</v>
      </c>
      <c r="U32" s="347"/>
    </row>
    <row r="33" spans="2:21">
      <c r="B33" s="348">
        <f t="shared" si="3"/>
        <v>31</v>
      </c>
      <c r="C33" s="375" t="s">
        <v>62</v>
      </c>
      <c r="D33" s="349" t="s">
        <v>225</v>
      </c>
      <c r="F33" s="348">
        <f t="shared" si="4"/>
        <v>31</v>
      </c>
      <c r="G33" s="349" t="s">
        <v>225</v>
      </c>
      <c r="H33" s="369" t="s">
        <v>61</v>
      </c>
      <c r="J33" s="348">
        <f t="shared" si="5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6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7"/>
        <v>e</v>
      </c>
      <c r="U33" s="347"/>
    </row>
    <row r="34" spans="2:21">
      <c r="B34" s="348">
        <f t="shared" si="3"/>
        <v>32</v>
      </c>
      <c r="C34" s="375" t="s">
        <v>421</v>
      </c>
      <c r="D34" s="349" t="s">
        <v>598</v>
      </c>
      <c r="F34" s="348">
        <f t="shared" si="4"/>
        <v>32</v>
      </c>
      <c r="G34" s="349" t="s">
        <v>598</v>
      </c>
      <c r="H34" s="369" t="s">
        <v>119</v>
      </c>
      <c r="J34" s="348">
        <f t="shared" si="5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6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7"/>
        <v>enn</v>
      </c>
      <c r="U34" s="347"/>
    </row>
    <row r="35" spans="2:21">
      <c r="B35" s="348">
        <f t="shared" si="3"/>
        <v>33</v>
      </c>
      <c r="C35" s="375" t="s">
        <v>275</v>
      </c>
      <c r="D35" s="349" t="s">
        <v>264</v>
      </c>
      <c r="F35" s="348">
        <f t="shared" si="4"/>
        <v>33</v>
      </c>
      <c r="G35" s="349" t="s">
        <v>264</v>
      </c>
      <c r="H35" s="369" t="s">
        <v>241</v>
      </c>
      <c r="J35" s="348">
        <f t="shared" si="5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6"/>
        <v>33</v>
      </c>
      <c r="Q35" s="372" t="str">
        <f t="shared" ref="Q35:Q54" ca="1" si="8">K35</f>
        <v>9</v>
      </c>
      <c r="R35" s="374" t="str">
        <f t="shared" ref="R35:R54" ca="1" si="9">L35</f>
        <v>ㄞ</v>
      </c>
      <c r="S35" s="372" t="str">
        <f t="shared" ref="S35:S54" ca="1" si="10">M35</f>
        <v>I</v>
      </c>
      <c r="T35" s="370" t="str">
        <f t="shared" si="7"/>
        <v>ai</v>
      </c>
    </row>
    <row r="36" spans="2:21">
      <c r="B36" s="348">
        <f t="shared" si="3"/>
        <v>34</v>
      </c>
      <c r="C36" s="375" t="s">
        <v>374</v>
      </c>
      <c r="D36" s="349" t="s">
        <v>491</v>
      </c>
      <c r="F36" s="348">
        <f t="shared" si="4"/>
        <v>34</v>
      </c>
      <c r="G36" s="349" t="s">
        <v>491</v>
      </c>
      <c r="H36" s="369" t="s">
        <v>117</v>
      </c>
      <c r="J36" s="348">
        <f t="shared" si="5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6"/>
        <v>34</v>
      </c>
      <c r="Q36" s="373" t="str">
        <f t="shared" ca="1" si="8"/>
        <v>(</v>
      </c>
      <c r="R36" s="364" t="str">
        <f t="shared" ca="1" si="9"/>
        <v>ㆮ</v>
      </c>
      <c r="S36" s="373" t="str">
        <f t="shared" ca="1" si="10"/>
        <v>Y</v>
      </c>
      <c r="T36" s="370" t="str">
        <f t="shared" si="7"/>
        <v>ainn</v>
      </c>
      <c r="U36" s="347"/>
    </row>
    <row r="37" spans="2:21">
      <c r="B37" s="348">
        <f t="shared" si="3"/>
        <v>35</v>
      </c>
      <c r="C37" s="375" t="s">
        <v>259</v>
      </c>
      <c r="D37" s="349" t="s">
        <v>86</v>
      </c>
      <c r="F37" s="348">
        <f t="shared" si="4"/>
        <v>35</v>
      </c>
      <c r="G37" s="349" t="s">
        <v>86</v>
      </c>
      <c r="H37" s="369" t="s">
        <v>72</v>
      </c>
      <c r="J37" s="348">
        <f t="shared" si="5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6"/>
        <v>35</v>
      </c>
      <c r="Q37" s="372" t="str">
        <f t="shared" ca="1" si="8"/>
        <v>l</v>
      </c>
      <c r="R37" s="374" t="str">
        <f t="shared" ca="1" si="9"/>
        <v>ㄠ</v>
      </c>
      <c r="S37" s="372" t="str">
        <f t="shared" ca="1" si="10"/>
        <v>U</v>
      </c>
      <c r="T37" s="370" t="str">
        <f t="shared" si="7"/>
        <v>au</v>
      </c>
    </row>
    <row r="38" spans="2:21">
      <c r="B38" s="348">
        <f t="shared" si="3"/>
        <v>36</v>
      </c>
      <c r="C38" s="375" t="s">
        <v>414</v>
      </c>
      <c r="D38" s="349" t="s">
        <v>497</v>
      </c>
      <c r="F38" s="348">
        <f t="shared" si="4"/>
        <v>36</v>
      </c>
      <c r="G38" s="349" t="s">
        <v>497</v>
      </c>
      <c r="H38" s="369" t="s">
        <v>123</v>
      </c>
      <c r="J38" s="348">
        <f t="shared" si="5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6"/>
        <v>36</v>
      </c>
      <c r="Q38" s="373" t="str">
        <f t="shared" ca="1" si="8"/>
        <v>L</v>
      </c>
      <c r="R38" s="364" t="str">
        <f t="shared" ca="1" si="9"/>
        <v>ㆯ</v>
      </c>
      <c r="S38" s="373" t="str">
        <f t="shared" ca="1" si="10"/>
        <v>X</v>
      </c>
      <c r="T38" s="370" t="str">
        <f t="shared" si="7"/>
        <v>aunn</v>
      </c>
    </row>
    <row r="39" spans="2:21">
      <c r="B39" s="348">
        <f t="shared" si="3"/>
        <v>37</v>
      </c>
      <c r="C39" s="375" t="s">
        <v>404</v>
      </c>
      <c r="D39" s="349" t="s">
        <v>219</v>
      </c>
      <c r="F39" s="348">
        <f t="shared" si="4"/>
        <v>37</v>
      </c>
      <c r="G39" s="349">
        <v>0</v>
      </c>
      <c r="H39" s="369" t="s">
        <v>97</v>
      </c>
      <c r="J39" s="348">
        <f t="shared" si="5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6"/>
        <v>37</v>
      </c>
      <c r="Q39" s="372">
        <f t="shared" ca="1" si="8"/>
        <v>0</v>
      </c>
      <c r="R39" s="374" t="str">
        <f t="shared" ca="1" si="9"/>
        <v>ㄢ</v>
      </c>
      <c r="S39" s="372" t="str">
        <f t="shared" ca="1" si="10"/>
        <v>@</v>
      </c>
      <c r="T39" s="370" t="str">
        <f t="shared" si="7"/>
        <v>an</v>
      </c>
    </row>
    <row r="40" spans="2:21">
      <c r="B40" s="348">
        <f t="shared" si="3"/>
        <v>38</v>
      </c>
      <c r="C40" s="375" t="s">
        <v>189</v>
      </c>
      <c r="D40" s="349" t="s">
        <v>217</v>
      </c>
      <c r="F40" s="348">
        <f t="shared" si="4"/>
        <v>38</v>
      </c>
      <c r="G40" s="349" t="s">
        <v>217</v>
      </c>
      <c r="H40" s="369" t="s">
        <v>76</v>
      </c>
      <c r="J40" s="348">
        <f t="shared" si="5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6"/>
        <v>38</v>
      </c>
      <c r="Q40" s="372" t="str">
        <f t="shared" ca="1" si="8"/>
        <v>p</v>
      </c>
      <c r="R40" s="374" t="str">
        <f t="shared" ca="1" si="9"/>
        <v>ㄣ</v>
      </c>
      <c r="S40" s="372" t="str">
        <f t="shared" ca="1" si="10"/>
        <v>D</v>
      </c>
      <c r="T40" s="370" t="str">
        <f t="shared" si="7"/>
        <v>-n</v>
      </c>
    </row>
    <row r="41" spans="2:21">
      <c r="B41" s="348">
        <f t="shared" si="3"/>
        <v>39</v>
      </c>
      <c r="C41" s="375" t="s">
        <v>375</v>
      </c>
      <c r="D41" s="349" t="s">
        <v>512</v>
      </c>
      <c r="F41" s="348">
        <f t="shared" si="4"/>
        <v>39</v>
      </c>
      <c r="G41" s="349" t="s">
        <v>512</v>
      </c>
      <c r="H41" s="369" t="s">
        <v>95</v>
      </c>
      <c r="J41" s="348">
        <f t="shared" si="5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6"/>
        <v>39</v>
      </c>
      <c r="Q41" s="372" t="str">
        <f t="shared" ca="1" si="8"/>
        <v>;</v>
      </c>
      <c r="R41" s="374" t="str">
        <f t="shared" ca="1" si="9"/>
        <v>ㄤ</v>
      </c>
      <c r="S41" s="372" t="str">
        <f t="shared" ca="1" si="10"/>
        <v>H</v>
      </c>
      <c r="T41" s="370" t="str">
        <f t="shared" si="7"/>
        <v>ang</v>
      </c>
    </row>
    <row r="42" spans="2:21">
      <c r="B42" s="348">
        <f t="shared" si="3"/>
        <v>40</v>
      </c>
      <c r="C42" s="375" t="s">
        <v>439</v>
      </c>
      <c r="D42" s="349" t="s">
        <v>206</v>
      </c>
      <c r="F42" s="348">
        <f t="shared" si="4"/>
        <v>40</v>
      </c>
      <c r="G42" s="349" t="s">
        <v>206</v>
      </c>
      <c r="H42" s="369" t="s">
        <v>101</v>
      </c>
      <c r="J42" s="348">
        <f t="shared" si="5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6"/>
        <v>40</v>
      </c>
      <c r="Q42" s="372" t="str">
        <f t="shared" ca="1" si="8"/>
        <v>:</v>
      </c>
      <c r="R42" s="374" t="str">
        <f t="shared" ca="1" si="9"/>
        <v>ㆲ</v>
      </c>
      <c r="S42" s="372" t="str">
        <f t="shared" ca="1" si="10"/>
        <v>F</v>
      </c>
      <c r="T42" s="370" t="str">
        <f t="shared" si="7"/>
        <v>ong</v>
      </c>
    </row>
    <row r="43" spans="2:21">
      <c r="B43" s="348">
        <f t="shared" si="3"/>
        <v>41</v>
      </c>
      <c r="C43" s="375" t="s">
        <v>559</v>
      </c>
      <c r="D43" s="349" t="s">
        <v>202</v>
      </c>
      <c r="F43" s="348">
        <f t="shared" si="4"/>
        <v>41</v>
      </c>
      <c r="G43" s="349" t="s">
        <v>202</v>
      </c>
      <c r="H43" s="369" t="s">
        <v>74</v>
      </c>
      <c r="J43" s="348">
        <f t="shared" si="5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6"/>
        <v>41</v>
      </c>
      <c r="Q43" s="372" t="str">
        <f t="shared" ca="1" si="8"/>
        <v>/</v>
      </c>
      <c r="R43" s="374" t="str">
        <f t="shared" ca="1" si="9"/>
        <v>ㆭ</v>
      </c>
      <c r="S43" s="372" t="str">
        <f t="shared" ca="1" si="10"/>
        <v>W</v>
      </c>
      <c r="T43" s="370" t="str">
        <f t="shared" si="7"/>
        <v>-ng</v>
      </c>
    </row>
    <row r="44" spans="2:21">
      <c r="B44" s="348">
        <f t="shared" si="3"/>
        <v>42</v>
      </c>
      <c r="C44" s="375" t="s">
        <v>341</v>
      </c>
      <c r="D44" s="349" t="s">
        <v>429</v>
      </c>
      <c r="F44" s="348">
        <f t="shared" si="4"/>
        <v>42</v>
      </c>
      <c r="G44" s="349" t="s">
        <v>429</v>
      </c>
      <c r="H44" s="369" t="s">
        <v>87</v>
      </c>
      <c r="J44" s="348">
        <f t="shared" si="5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6"/>
        <v>42</v>
      </c>
      <c r="Q44" s="372" t="str">
        <f t="shared" ca="1" si="8"/>
        <v>?</v>
      </c>
      <c r="R44" s="374" t="str">
        <f t="shared" ca="1" si="9"/>
        <v>ㄫ</v>
      </c>
      <c r="S44" s="372" t="str">
        <f t="shared" ca="1" si="10"/>
        <v>w</v>
      </c>
      <c r="T44" s="370" t="str">
        <f t="shared" si="7"/>
        <v>ng-</v>
      </c>
    </row>
    <row r="45" spans="2:21">
      <c r="B45" s="348">
        <f t="shared" si="3"/>
        <v>43</v>
      </c>
      <c r="C45" s="375" t="s">
        <v>560</v>
      </c>
      <c r="D45" s="349" t="s">
        <v>198</v>
      </c>
      <c r="F45" s="348">
        <f t="shared" si="4"/>
        <v>43</v>
      </c>
      <c r="G45" s="349" t="s">
        <v>198</v>
      </c>
      <c r="H45" s="369" t="s">
        <v>593</v>
      </c>
      <c r="J45" s="348">
        <f t="shared" si="5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6"/>
        <v>43</v>
      </c>
      <c r="Q45" s="372" t="str">
        <f t="shared" ca="1" si="8"/>
        <v>-</v>
      </c>
      <c r="R45" s="374" t="str">
        <f t="shared" ca="1" si="9"/>
        <v>ㆨ</v>
      </c>
      <c r="S45" s="372" t="str">
        <f t="shared" ca="1" si="10"/>
        <v>R</v>
      </c>
      <c r="T45" s="370" t="str">
        <f t="shared" si="7"/>
        <v>ir</v>
      </c>
    </row>
    <row r="46" spans="2:21">
      <c r="B46" s="348">
        <f t="shared" si="3"/>
        <v>44</v>
      </c>
      <c r="C46" s="375" t="s">
        <v>444</v>
      </c>
      <c r="D46" s="349" t="s">
        <v>401</v>
      </c>
      <c r="F46" s="348">
        <f t="shared" si="4"/>
        <v>44</v>
      </c>
      <c r="G46" s="349" t="s">
        <v>401</v>
      </c>
      <c r="H46" s="369" t="s">
        <v>99</v>
      </c>
      <c r="J46" s="348">
        <f t="shared" si="5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6"/>
        <v>44</v>
      </c>
      <c r="Q46" s="372" t="str">
        <f t="shared" ca="1" si="8"/>
        <v>A</v>
      </c>
      <c r="R46" s="374" t="str">
        <f t="shared" ca="1" si="9"/>
        <v>ㆰ</v>
      </c>
      <c r="S46" s="372" t="str">
        <f t="shared" ca="1" si="10"/>
        <v>V</v>
      </c>
      <c r="T46" s="370" t="str">
        <f t="shared" si="7"/>
        <v>am</v>
      </c>
    </row>
    <row r="47" spans="2:21">
      <c r="B47" s="348">
        <f t="shared" si="3"/>
        <v>45</v>
      </c>
      <c r="C47" s="375" t="s">
        <v>497</v>
      </c>
      <c r="D47" s="349" t="s">
        <v>69</v>
      </c>
      <c r="F47" s="348">
        <f t="shared" si="4"/>
        <v>45</v>
      </c>
      <c r="G47" s="349" t="s">
        <v>69</v>
      </c>
      <c r="H47" s="369" t="s">
        <v>125</v>
      </c>
      <c r="J47" s="348">
        <f t="shared" si="5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6"/>
        <v>45</v>
      </c>
      <c r="Q47" s="372" t="str">
        <f t="shared" ca="1" si="8"/>
        <v>O</v>
      </c>
      <c r="R47" s="374" t="str">
        <f t="shared" ca="1" si="9"/>
        <v>ㆱ</v>
      </c>
      <c r="S47" s="372" t="str">
        <f t="shared" ca="1" si="10"/>
        <v>L</v>
      </c>
      <c r="T47" s="370" t="str">
        <f t="shared" si="7"/>
        <v>om</v>
      </c>
    </row>
    <row r="48" spans="2:21">
      <c r="B48" s="348">
        <f t="shared" si="3"/>
        <v>46</v>
      </c>
      <c r="C48" s="375" t="s">
        <v>571</v>
      </c>
      <c r="D48" s="349" t="s">
        <v>596</v>
      </c>
      <c r="F48" s="348">
        <f t="shared" si="4"/>
        <v>46</v>
      </c>
      <c r="G48" s="351" t="s">
        <v>596</v>
      </c>
      <c r="H48" s="369" t="s">
        <v>594</v>
      </c>
      <c r="I48" s="350"/>
      <c r="J48" s="348">
        <f t="shared" si="5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6"/>
        <v>46</v>
      </c>
      <c r="Q48" s="372" t="str">
        <f t="shared" ca="1" si="8"/>
        <v>.</v>
      </c>
      <c r="R48" s="374" t="str">
        <f t="shared" ca="1" si="9"/>
        <v>ｎ</v>
      </c>
      <c r="S48" s="372" t="str">
        <f t="shared" ca="1" si="10"/>
        <v>N</v>
      </c>
      <c r="T48" s="370" t="str">
        <f t="shared" si="7"/>
        <v>-nn</v>
      </c>
    </row>
    <row r="49" spans="2:20">
      <c r="B49" s="348">
        <f t="shared" si="3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4"/>
        <v>47</v>
      </c>
      <c r="G49" s="349" t="str">
        <f xml:space="preserve"> CHAR(32)</f>
        <v xml:space="preserve"> </v>
      </c>
      <c r="H49" s="369" t="s">
        <v>532</v>
      </c>
      <c r="J49" s="348">
        <f t="shared" si="5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6"/>
        <v>47</v>
      </c>
      <c r="Q49" s="349" t="str">
        <f t="shared" ca="1" si="8"/>
        <v xml:space="preserve"> </v>
      </c>
      <c r="R49" s="374" t="str">
        <f t="shared" ca="1" si="9"/>
        <v>ˉ</v>
      </c>
      <c r="S49" s="372" t="str">
        <f t="shared" ca="1" si="10"/>
        <v>1</v>
      </c>
      <c r="T49" s="370">
        <f t="shared" si="7"/>
        <v>1</v>
      </c>
    </row>
    <row r="50" spans="2:20">
      <c r="B50" s="348">
        <f t="shared" si="3"/>
        <v>48</v>
      </c>
      <c r="C50" s="375" t="s">
        <v>347</v>
      </c>
      <c r="D50" s="349" t="s">
        <v>193</v>
      </c>
      <c r="F50" s="348">
        <f t="shared" si="4"/>
        <v>48</v>
      </c>
      <c r="G50" s="349" t="s">
        <v>193</v>
      </c>
      <c r="H50" s="369" t="s">
        <v>104</v>
      </c>
      <c r="J50" s="348">
        <f t="shared" si="5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6"/>
        <v>48</v>
      </c>
      <c r="Q50" s="372" t="str">
        <f t="shared" ca="1" si="8"/>
        <v>4</v>
      </c>
      <c r="R50" s="374" t="str">
        <f t="shared" ca="1" si="9"/>
        <v>ˋ</v>
      </c>
      <c r="S50" s="372" t="str">
        <f t="shared" ca="1" si="10"/>
        <v>2</v>
      </c>
      <c r="T50" s="370">
        <f t="shared" si="7"/>
        <v>2</v>
      </c>
    </row>
    <row r="51" spans="2:20">
      <c r="B51" s="348">
        <f t="shared" si="3"/>
        <v>49</v>
      </c>
      <c r="C51" s="375" t="s">
        <v>191</v>
      </c>
      <c r="D51" s="349" t="s">
        <v>191</v>
      </c>
      <c r="F51" s="348">
        <f t="shared" si="4"/>
        <v>49</v>
      </c>
      <c r="G51" s="351" t="s">
        <v>191</v>
      </c>
      <c r="H51" s="369" t="s">
        <v>105</v>
      </c>
      <c r="J51" s="348">
        <f t="shared" si="5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6"/>
        <v>49</v>
      </c>
      <c r="Q51" s="372" t="str">
        <f t="shared" ca="1" si="8"/>
        <v>3</v>
      </c>
      <c r="R51" s="374" t="str">
        <f t="shared" ca="1" si="9"/>
        <v>˪</v>
      </c>
      <c r="S51" s="372" t="str">
        <f t="shared" ca="1" si="10"/>
        <v>3</v>
      </c>
      <c r="T51" s="370">
        <f t="shared" si="7"/>
        <v>3</v>
      </c>
    </row>
    <row r="52" spans="2:20">
      <c r="B52" s="348">
        <f t="shared" si="3"/>
        <v>50</v>
      </c>
      <c r="C52" s="375" t="s">
        <v>170</v>
      </c>
      <c r="D52" s="351" t="s">
        <v>175</v>
      </c>
      <c r="F52" s="348">
        <f t="shared" si="4"/>
        <v>50</v>
      </c>
      <c r="G52" s="349" t="s">
        <v>175</v>
      </c>
      <c r="H52" s="368" t="s">
        <v>106</v>
      </c>
      <c r="J52" s="348">
        <f t="shared" si="5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6"/>
        <v>50</v>
      </c>
      <c r="Q52" s="372" t="str">
        <f t="shared" ca="1" si="8"/>
        <v>6</v>
      </c>
      <c r="R52" s="374" t="str">
        <f t="shared" ca="1" si="9"/>
        <v>ˊ</v>
      </c>
      <c r="S52" s="372" t="str">
        <f t="shared" ca="1" si="10"/>
        <v>5</v>
      </c>
      <c r="T52" s="370">
        <f t="shared" si="7"/>
        <v>5</v>
      </c>
    </row>
    <row r="53" spans="2:20">
      <c r="B53" s="348">
        <f t="shared" si="3"/>
        <v>51</v>
      </c>
      <c r="C53" s="375" t="s">
        <v>166</v>
      </c>
      <c r="D53" s="353" t="s">
        <v>170</v>
      </c>
      <c r="F53" s="348">
        <f t="shared" si="4"/>
        <v>51</v>
      </c>
      <c r="G53" s="353" t="s">
        <v>170</v>
      </c>
      <c r="H53" s="369" t="s">
        <v>107</v>
      </c>
      <c r="J53" s="348">
        <f t="shared" si="5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6"/>
        <v>51</v>
      </c>
      <c r="Q53" s="372" t="str">
        <f t="shared" ca="1" si="8"/>
        <v>5</v>
      </c>
      <c r="R53" s="374" t="str">
        <f t="shared" ca="1" si="9"/>
        <v>˫</v>
      </c>
      <c r="S53" s="372" t="str">
        <f t="shared" ca="1" si="10"/>
        <v>7</v>
      </c>
      <c r="T53" s="370">
        <f t="shared" si="7"/>
        <v>7</v>
      </c>
    </row>
    <row r="54" spans="2:20">
      <c r="B54" s="348">
        <f t="shared" si="3"/>
        <v>52</v>
      </c>
      <c r="C54" s="375" t="s">
        <v>219</v>
      </c>
      <c r="D54" s="349">
        <v>7</v>
      </c>
      <c r="F54" s="348">
        <f t="shared" si="4"/>
        <v>52</v>
      </c>
      <c r="G54" s="349" t="s">
        <v>166</v>
      </c>
      <c r="H54" s="369" t="s">
        <v>530</v>
      </c>
      <c r="J54" s="348">
        <f t="shared" si="5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6"/>
        <v>52</v>
      </c>
      <c r="Q54" s="372" t="str">
        <f t="shared" ca="1" si="8"/>
        <v>7</v>
      </c>
      <c r="R54" s="374" t="str">
        <f t="shared" ca="1" si="9"/>
        <v>．</v>
      </c>
      <c r="S54" s="372" t="str">
        <f t="shared" ca="1" si="10"/>
        <v>0</v>
      </c>
      <c r="T54" s="370" t="str">
        <f t="shared" si="7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3" priority="1" operator="equal">
      <formula xml:space="preserve"> CHAR(32)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dimension ref="B1:H9"/>
  <sheetViews>
    <sheetView workbookViewId="0">
      <selection activeCell="B3" sqref="B3:H9"/>
    </sheetView>
  </sheetViews>
  <sheetFormatPr defaultRowHeight="27.75"/>
  <cols>
    <col min="1" max="1" width="8.796875" style="466"/>
    <col min="2" max="8" width="18.296875" style="466" customWidth="1"/>
    <col min="9" max="16384" width="8.796875" style="466"/>
  </cols>
  <sheetData>
    <row r="1" spans="2:8">
      <c r="B1" s="466" t="s">
        <v>693</v>
      </c>
    </row>
    <row r="3" spans="2:8">
      <c r="B3" s="470" t="s">
        <v>727</v>
      </c>
      <c r="C3" s="471" t="s">
        <v>694</v>
      </c>
      <c r="D3" s="471" t="s">
        <v>695</v>
      </c>
      <c r="E3" s="471" t="s">
        <v>696</v>
      </c>
      <c r="F3" s="471" t="s">
        <v>697</v>
      </c>
      <c r="G3" s="471" t="s">
        <v>698</v>
      </c>
      <c r="H3" s="472" t="s">
        <v>699</v>
      </c>
    </row>
    <row r="4" spans="2:8">
      <c r="B4" s="467" t="s">
        <v>700</v>
      </c>
      <c r="C4" s="477" t="s">
        <v>701</v>
      </c>
      <c r="D4" s="477" t="s">
        <v>702</v>
      </c>
      <c r="E4" s="477" t="s">
        <v>703</v>
      </c>
      <c r="F4" s="477" t="s">
        <v>704</v>
      </c>
      <c r="G4" s="477"/>
      <c r="H4" s="478"/>
    </row>
    <row r="5" spans="2:8">
      <c r="B5" s="467" t="s">
        <v>705</v>
      </c>
      <c r="C5" s="477" t="s">
        <v>706</v>
      </c>
      <c r="D5" s="477" t="s">
        <v>707</v>
      </c>
      <c r="E5" s="477"/>
      <c r="F5" s="477" t="s">
        <v>708</v>
      </c>
      <c r="G5" s="477"/>
      <c r="H5" s="478" t="s">
        <v>709</v>
      </c>
    </row>
    <row r="6" spans="2:8">
      <c r="B6" s="467" t="s">
        <v>710</v>
      </c>
      <c r="C6" s="477" t="s">
        <v>711</v>
      </c>
      <c r="D6" s="477" t="s">
        <v>712</v>
      </c>
      <c r="E6" s="477" t="s">
        <v>713</v>
      </c>
      <c r="F6" s="477"/>
      <c r="G6" s="477" t="s">
        <v>714</v>
      </c>
      <c r="H6" s="478"/>
    </row>
    <row r="7" spans="2:8">
      <c r="B7" s="467" t="s">
        <v>715</v>
      </c>
      <c r="C7" s="477" t="s">
        <v>716</v>
      </c>
      <c r="D7" s="477" t="s">
        <v>717</v>
      </c>
      <c r="E7" s="477" t="s">
        <v>718</v>
      </c>
      <c r="F7" s="477"/>
      <c r="G7" s="477" t="s">
        <v>719</v>
      </c>
      <c r="H7" s="478"/>
    </row>
    <row r="8" spans="2:8">
      <c r="B8" s="467" t="s">
        <v>720</v>
      </c>
      <c r="C8" s="477" t="s">
        <v>721</v>
      </c>
      <c r="D8" s="477" t="s">
        <v>722</v>
      </c>
      <c r="E8" s="477" t="s">
        <v>723</v>
      </c>
      <c r="F8" s="477" t="s">
        <v>724</v>
      </c>
      <c r="G8" s="477"/>
      <c r="H8" s="478"/>
    </row>
    <row r="9" spans="2:8">
      <c r="B9" s="469" t="s">
        <v>725</v>
      </c>
      <c r="C9" s="479"/>
      <c r="D9" s="479"/>
      <c r="E9" s="479"/>
      <c r="F9" s="479"/>
      <c r="G9" s="479" t="s">
        <v>726</v>
      </c>
      <c r="H9" s="480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</sheetViews>
  <sheetFormatPr defaultRowHeight="27.75"/>
  <cols>
    <col min="1" max="1" width="2.19921875" style="466" customWidth="1"/>
    <col min="2" max="2" width="9.09765625" style="466" customWidth="1"/>
    <col min="3" max="21" width="9.19921875" style="466" customWidth="1"/>
    <col min="22" max="16384" width="8.796875" style="466"/>
  </cols>
  <sheetData>
    <row r="1" spans="2:21">
      <c r="B1" s="466" t="s">
        <v>728</v>
      </c>
    </row>
    <row r="3" spans="2:21" ht="30">
      <c r="B3" s="468" t="s">
        <v>729</v>
      </c>
      <c r="C3" s="544" t="s">
        <v>351</v>
      </c>
      <c r="D3" s="544" t="s">
        <v>799</v>
      </c>
      <c r="E3" s="544" t="s">
        <v>800</v>
      </c>
      <c r="F3" s="544" t="s">
        <v>329</v>
      </c>
      <c r="G3" s="544" t="s">
        <v>279</v>
      </c>
      <c r="H3" s="544" t="s">
        <v>801</v>
      </c>
      <c r="I3" s="546" t="s">
        <v>804</v>
      </c>
      <c r="J3" s="544" t="s">
        <v>802</v>
      </c>
      <c r="K3" s="544" t="s">
        <v>739</v>
      </c>
      <c r="L3" s="544" t="s">
        <v>318</v>
      </c>
      <c r="M3" s="544" t="s">
        <v>730</v>
      </c>
      <c r="N3" s="544" t="s">
        <v>740</v>
      </c>
      <c r="O3" s="544" t="s">
        <v>196</v>
      </c>
      <c r="P3" s="544" t="s">
        <v>295</v>
      </c>
      <c r="Q3" s="544" t="s">
        <v>741</v>
      </c>
      <c r="R3" s="544" t="s">
        <v>292</v>
      </c>
      <c r="S3" s="544" t="s">
        <v>298</v>
      </c>
      <c r="T3" s="544" t="s">
        <v>731</v>
      </c>
      <c r="U3" s="545" t="s">
        <v>803</v>
      </c>
    </row>
    <row r="4" spans="2:21">
      <c r="B4" s="467" t="s">
        <v>732</v>
      </c>
      <c r="C4" s="473" t="s">
        <v>58</v>
      </c>
      <c r="D4" s="473" t="s">
        <v>241</v>
      </c>
      <c r="E4" s="473" t="s">
        <v>72</v>
      </c>
      <c r="F4" s="473" t="s">
        <v>61</v>
      </c>
      <c r="G4" s="473" t="s">
        <v>54</v>
      </c>
      <c r="H4" s="473" t="s">
        <v>315</v>
      </c>
      <c r="I4" s="473" t="s">
        <v>304</v>
      </c>
      <c r="J4" s="473" t="s">
        <v>308</v>
      </c>
      <c r="K4" s="473" t="s">
        <v>733</v>
      </c>
      <c r="L4" s="473" t="s">
        <v>320</v>
      </c>
      <c r="M4" s="473" t="s">
        <v>473</v>
      </c>
      <c r="N4" s="473" t="s">
        <v>67</v>
      </c>
      <c r="O4" s="473" t="s">
        <v>56</v>
      </c>
      <c r="P4" s="473" t="s">
        <v>297</v>
      </c>
      <c r="Q4" s="473" t="s">
        <v>291</v>
      </c>
      <c r="R4" s="473" t="s">
        <v>734</v>
      </c>
      <c r="S4" s="473" t="s">
        <v>300</v>
      </c>
      <c r="T4" s="473" t="s">
        <v>145</v>
      </c>
      <c r="U4" s="474" t="s">
        <v>74</v>
      </c>
    </row>
    <row r="5" spans="2:21">
      <c r="B5" s="467" t="s">
        <v>735</v>
      </c>
      <c r="C5" s="473" t="s">
        <v>115</v>
      </c>
      <c r="D5" s="473" t="s">
        <v>117</v>
      </c>
      <c r="E5" s="473"/>
      <c r="F5" s="473" t="s">
        <v>119</v>
      </c>
      <c r="G5" s="473" t="s">
        <v>111</v>
      </c>
      <c r="H5" s="473" t="s">
        <v>258</v>
      </c>
      <c r="I5" s="473" t="s">
        <v>248</v>
      </c>
      <c r="J5" s="473"/>
      <c r="K5" s="473" t="s">
        <v>252</v>
      </c>
      <c r="L5" s="473" t="s">
        <v>262</v>
      </c>
      <c r="M5" s="473"/>
      <c r="N5" s="473" t="s">
        <v>121</v>
      </c>
      <c r="O5" s="473"/>
      <c r="P5" s="473" t="s">
        <v>238</v>
      </c>
      <c r="Q5" s="473" t="s">
        <v>229</v>
      </c>
      <c r="R5" s="473"/>
      <c r="S5" s="473"/>
      <c r="T5" s="473"/>
      <c r="U5" s="474"/>
    </row>
    <row r="6" spans="2:21">
      <c r="B6" s="481" t="s">
        <v>79</v>
      </c>
      <c r="C6" s="473" t="s">
        <v>99</v>
      </c>
      <c r="D6" s="473"/>
      <c r="E6" s="473"/>
      <c r="F6" s="473"/>
      <c r="G6" s="473" t="s">
        <v>736</v>
      </c>
      <c r="H6" s="473" t="s">
        <v>737</v>
      </c>
      <c r="I6" s="473"/>
      <c r="J6" s="473"/>
      <c r="K6" s="473"/>
      <c r="L6" s="473"/>
      <c r="M6" s="473"/>
      <c r="N6" s="473" t="s">
        <v>125</v>
      </c>
      <c r="O6" s="473"/>
      <c r="P6" s="473"/>
      <c r="Q6" s="473"/>
      <c r="R6" s="473"/>
      <c r="S6" s="473"/>
      <c r="T6" s="473"/>
      <c r="U6" s="474"/>
    </row>
    <row r="7" spans="2:21">
      <c r="B7" s="481" t="s">
        <v>77</v>
      </c>
      <c r="C7" s="473" t="s">
        <v>97</v>
      </c>
      <c r="D7" s="473"/>
      <c r="E7" s="473"/>
      <c r="F7" s="473"/>
      <c r="G7" s="473" t="s">
        <v>187</v>
      </c>
      <c r="H7" s="473" t="s">
        <v>173</v>
      </c>
      <c r="I7" s="473"/>
      <c r="J7" s="473"/>
      <c r="K7" s="473"/>
      <c r="L7" s="473"/>
      <c r="M7" s="473"/>
      <c r="N7" s="473"/>
      <c r="O7" s="473" t="s">
        <v>182</v>
      </c>
      <c r="P7" s="473" t="s">
        <v>169</v>
      </c>
      <c r="Q7" s="473"/>
      <c r="R7" s="473"/>
      <c r="S7" s="473"/>
      <c r="T7" s="473"/>
      <c r="U7" s="474"/>
    </row>
    <row r="8" spans="2:21">
      <c r="B8" s="482" t="s">
        <v>738</v>
      </c>
      <c r="C8" s="475" t="s">
        <v>95</v>
      </c>
      <c r="D8" s="475"/>
      <c r="E8" s="475"/>
      <c r="F8" s="475"/>
      <c r="G8" s="475" t="s">
        <v>156</v>
      </c>
      <c r="H8" s="475" t="s">
        <v>159</v>
      </c>
      <c r="I8" s="475"/>
      <c r="J8" s="475"/>
      <c r="K8" s="475" t="s">
        <v>154</v>
      </c>
      <c r="L8" s="475"/>
      <c r="M8" s="475"/>
      <c r="N8" s="475" t="s">
        <v>101</v>
      </c>
      <c r="O8" s="475"/>
      <c r="P8" s="475"/>
      <c r="Q8" s="475"/>
      <c r="R8" s="475"/>
      <c r="S8" s="475"/>
      <c r="T8" s="475"/>
      <c r="U8" s="476"/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10</vt:i4>
      </vt:variant>
    </vt:vector>
  </HeadingPairs>
  <TitlesOfParts>
    <vt:vector size="21" baseType="lpstr">
      <vt:lpstr>使用按鍵解析</vt:lpstr>
      <vt:lpstr>注音編碼對照表</vt:lpstr>
      <vt:lpstr>RIME設定解析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方音符號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2024-11-16T12:40:16Z</dcterms:modified>
</cp:coreProperties>
</file>