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6A6A08B-528D-4A93-B51C-0E51D9857FB4}" xr6:coauthVersionLast="47" xr6:coauthVersionMax="47" xr10:uidLastSave="{00000000-0000-0000-0000-000000000000}"/>
  <bookViews>
    <workbookView xWindow="-28920" yWindow="-120" windowWidth="29040" windowHeight="15720" activeTab="1" xr2:uid="{E87E5C8B-EACA-42E9-8621-62DDB8F02212}"/>
  </bookViews>
  <sheets>
    <sheet name="使用按鍵解析" sheetId="9" r:id="rId1"/>
    <sheet name="RIME設定解析" sheetId="10" r:id="rId2"/>
    <sheet name="方音符號V2" sheetId="8" r:id="rId3"/>
    <sheet name="方音符號" sheetId="7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</sheets>
  <externalReferences>
    <externalReference r:id="rId10"/>
    <externalReference r:id="rId11"/>
  </externalReferences>
  <definedNames>
    <definedName name="_xlnm._FilterDatabase" localSheetId="3" hidden="1">方音符號!$P$2:$T$54</definedName>
    <definedName name="_xlnm._FilterDatabase" localSheetId="5" hidden="1">'注音符號、電腦鍵盤與音標編碼'!$B$2:$K$56</definedName>
    <definedName name="方音符號" localSheetId="1">RIME設定解析!$V$3:$V$54</definedName>
    <definedName name="方音符號" localSheetId="7">'RIME對映編碼 (台語方音)'!$U$3:$U$44</definedName>
    <definedName name="方音符號" localSheetId="3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1">RIME設定解析!$V$3:$V$54</definedName>
    <definedName name="注音符號" localSheetId="3">#REF!</definedName>
    <definedName name="注音符號">#REF!</definedName>
    <definedName name="注音編碼" localSheetId="1">RIME設定解析!$W$3:$W$54</definedName>
    <definedName name="注音編碼" localSheetId="0">[2]RIME設定解析!$W$3:$W$54</definedName>
    <definedName name="注音編碼">方音符號V2!$V$2:$V$53</definedName>
    <definedName name="拼音字母" localSheetId="1">RIME設定解析!$X$3:$X$54</definedName>
    <definedName name="拼音字母" localSheetId="7">'RIME對映編碼 (台語方音)'!#REF!</definedName>
    <definedName name="拼音字母" localSheetId="3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1">RIME設定解析!$W$3:$W$54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1">RIME設定解析!$U$3:$U$54</definedName>
    <definedName name="鍵盤位置" localSheetId="7">'RIME對映編碼 (台語方音)'!$S$3:$S$44</definedName>
    <definedName name="鍵盤位置" localSheetId="3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1">RIME設定解析!$U$3:$U$54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6" i="10" l="1"/>
  <c r="Z47" i="10"/>
  <c r="AH15" i="10"/>
  <c r="AH14" i="10"/>
  <c r="AF4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AF3" i="10"/>
  <c r="AF5" i="10"/>
  <c r="AH19" i="10"/>
  <c r="AH18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3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AH10" i="10"/>
  <c r="BI10" i="10" s="1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CR10" i="10" l="1"/>
  <c r="CF10" i="10"/>
  <c r="BT10" i="10"/>
  <c r="BH10" i="10"/>
  <c r="CX15" i="10"/>
  <c r="CQ10" i="10"/>
  <c r="CE10" i="10"/>
  <c r="BS10" i="10"/>
  <c r="BG10" i="10"/>
  <c r="CP10" i="10"/>
  <c r="CD10" i="10"/>
  <c r="BR10" i="10"/>
  <c r="BF10" i="10"/>
  <c r="CO10" i="10"/>
  <c r="CC10" i="10"/>
  <c r="BQ10" i="10"/>
  <c r="BE10" i="10"/>
  <c r="CN10" i="10"/>
  <c r="CB10" i="10"/>
  <c r="BP10" i="10"/>
  <c r="BD10" i="10"/>
  <c r="AY10" i="10"/>
  <c r="CM10" i="10"/>
  <c r="CA10" i="10"/>
  <c r="BO10" i="10"/>
  <c r="BC10" i="10"/>
  <c r="CX10" i="10"/>
  <c r="CL10" i="10"/>
  <c r="BZ10" i="10"/>
  <c r="BN10" i="10"/>
  <c r="BB10" i="10"/>
  <c r="CW10" i="10"/>
  <c r="CK10" i="10"/>
  <c r="BY10" i="10"/>
  <c r="BM10" i="10"/>
  <c r="BA10" i="10"/>
  <c r="CV10" i="10"/>
  <c r="CJ10" i="10"/>
  <c r="BX10" i="10"/>
  <c r="BL10" i="10"/>
  <c r="AZ10" i="10"/>
  <c r="CU10" i="10"/>
  <c r="CI10" i="10"/>
  <c r="BW10" i="10"/>
  <c r="BK10" i="10"/>
  <c r="CT10" i="10"/>
  <c r="CH10" i="10"/>
  <c r="BV10" i="10"/>
  <c r="BJ10" i="10"/>
  <c r="CS10" i="10"/>
  <c r="CG10" i="10"/>
  <c r="BU10" i="10"/>
  <c r="CM15" i="10"/>
  <c r="CO14" i="10"/>
  <c r="CC15" i="10"/>
  <c r="BQ15" i="10"/>
  <c r="BE15" i="10"/>
  <c r="BG15" i="10"/>
  <c r="BD15" i="10"/>
  <c r="AY14" i="10"/>
  <c r="BI15" i="10"/>
  <c r="BO15" i="10"/>
  <c r="BC15" i="10"/>
  <c r="AY15" i="10"/>
  <c r="BP15" i="10"/>
  <c r="BI14" i="10"/>
  <c r="BR15" i="10"/>
  <c r="CI14" i="10"/>
  <c r="BJ14" i="10"/>
  <c r="BS15" i="10"/>
  <c r="BW14" i="10"/>
  <c r="BK14" i="10"/>
  <c r="BT15" i="10"/>
  <c r="CG15" i="10"/>
  <c r="BV14" i="10"/>
  <c r="BU14" i="10"/>
  <c r="CA15" i="10"/>
  <c r="CF15" i="10"/>
  <c r="BU15" i="10"/>
  <c r="CG14" i="10"/>
  <c r="CB15" i="10"/>
  <c r="CE15" i="10"/>
  <c r="CU14" i="10"/>
  <c r="CH14" i="10"/>
  <c r="CD15" i="10"/>
  <c r="CO15" i="10"/>
  <c r="BH15" i="10"/>
  <c r="CS14" i="10"/>
  <c r="CP15" i="10"/>
  <c r="CS15" i="10"/>
  <c r="CT14" i="10"/>
  <c r="CQ15" i="10"/>
  <c r="CN15" i="10"/>
  <c r="BF15" i="10"/>
  <c r="CR15" i="10"/>
  <c r="BF14" i="10"/>
  <c r="BR14" i="10"/>
  <c r="CD14" i="10"/>
  <c r="CP14" i="10"/>
  <c r="BG14" i="10"/>
  <c r="BS14" i="10"/>
  <c r="CE14" i="10"/>
  <c r="CQ14" i="10"/>
  <c r="BH14" i="10"/>
  <c r="BT14" i="10"/>
  <c r="CF14" i="10"/>
  <c r="CR14" i="10"/>
  <c r="BX14" i="10"/>
  <c r="BA14" i="10"/>
  <c r="BM14" i="10"/>
  <c r="BY14" i="10"/>
  <c r="CK14" i="10"/>
  <c r="CW14" i="10"/>
  <c r="BJ15" i="10"/>
  <c r="BV15" i="10"/>
  <c r="CH15" i="10"/>
  <c r="CT15" i="10"/>
  <c r="BB14" i="10"/>
  <c r="BN14" i="10"/>
  <c r="BZ14" i="10"/>
  <c r="CL14" i="10"/>
  <c r="CX14" i="10"/>
  <c r="BK15" i="10"/>
  <c r="BW15" i="10"/>
  <c r="CI15" i="10"/>
  <c r="CU15" i="10"/>
  <c r="BC14" i="10"/>
  <c r="BO14" i="10"/>
  <c r="CA14" i="10"/>
  <c r="CM14" i="10"/>
  <c r="AZ15" i="10"/>
  <c r="BL15" i="10"/>
  <c r="BX15" i="10"/>
  <c r="CJ15" i="10"/>
  <c r="CV15" i="10"/>
  <c r="AZ14" i="10"/>
  <c r="CJ14" i="10"/>
  <c r="BD14" i="10"/>
  <c r="BP14" i="10"/>
  <c r="CB14" i="10"/>
  <c r="CN14" i="10"/>
  <c r="BA15" i="10"/>
  <c r="BM15" i="10"/>
  <c r="BY15" i="10"/>
  <c r="CK15" i="10"/>
  <c r="CW15" i="10"/>
  <c r="BL14" i="10"/>
  <c r="CV14" i="10"/>
  <c r="BE14" i="10"/>
  <c r="BQ14" i="10"/>
  <c r="CC14" i="10"/>
  <c r="BB15" i="10"/>
  <c r="BN15" i="10"/>
  <c r="BZ15" i="10"/>
  <c r="CL15" i="10"/>
  <c r="B16" i="10"/>
  <c r="Q26" i="10"/>
  <c r="Q9" i="10"/>
  <c r="B15" i="10"/>
  <c r="Q18" i="10"/>
  <c r="Q41" i="10"/>
  <c r="B48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V54" i="10" l="1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5" i="10"/>
  <c r="AC56" i="10"/>
  <c r="AC57" i="10"/>
  <c r="AC58" i="10"/>
  <c r="AA57" i="10"/>
  <c r="AA55" i="10"/>
  <c r="AA58" i="10"/>
  <c r="AA56" i="10"/>
  <c r="AZ9" i="10" l="1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AY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H8" i="10"/>
  <c r="AW9" i="10"/>
  <c r="AV10" i="10" s="1"/>
  <c r="AV14" i="10" s="1"/>
  <c r="AW14" i="10" s="1"/>
  <c r="AW18" i="10" l="1"/>
  <c r="AV19" i="10" s="1"/>
  <c r="AG19" i="10"/>
  <c r="AV15" i="10"/>
  <c r="AG15" i="10"/>
  <c r="AH13" i="10"/>
  <c r="AH17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24" i="7" a="1"/>
  <c r="K42" i="7" a="1"/>
  <c r="K15" i="7" a="1"/>
  <c r="K45" i="7" a="1"/>
  <c r="K20" i="7" a="1"/>
  <c r="K26" i="7" a="1"/>
  <c r="K19" i="7" a="1"/>
  <c r="K37" i="7" a="1"/>
  <c r="K44" i="7" a="1"/>
  <c r="K5" i="7" a="1"/>
  <c r="K25" i="7" a="1"/>
  <c r="K40" i="7" a="1"/>
  <c r="K27" i="7" a="1"/>
  <c r="K3" i="7" a="1"/>
  <c r="K47" i="7" a="1"/>
  <c r="K6" i="7" a="1"/>
  <c r="K11" i="7" a="1"/>
  <c r="K54" i="7" a="1"/>
  <c r="K31" i="7" a="1"/>
  <c r="K48" i="7" a="1"/>
  <c r="K33" i="7" a="1"/>
  <c r="K12" i="7" a="1"/>
  <c r="K53" i="7" a="1"/>
  <c r="K22" i="7" a="1"/>
  <c r="K43" i="7" a="1"/>
  <c r="K51" i="7" a="1"/>
  <c r="K7" i="7" a="1"/>
  <c r="K9" i="7" a="1"/>
  <c r="K29" i="7" a="1"/>
  <c r="K46" i="7" a="1"/>
  <c r="K21" i="7" a="1"/>
  <c r="K14" i="7" a="1"/>
  <c r="K30" i="7" a="1"/>
  <c r="K10" i="7" a="1"/>
  <c r="K28" i="7" a="1"/>
  <c r="K35" i="7" a="1"/>
  <c r="K36" i="7" a="1"/>
  <c r="K49" i="7" a="1"/>
  <c r="K8" i="7" a="1"/>
  <c r="K17" i="7" a="1"/>
  <c r="K16" i="7" a="1"/>
  <c r="K34" i="7" a="1"/>
  <c r="K38" i="7" a="1"/>
  <c r="K39" i="7" a="1"/>
  <c r="K18" i="7" a="1"/>
  <c r="K4" i="7" a="1"/>
  <c r="K23" i="7" a="1"/>
  <c r="K41" i="7" a="1"/>
  <c r="K52" i="7" a="1"/>
  <c r="K50" i="7" a="1"/>
  <c r="K13" i="7" a="1"/>
  <c r="K32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7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M17" i="5" a="1"/>
  <c r="AG17" i="5" a="1"/>
  <c r="F17" i="5" a="1"/>
  <c r="R17" i="5" a="1"/>
  <c r="AB17" i="5" a="1"/>
  <c r="D17" i="5" a="1"/>
  <c r="K17" i="5" a="1"/>
  <c r="E17" i="5" a="1"/>
  <c r="AO17" i="5" a="1"/>
  <c r="AY17" i="5" a="1"/>
  <c r="AZ17" i="5" a="1"/>
  <c r="W17" i="5" a="1"/>
  <c r="AE17" i="5" a="1"/>
  <c r="AR17" i="5" a="1"/>
  <c r="O17" i="5" a="1"/>
  <c r="AC17" i="5" a="1"/>
  <c r="P17" i="5" a="1"/>
  <c r="Y17" i="5" a="1"/>
  <c r="Z17" i="5" a="1"/>
  <c r="AS17" i="5" a="1"/>
  <c r="AD17" i="5" a="1"/>
  <c r="AJ17" i="5" a="1"/>
  <c r="AA17" i="5" a="1"/>
  <c r="N17" i="5" a="1"/>
  <c r="AP17" i="5" a="1"/>
  <c r="L17" i="5" a="1"/>
  <c r="M17" i="5" a="1"/>
  <c r="T17" i="5" a="1"/>
  <c r="AX17" i="5" a="1"/>
  <c r="AW17" i="5" a="1"/>
  <c r="J17" i="5" a="1"/>
  <c r="AV17" i="5" a="1"/>
  <c r="V17" i="5" a="1"/>
  <c r="AF17" i="5" a="1"/>
  <c r="AH17" i="5" a="1"/>
  <c r="S17" i="5" a="1"/>
  <c r="BA17" i="5" a="1"/>
  <c r="AU17" i="5" a="1"/>
  <c r="H17" i="5" a="1"/>
  <c r="AQ17" i="5" a="1"/>
  <c r="AI17" i="5" a="1"/>
  <c r="AK17" i="5" a="1"/>
  <c r="I17" i="5" a="1"/>
  <c r="BC17" i="5" a="1"/>
  <c r="U17" i="5" a="1"/>
  <c r="AT17" i="5" a="1"/>
  <c r="AN17" i="5" a="1"/>
  <c r="G17" i="5" a="1"/>
  <c r="BB17" i="5" a="1"/>
  <c r="X17" i="5" a="1"/>
  <c r="Q17" i="5" a="1"/>
  <c r="AL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Q13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V6" i="3" a="1"/>
  <c r="AC6" i="3" a="1"/>
  <c r="BB6" i="3" a="1"/>
  <c r="BG4" i="3" a="1"/>
  <c r="AW6" i="3" a="1"/>
  <c r="AK3" i="3" a="1"/>
  <c r="BK3" i="3" a="1"/>
  <c r="W4" i="3" a="1"/>
  <c r="BJ5" i="3" a="1"/>
  <c r="AC4" i="3" a="1"/>
  <c r="BS3" i="3" a="1"/>
  <c r="AX5" i="3" a="1"/>
  <c r="AK4" i="3" a="1"/>
  <c r="AL5" i="3" a="1"/>
  <c r="AH3" i="3" a="1"/>
  <c r="BF6" i="3" a="1"/>
  <c r="Y3" i="3" a="1"/>
  <c r="AJ6" i="3" a="1"/>
  <c r="AM3" i="3" a="1"/>
  <c r="BR4" i="3" a="1"/>
  <c r="AJ4" i="3" a="1"/>
  <c r="BM5" i="3" a="1"/>
  <c r="AS5" i="3" a="1"/>
  <c r="BG6" i="3" a="1"/>
  <c r="AQ3" i="3" a="1"/>
  <c r="BL5" i="3" a="1"/>
  <c r="AU6" i="3" a="1"/>
  <c r="AT4" i="3" a="1"/>
  <c r="AX6" i="3" a="1"/>
  <c r="AP3" i="3" a="1"/>
  <c r="BQ6" i="3" a="1"/>
  <c r="BK5" i="3" a="1"/>
  <c r="BL6" i="3" a="1"/>
  <c r="BX5" i="3" a="1"/>
  <c r="BC3" i="3" a="1"/>
  <c r="BV5" i="3" a="1"/>
  <c r="AD5" i="3" a="1"/>
  <c r="BM4" i="3" a="1"/>
  <c r="AV5" i="3" a="1"/>
  <c r="AE5" i="3" a="1"/>
  <c r="BE4" i="3" a="1"/>
  <c r="AN4" i="3" a="1"/>
  <c r="BU5" i="3" a="1"/>
  <c r="BH3" i="3" a="1"/>
  <c r="AF5" i="3" a="1"/>
  <c r="BQ3" i="3" a="1"/>
  <c r="AN5" i="3" a="1"/>
  <c r="BI5" i="3" a="1"/>
  <c r="BA4" i="3" a="1"/>
  <c r="AI5" i="3" a="1"/>
  <c r="AW3" i="3" a="1"/>
  <c r="BC6" i="3" a="1"/>
  <c r="V4" i="3" a="1"/>
  <c r="BX4" i="3" a="1"/>
  <c r="AP5" i="3" a="1"/>
  <c r="Y4" i="3" a="1"/>
  <c r="AA3" i="3" a="1"/>
  <c r="Z5" i="3" a="1"/>
  <c r="W3" i="3" a="1"/>
  <c r="AL4" i="3" a="1"/>
  <c r="BI4" i="3" a="1"/>
  <c r="AM6" i="3" a="1"/>
  <c r="BM6" i="3" a="1"/>
  <c r="AZ3" i="3" a="1"/>
  <c r="AQ5" i="3" a="1"/>
  <c r="AT3" i="3" a="1"/>
  <c r="AE3" i="3" a="1"/>
  <c r="BC5" i="3" a="1"/>
  <c r="BH6" i="3" a="1"/>
  <c r="V3" i="3" a="1"/>
  <c r="AM5" i="3" a="1"/>
  <c r="AK6" i="3" a="1"/>
  <c r="AI3" i="3" a="1"/>
  <c r="BC4" i="3" a="1"/>
  <c r="AF4" i="3" a="1"/>
  <c r="AQ4" i="3" a="1"/>
  <c r="BK4" i="3" a="1"/>
  <c r="AG6" i="3" a="1"/>
  <c r="BF5" i="3" a="1"/>
  <c r="BX6" i="3" a="1"/>
  <c r="BL4" i="3" a="1"/>
  <c r="AO4" i="3" a="1"/>
  <c r="AW4" i="3" a="1"/>
  <c r="BB4" i="3" a="1"/>
  <c r="W5" i="3" a="1"/>
  <c r="AR4" i="3" a="1"/>
  <c r="BM3" i="3" a="1"/>
  <c r="AL3" i="3" a="1"/>
  <c r="BB3" i="3" a="1"/>
  <c r="AZ4" i="3" a="1"/>
  <c r="BU3" i="3" a="1"/>
  <c r="BN6" i="3" a="1"/>
  <c r="AQ6" i="3" a="1"/>
  <c r="AB6" i="3" a="1"/>
  <c r="BS4" i="3" a="1"/>
  <c r="AR5" i="3" a="1"/>
  <c r="BH5" i="3" a="1"/>
  <c r="X3" i="3" a="1"/>
  <c r="BE5" i="3" a="1"/>
  <c r="AK5" i="3" a="1"/>
  <c r="Z3" i="3" a="1"/>
  <c r="BA5" i="3" a="1"/>
  <c r="BP4" i="3" a="1"/>
  <c r="BD6" i="3" a="1"/>
  <c r="X5" i="3" a="1"/>
  <c r="BT3" i="3" a="1"/>
  <c r="AI6" i="3" a="1"/>
  <c r="BR3" i="3" a="1"/>
  <c r="BN3" i="3" a="1"/>
  <c r="BR6" i="3" a="1"/>
  <c r="AV4" i="3" a="1"/>
  <c r="BI3" i="3" a="1"/>
  <c r="BL3" i="3" a="1"/>
  <c r="AO6" i="3" a="1"/>
  <c r="BG3" i="3" a="1"/>
  <c r="AA6" i="3" a="1"/>
  <c r="AA5" i="3" a="1"/>
  <c r="AY6" i="3" a="1"/>
  <c r="Y6" i="3" a="1"/>
  <c r="BS6" i="3" a="1"/>
  <c r="V5" i="3" a="1"/>
  <c r="BV4" i="3" a="1"/>
  <c r="AY3" i="3" a="1"/>
  <c r="AS4" i="3" a="1"/>
  <c r="BX3" i="3" a="1"/>
  <c r="AZ6" i="3" a="1"/>
  <c r="AJ5" i="3" a="1"/>
  <c r="BW4" i="3" a="1"/>
  <c r="X4" i="3" a="1"/>
  <c r="AS3" i="3" a="1"/>
  <c r="BW6" i="3" a="1"/>
  <c r="AI4" i="3" a="1"/>
  <c r="BH4" i="3" a="1"/>
  <c r="BW5" i="3" a="1"/>
  <c r="AG5" i="3" a="1"/>
  <c r="BP6" i="3" a="1"/>
  <c r="AT5" i="3" a="1"/>
  <c r="BO5" i="3" a="1"/>
  <c r="BT6" i="3" a="1"/>
  <c r="AN6" i="3" a="1"/>
  <c r="AO3" i="3" a="1"/>
  <c r="BP5" i="3" a="1"/>
  <c r="BV3" i="3" a="1"/>
  <c r="AF3" i="3" a="1"/>
  <c r="AU4" i="3" a="1"/>
  <c r="BR5" i="3" a="1"/>
  <c r="X6" i="3" a="1"/>
  <c r="BU6" i="3" a="1"/>
  <c r="AC3" i="3" a="1"/>
  <c r="BP3" i="3" a="1"/>
  <c r="Z4" i="3" a="1"/>
  <c r="AA4" i="3" a="1"/>
  <c r="BB5" i="3" a="1"/>
  <c r="BD3" i="3" a="1"/>
  <c r="AX4" i="3" a="1"/>
  <c r="Z6" i="3" a="1"/>
  <c r="AG3" i="3" a="1"/>
  <c r="AH6" i="3" a="1"/>
  <c r="AZ5" i="3" a="1"/>
  <c r="AF6" i="3" a="1"/>
  <c r="BN5" i="3" a="1"/>
  <c r="AD3" i="3" a="1"/>
  <c r="AW5" i="3" a="1"/>
  <c r="BW3" i="3" a="1"/>
  <c r="AH4" i="3" a="1"/>
  <c r="AB3" i="3" a="1"/>
  <c r="AR6" i="3" a="1"/>
  <c r="BO6" i="3" a="1"/>
  <c r="W6" i="3" a="1"/>
  <c r="BG5" i="3" a="1"/>
  <c r="BK6" i="3" a="1"/>
  <c r="AL6" i="3" a="1"/>
  <c r="BA6" i="3" a="1"/>
  <c r="AB5" i="3" a="1"/>
  <c r="BT4" i="3" a="1"/>
  <c r="AE6" i="3" a="1"/>
  <c r="BD4" i="3" a="1"/>
  <c r="BO4" i="3" a="1"/>
  <c r="AV3" i="3" a="1"/>
  <c r="BJ3" i="3" a="1"/>
  <c r="AJ3" i="3" a="1"/>
  <c r="AR3" i="3" a="1"/>
  <c r="BF3" i="3" a="1"/>
  <c r="AN3" i="3" a="1"/>
  <c r="AB4" i="3" a="1"/>
  <c r="AO5" i="3" a="1"/>
  <c r="BI6" i="3" a="1"/>
  <c r="BJ4" i="3" a="1"/>
  <c r="AC5" i="3" a="1"/>
  <c r="BJ6" i="3" a="1"/>
  <c r="BE6" i="3" a="1"/>
  <c r="AX3" i="3" a="1"/>
  <c r="BA3" i="3" a="1"/>
  <c r="AE4" i="3" a="1"/>
  <c r="BS5" i="3" a="1"/>
  <c r="AM4" i="3" a="1"/>
  <c r="AD4" i="3" a="1"/>
  <c r="AH5" i="3" a="1"/>
  <c r="BT5" i="3" a="1"/>
  <c r="BE3" i="3" a="1"/>
  <c r="AD6" i="3" a="1"/>
  <c r="BF4" i="3" a="1"/>
  <c r="AY5" i="3" a="1"/>
  <c r="AU5" i="3" a="1"/>
  <c r="AY4" i="3" a="1"/>
  <c r="BQ5" i="3" a="1"/>
  <c r="AP6" i="3" a="1"/>
  <c r="BD5" i="3" a="1"/>
  <c r="Y5" i="3" a="1"/>
  <c r="BN4" i="3" a="1"/>
  <c r="BU4" i="3" a="1"/>
  <c r="BQ4" i="3" a="1"/>
  <c r="BO3" i="3" a="1"/>
  <c r="V6" i="3" a="1"/>
  <c r="AU3" i="3" a="1"/>
  <c r="AG4" i="3" a="1"/>
  <c r="AS6" i="3" a="1"/>
  <c r="AT6" i="3" a="1"/>
  <c r="BV6" i="3" a="1"/>
  <c r="AP4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<sst xmlns="http://schemas.openxmlformats.org/spreadsheetml/2006/main" count="2044" uniqueCount="662">
  <si>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</si>
  <si>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</si>
  <si>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</si>
  <si>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</si>
  <si>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</si>
  <si>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</si>
  <si>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</si>
  <si>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</si>
  <si>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</si>
  <si>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</si>
  <si>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</si>
  <si>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</si>
  <si>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</si>
  <si>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</si>
  <si>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</si>
  <si>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</si>
  <si>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</si>
  <si>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</si>
  <si>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</si>
  <si>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</si>
  <si>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</si>
  <si>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</si>
  <si>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</si>
  <si>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</si>
  <si>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</si>
  <si>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</si>
  <si>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</si>
  <si>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</si>
  <si>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</si>
  <si>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</si>
  <si>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</si>
  <si>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</si>
  <si>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</si>
  <si>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</si>
  <si>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</si>
  <si>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</si>
  <si>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</si>
  <si>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</si>
  <si>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</si>
  <si>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</si>
  <si>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</si>
  <si>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</si>
  <si>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</si>
  <si>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</si>
  <si>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</si>
  <si>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</si>
  <si>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</si>
  <si>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</si>
  <si>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</si>
  <si>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</si>
  <si>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</si>
  <si>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</si>
  <si>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</si>
  <si>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</si>
  <si>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</si>
  <si>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</si>
  <si>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</si>
  <si>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</si>
  <si>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</si>
  <si>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</si>
  <si>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</si>
  <si>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</si>
  <si>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</si>
  <si>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</si>
  <si>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</si>
  <si>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</si>
  <si>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</si>
  <si>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</si>
  <si>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</si>
  <si>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</si>
  <si>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</si>
  <si>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</si>
  <si>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</si>
  <si>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</si>
  <si>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</si>
  <si>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</si>
  <si>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</si>
  <si>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</si>
  <si>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</si>
  <si>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</si>
  <si>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</si>
  <si>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</si>
  <si>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</si>
  <si>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</si>
  <si>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</si>
  <si>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</si>
  <si>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</si>
  <si>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</si>
  <si>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</si>
  <si>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</si>
  <si>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</si>
  <si>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</si>
  <si>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</si>
  <si>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</si>
  <si>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</si>
  <si>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</si>
  <si>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</si>
  <si>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</si>
  <si>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</si>
  <si>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</si>
  <si>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</si>
  <si>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</si>
  <si>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</si>
  <si>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</si>
  <si>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</si>
  <si>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</si>
  <si>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</si>
  <si>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</si>
  <si>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</si>
  <si>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</si>
  <si>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</si>
  <si>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</si>
  <si>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</si>
  <si>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</si>
  <si>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</si>
  <si>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</si>
  <si>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</si>
  <si>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</si>
  <si>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</si>
  <si>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</si>
  <si>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</si>
  <si>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</si>
  <si>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</si>
  <si>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</si>
  <si>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</si>
  <si>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</si>
  <si>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</si>
  <si>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</si>
  <si>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</si>
  <si>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</si>
  <si>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</si>
  <si>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</si>
  <si>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</si>
  <si>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</si>
  <si>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</si>
  <si>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</si>
  <si>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</si>
  <si>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</si>
  <si>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</si>
  <si>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</si>
  <si>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</si>
  <si>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</si>
  <si>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</si>
  <si>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</si>
  <si>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</si>
  <si>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</si>
  <si>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</si>
  <si>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</si>
  <si>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</si>
  <si>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</si>
  <si>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</si>
  <si>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</si>
  <si>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</si>
  <si>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</si>
  <si>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</si>
  <si>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</si>
  <si>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</si>
  <si>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</si>
  <si>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</si>
  <si>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</si>
  <si>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</si>
  <si>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</si>
  <si>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</si>
  <si>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</si>
  <si>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</si>
  <si>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</si>
  <si>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</si>
  <si>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</si>
  <si>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</si>
  <si>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</si>
  <si>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</si>
  <si>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</si>
  <si>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</si>
  <si>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</si>
  <si>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</si>
  <si>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</si>
  <si>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</si>
  <si>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</si>
  <si>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</si>
  <si>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</si>
  <si>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</si>
  <si>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</si>
  <si>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</si>
  <si>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</si>
  <si>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</si>
  <si>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</si>
  <si>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</si>
  <si>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</si>
  <si>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</si>
  <si>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</si>
  <si>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</si>
  <si>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</si>
  <si>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</si>
  <si>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</si>
  <si>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</si>
  <si>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</si>
  <si>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</si>
  <si>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</si>
  <si>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</si>
  <si>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</si>
  <si>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</si>
  <si>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</si>
  <si>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</si>
  <si>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</si>
  <si>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</si>
  <si>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</si>
  <si>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</si>
  <si>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</si>
  <si>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</si>
  <si>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</si>
  <si>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</si>
  <si>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</si>
  <si>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</si>
  <si>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</si>
  <si>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</si>
  <si>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</si>
  <si>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</si>
  <si>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</si>
  <si>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</si>
  <si>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</si>
  <si>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</si>
  <si>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</si>
  <si>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</si>
  <si>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</si>
  <si>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</si>
  <si>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</si>
  <si>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</si>
  <si>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</si>
  <si>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</si>
  <si>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</si>
  <si>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</si>
  <si>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</si>
  <si>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</si>
  <si>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</si>
  <si>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</si>
  <si>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</si>
  <si>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</si>
  <si>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</si>
  <si>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</si>
  <si>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</si>
  <si>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</si>
  <si>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</si>
  <si>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</si>
  <si>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</si>
  <si>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</si>
  <si>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</si>
  <si>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</si>
  <si>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</si>
  <si>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</si>
  <si>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</si>
  <si>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</si>
  <si>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</si>
  <si>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</si>
  <si>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</si>
  <si>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</si>
  <si>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</si>
  <si>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</si>
  <si>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</si>
  <si>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</si>
  <si>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</si>
  <si>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</si>
  <si>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</si>
  <si>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</si>
  <si>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</si>
  <si>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</si>
  <si>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</si>
  <si>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</si>
  <si>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</si>
  <si>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</si>
  <si>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</si>
  <si>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</si>
  <si>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</si>
  <si>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</si>
  <si>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</si>
  <si>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</si>
  <si>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</si>
  <si>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</si>
  <si>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</si>
  <si>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</si>
  <si>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</si>
  <si>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</si>
  <si>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</si>
  <si>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</si>
  <si>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</si>
  <si>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</si>
  <si>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</si>
  <si>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</si>
  <si>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</si>
  <si>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</si>
  <si>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</si>
  <si>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</si>
  <si>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</si>
  <si>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</si>
  <si>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</si>
  <si>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</si>
  <si>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</si>
  <si>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</si>
  <si>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</si>
  <si>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</si>
  <si>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</si>
  <si>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</si>
  <si>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</si>
  <si>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</si>
  <si>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</si>
  <si>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</si>
  <si>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</si>
  <si>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</si>
  <si>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</si>
  <si>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</si>
  <si>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</si>
  <si>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</si>
  <si>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</si>
  <si>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</si>
  <si>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</si>
  <si>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</si>
  <si>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</si>
  <si>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</si>
  <si>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</si>
  <si>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</si>
  <si>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</si>
  <si>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</si>
  <si>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</si>
  <si>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</si>
  <si>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</si>
  <si>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</si>
  <si>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</si>
  <si>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</si>
  <si>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</si>
  <si>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</si>
  <si>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</si>
  <si>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</si>
  <si>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</si>
  <si>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</si>
  <si>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</si>
  <si>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</si>
  <si>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</si>
  <si>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</si>
  <si>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</si>
  <si>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</si>
  <si>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</si>
  <si>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</si>
  <si>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</si>
  <si>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</si>
  <si>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</si>
  <si>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</si>
  <si>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</si>
  <si>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</si>
  <si>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</si>
  <si>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</si>
  <si>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</si>
  <si>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</si>
  <si>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</si>
  <si>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</si>
  <si>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</si>
  <si>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</si>
  <si>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</si>
  <si>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</si>
  <si>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</si>
  <si>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</si>
  <si>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</si>
  <si>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</si>
  <si>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</si>
  <si>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</si>
  <si>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</si>
  <si>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</si>
  <si>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</si>
  <si>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</si>
  <si>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</si>
  <si>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</si>
  <si>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</si>
  <si>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</si>
  <si>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</si>
  <si>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</si>
  <si>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</si>
  <si>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</si>
  <si>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</si>
  <si>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</si>
  <si>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</si>
  <si>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</si>
  <si>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</si>
  <si>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</si>
  <si>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</si>
  <si>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</si>
  <si>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</si>
  <si>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</si>
  <si>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</si>
  <si>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</si>
  <si>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</si>
  <si>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</si>
  <si>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</si>
  <si>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</si>
  <si>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</si>
  <si>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</si>
  <si>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</si>
  <si>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</si>
  <si>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</si>
  <si>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</si>
  <si>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</si>
  <si>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</si>
  <si>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</si>
  <si>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</si>
  <si>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</si>
  <si>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</si>
  <si>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</si>
  <si>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</si>
  <si>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</si>
  <si>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</si>
  <si>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</si>
  <si>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</si>
  <si>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</si>
  <si>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</si>
  <si>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</si>
  <si>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</si>
  <si>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</si>
  <si>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</si>
  <si>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</si>
  <si>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</si>
  <si>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</si>
  <si>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</si>
  <si>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</si>
  <si>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</si>
  <si>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</si>
  <si>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</si>
  <si>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</si>
  <si>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</si>
  <si>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</si>
  <si>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</si>
  <si>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</si>
  <si>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</si>
  <si>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</si>
  <si>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</si>
  <si>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</si>
  <si>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</si>
  <si>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</si>
  <si>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</si>
  <si>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</si>
  <si>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</si>
  <si>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</si>
  <si>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</si>
  <si>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</si>
  <si>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</si>
  <si>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</si>
  <si>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</si>
  <si>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</si>
  <si>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</si>
  <si>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</si>
  <si>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</si>
  <si>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</si>
  <si>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</si>
  <si>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</si>
  <si>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</si>
  <si>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</si>
  <si>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</si>
  <si>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</si>
  <si>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</si>
  <si>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</si>
  <si>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</si>
  <si>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</si>
  <si>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</si>
  <si>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</si>
  <si>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</si>
  <si>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</si>
  <si>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</si>
  <si>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</si>
  <si>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</si>
  <si>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</si>
  <si>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</si>
  <si>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</si>
  <si>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</si>
  <si>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</si>
  <si>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</si>
  <si>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</si>
  <si>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</si>
  <si>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</si>
  <si>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</si>
  <si>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</si>
  <si>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</si>
  <si>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</si>
  <si>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</si>
  <si>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</si>
  <si>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</si>
  <si>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</si>
  <si>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</si>
  <si>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</si>
  <si>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</si>
  <si>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</si>
  <si>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</si>
  <si>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</si>
  <si>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</si>
  <si>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</si>
  <si>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</si>
  <si>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</si>
  <si>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</si>
  <si>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</si>
  <si>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</si>
  <si>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</si>
  <si>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</si>
  <si>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</si>
  <si>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</si>
  <si>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</si>
  <si>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</si>
  <si>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</si>
  <si>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</si>
  <si>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</si>
  <si>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</si>
  <si>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</si>
  <si>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</si>
  <si>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</si>
  <si>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</si>
  <si>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</si>
  <si>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</si>
  <si>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</si>
  <si>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</si>
  <si>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</si>
  <si>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</si>
  <si>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</si>
  <si>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</si>
  <si>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</si>
  <si>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</si>
  <si>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</si>
  <si>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</si>
  <si>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</si>
  <si>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</si>
  <si>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</si>
  <si>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</si>
  <si>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</si>
  <si>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</si>
  <si>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</si>
  <si>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</si>
  <si>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</si>
  <si>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</si>
  <si>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</si>
  <si>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</si>
  <si>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</si>
  <si>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</si>
  <si>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</si>
  <si>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</si>
  <si>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</si>
  <si>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</si>
  <si>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</si>
  <si>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</si>
  <si>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</si>
  <si>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</si>
  <si>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</si>
  <si>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</si>
  <si>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</si>
  <si>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</si>
  <si>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</si>
  <si>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</si>
  <si>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</si>
  <si>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</si>
  <si>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</si>
  <si>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</si>
  <si>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</si>
  <si>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</si>
  <si>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</si>
  <si>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</si>
  <si>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</si>
  <si>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</si>
  <si>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</si>
  <si>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</si>
  <si>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</si>
  <si>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</si>
  <si>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</si>
  <si>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</si>
  <si>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</si>
  <si>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</si>
  <si>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</si>
  <si>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</si>
  <si>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</si>
  <si>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</si>
  <si>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</si>
  <si>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</si>
  <si>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</si>
  <si>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</si>
  <si>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</si>
  <si>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</si>
  <si>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</si>
  <si>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</si>
  <si>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</si>
  <si>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</si>
  <si>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</si>
  <si>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</si>
  <si>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</si>
  <si>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</si>
  <si>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</si>
  <si>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</si>
  <si>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</si>
  <si>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</si>
  <si>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</si>
  <si>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</si>
  <si>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</si>
  <si>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</si>
  <si>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</si>
  <si>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</si>
  <si>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</si>
  <si>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</si>
  <si>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</si>
  <si>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</si>
  <si>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</si>
  <si>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</si>
  <si>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</si>
  <si>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</si>
  <si>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</si>
  <si>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</si>
  <si>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</si>
  <si>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</si>
  <si>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</si>
  <si>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</si>
  <si>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</si>
  <si>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</si>
  <si>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</si>
  <si>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</si>
  <si>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</si>
  <si>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</si>
  <si>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</si>
  <si>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</si>
  <si>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</si>
  <si>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</si>
  <si>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</si>
  <si>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</si>
  <si>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</si>
  <si>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</si>
  <si>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</si>
  <si>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</si>
  <si>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</si>
  <si>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</si>
  <si>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</si>
  <si>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</si>
  <si>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</si>
  <si>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</si>
  <si>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</si>
  <si>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</si>
  <si>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</si>
  <si>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</si>
  <si>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</si>
  <si>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</si>
  <si>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</si>
  <si>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</si>
  <si>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</si>
  <si>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- "xlit|pbPmtTnlkgKhjzcsJZCSwiuMaOoeyxB@N[WRIUAQEYX}{]123570|1!qa2wsxeEdcbyhnBYHN?ujm8ik,9l.0p;/-UJ*I&lt;(LOA: 43657|"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</si>
  <si>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</si>
  <si>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</si>
  <si>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</si>
  <si>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r>
      <t>- "xlit|1!qa2wsxeEdcbyhnBYHN?ujm8ik,9l.0p;/-UJ*I&lt;(LOA:43657|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ㆪㆫㆩㆧㆥㆮㆯㆱㆰㆲˋˇˊ</t>
    </r>
    <r>
      <rPr>
        <b/>
        <sz val="12"/>
        <color rgb="FFFF0000"/>
        <rFont val="Arial"/>
        <family val="2"/>
      </rPr>
      <t>+˙|"</t>
    </r>
    <phoneticPr fontId="9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</si>
  <si>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</si>
  <si>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</si>
  <si>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</si>
  <si>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</si>
  <si>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</si>
  <si>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</si>
  <si>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</si>
  <si>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ㄣ</t>
    <phoneticPr fontId="9" type="noConversion"/>
  </si>
  <si>
    <t>H</t>
    <phoneticPr fontId="9" type="noConversion"/>
  </si>
  <si>
    <t>L</t>
    <phoneticPr fontId="9" type="noConversion"/>
  </si>
  <si>
    <t>[</t>
    <phoneticPr fontId="9" type="noConversion"/>
  </si>
  <si>
    <t>]</t>
    <phoneticPr fontId="9" type="noConversion"/>
  </si>
  <si>
    <t>ㆡ</t>
    <phoneticPr fontId="9" type="noConversion"/>
  </si>
  <si>
    <t>}</t>
    <phoneticPr fontId="9" type="noConversion"/>
  </si>
  <si>
    <t>M</t>
    <phoneticPr fontId="9" type="noConversion"/>
  </si>
  <si>
    <t>ㆱ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</si>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</sst>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1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1"/>
      <color rgb="FFFF0000"/>
      <name val="Iansui 094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81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50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52" fillId="2" borderId="0" xfId="1" applyFont="1" applyFill="1"/>
    <xf numFmtId="0" fontId="143" fillId="3" borderId="15" xfId="0" applyFont="1" applyFill="1" applyBorder="1" applyAlignment="1">
      <alignment horizontal="center" vertical="center"/>
    </xf>
    <xf numFmtId="0" fontId="15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4" fillId="0" borderId="0" xfId="1" applyFont="1" applyAlignment="1">
      <alignment horizontal="left"/>
    </xf>
    <xf numFmtId="0" fontId="151" fillId="0" borderId="0" xfId="1" applyFont="1" applyAlignment="1">
      <alignment vertical="center"/>
    </xf>
    <xf numFmtId="0" fontId="151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5" fillId="4" borderId="0" xfId="0" applyFont="1" applyFill="1" applyAlignment="1">
      <alignment horizontal="center" vertical="center"/>
    </xf>
    <xf numFmtId="0" fontId="156" fillId="6" borderId="0" xfId="0" applyFont="1" applyFill="1" applyAlignment="1">
      <alignment horizontal="center" vertical="center"/>
    </xf>
    <xf numFmtId="0" fontId="15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7" fillId="16" borderId="0" xfId="0" applyFont="1" applyFill="1" applyAlignment="1">
      <alignment horizontal="center" vertical="center"/>
    </xf>
    <xf numFmtId="0" fontId="157" fillId="16" borderId="0" xfId="0" applyFont="1" applyFill="1" applyAlignment="1">
      <alignment horizontal="left" vertical="center" indent="1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84" fillId="0" borderId="0" xfId="1" applyNumberFormat="1" applyFont="1" applyAlignment="1" applyProtection="1">
      <alignment vertical="center"/>
      <protection locked="0"/>
    </xf>
    <xf numFmtId="0" fontId="84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8" fillId="4" borderId="0" xfId="1" applyNumberFormat="1" applyFont="1" applyFill="1" applyAlignment="1" applyProtection="1">
      <alignment horizontal="center" vertical="center"/>
      <protection locked="0"/>
    </xf>
    <xf numFmtId="0" fontId="160" fillId="0" borderId="0" xfId="1" applyFont="1" applyAlignment="1">
      <alignment vertical="center"/>
    </xf>
    <xf numFmtId="0" fontId="153" fillId="11" borderId="10" xfId="1" applyNumberFormat="1" applyFont="1" applyFill="1" applyBorder="1" applyAlignment="1">
      <alignment horizontal="center" vertical="center"/>
    </xf>
    <xf numFmtId="0" fontId="153" fillId="11" borderId="6" xfId="1" applyNumberFormat="1" applyFont="1" applyFill="1" applyBorder="1" applyAlignment="1">
      <alignment horizontal="center" vertical="center"/>
    </xf>
    <xf numFmtId="0" fontId="153" fillId="11" borderId="11" xfId="1" applyNumberFormat="1" applyFont="1" applyFill="1" applyBorder="1" applyAlignment="1">
      <alignment horizontal="center" vertical="center"/>
    </xf>
    <xf numFmtId="0" fontId="84" fillId="0" borderId="10" xfId="1" applyNumberFormat="1" applyFont="1" applyBorder="1" applyAlignment="1">
      <alignment horizontal="center" vertical="center"/>
    </xf>
    <xf numFmtId="0" fontId="20" fillId="0" borderId="11" xfId="1" applyNumberFormat="1" applyFont="1" applyBorder="1" applyAlignment="1">
      <alignment horizontal="left" vertical="center" indent="1"/>
    </xf>
    <xf numFmtId="0" fontId="84" fillId="26" borderId="10" xfId="1" applyNumberFormat="1" applyFont="1" applyFill="1" applyBorder="1" applyAlignment="1">
      <alignment horizontal="center" vertical="center"/>
    </xf>
    <xf numFmtId="0" fontId="20" fillId="26" borderId="11" xfId="1" applyNumberFormat="1" applyFont="1" applyFill="1" applyBorder="1" applyAlignment="1">
      <alignment horizontal="left" vertical="center" indent="1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9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18" dataDxfId="1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6">
      <calculatedColumnFormula xml:space="preserve"> 使用按鍵解析!C11</calculatedColumnFormula>
    </tableColumn>
    <tableColumn id="2" xr3:uid="{DAFEC160-B656-4EE0-9837-61A87BB277BC}" name="注音符號" dataDxfId="15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14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13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2">
  <autoFilter ref="C4:G56" xr:uid="{CBD99B6E-1695-45CA-A35A-919D424705A0}"/>
  <tableColumns count="5">
    <tableColumn id="1" xr3:uid="{23C441A4-A9BF-4AF3-9A00-C54EFA849863}" name="按鍵字元" dataDxfId="11"/>
    <tableColumn id="2" xr3:uid="{BF68382C-29B0-42B3-B1E7-6BBFB43FDBF8}" name="注音符號" dataDxfId="10"/>
    <tableColumn id="3" xr3:uid="{53638260-1BF6-4965-A4AE-956982740802}" name="方音符號" dataDxfId="9"/>
    <tableColumn id="4" xr3:uid="{DCF6B5DB-F2BF-4A75-8F81-445A20F5EFEC}" name="音標編碼" dataDxfId="8"/>
    <tableColumn id="5" xr3:uid="{138EEA27-F029-4B76-B6E7-B073EAAE87F1}" name="台語音標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">
      <calculatedColumnFormula>H3</calculatedColumnFormula>
    </tableColumn>
    <tableColumn id="4" xr3:uid="{52141FD4-4282-4655-8FDB-25D018179FEA}" name="字典編碼" dataDxfId="4" dataCellStyle="一般 4">
      <calculatedColumnFormula>G3</calculatedColumnFormula>
    </tableColumn>
    <tableColumn id="2" xr3:uid="{59B967E3-C71C-4CF6-991D-C8F093BAB101}" name="方音符號" dataDxfId="3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6" workbookViewId="0">
      <selection activeCell="C11" sqref="C11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634</v>
      </c>
      <c r="D2" s="404"/>
      <c r="E2" s="404"/>
      <c r="F2" s="404"/>
      <c r="G2" s="404"/>
      <c r="H2" s="404"/>
      <c r="I2" s="404"/>
      <c r="J2" s="404"/>
    </row>
    <row r="4" spans="2:10">
      <c r="B4" t="s">
        <v>635</v>
      </c>
      <c r="C4" s="405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639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abSelected="1" topLeftCell="O1" zoomScaleNormal="100" workbookViewId="0">
      <pane ySplit="2" topLeftCell="A42" activePane="bottomLeft" state="frozen"/>
      <selection activeCell="W1" sqref="W1"/>
      <selection pane="bottomLeft" activeCell="AB44" sqref="AB44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4" customWidth="1"/>
    <col min="30" max="30" width="10.59765625" style="407" customWidth="1"/>
    <col min="31" max="31" width="11.69921875" style="2" customWidth="1"/>
    <col min="32" max="32" width="13.5" style="424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67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23" t="s">
        <v>11</v>
      </c>
      <c r="V2" s="423" t="s">
        <v>642</v>
      </c>
      <c r="W2" s="423" t="s">
        <v>643</v>
      </c>
      <c r="X2" s="423" t="s">
        <v>383</v>
      </c>
      <c r="Y2" s="423"/>
      <c r="Z2" s="422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EXACT(表格1_33411[[#This Row],[鍵盤按鍵]], $M$3:$M$53), 0))</f>
        <v>ㄅ</v>
      </c>
      <c r="W3" s="411" t="str" cm="1">
        <f t="array" ref="W3" xml:space="preserve"> INDEX($I$3:$I$54, MATCH(TRUE, EXACT(表格1_33411[[#This Row],[鍵盤按鍵]], $J$3:$J$54), 0))</f>
        <v>p</v>
      </c>
      <c r="X3" s="412" t="s">
        <v>21</v>
      </c>
      <c r="Y3" s="24"/>
      <c r="Z3" s="413">
        <f>ROW() - 2</f>
        <v>1</v>
      </c>
      <c r="AA3" s="71" t="s">
        <v>361</v>
      </c>
      <c r="AB3" s="32" t="s">
        <v>20</v>
      </c>
      <c r="AC3" s="379" t="s">
        <v>217</v>
      </c>
      <c r="AD3" s="433" t="s">
        <v>217</v>
      </c>
      <c r="AF3" s="361" t="str">
        <f xml:space="preserve"> "  alphabet: '" &amp; _xlfn.CONCAT(AA$3:AA$54) &amp; "'"</f>
        <v xml:space="preserve">  alphabet: '1q!a2wsxedE?cyhnbYHNBuj8ik,9l-UJ*I&lt;(Lmp/0;:OM. 43657'</v>
      </c>
      <c r="AG3" s="441"/>
      <c r="AH3" s="441"/>
      <c r="AI3" s="441"/>
      <c r="AJ3" s="441"/>
      <c r="AK3" s="441"/>
      <c r="AL3" s="441"/>
      <c r="AM3" s="441"/>
      <c r="AN3" s="441"/>
      <c r="AV3" s="11"/>
      <c r="AW3" s="2"/>
    </row>
    <row r="4" spans="2:102" ht="32.25">
      <c r="B4" s="2">
        <f xml:space="preserve"> SEARCH("|",$B$2,B3+1)</f>
        <v>61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19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>P</v>
      </c>
      <c r="R4" s="22" t="str">
        <f t="shared" ref="R4:R44" si="6" xml:space="preserve"> IFERROR( MID($B$26, $P4, 1), "")</f>
        <v>ㄆ</v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EXACT(表格1_33411[[#This Row],[鍵盤按鍵]], $M$3:$M$53), 0))</f>
        <v>ㆠ</v>
      </c>
      <c r="W4" s="411" t="str" cm="1">
        <f t="array" ref="W4" xml:space="preserve"> INDEX($I$3:$I$54, MATCH(TRUE, EXACT(表格1_33411[[#This Row],[鍵盤按鍵]], $J$3:$J$54), 0))</f>
        <v>b</v>
      </c>
      <c r="X4" s="412" t="s">
        <v>28</v>
      </c>
      <c r="Y4" s="24"/>
      <c r="Z4" s="413">
        <f t="shared" ref="Z4:Z58" si="7">ROW() - 2</f>
        <v>2</v>
      </c>
      <c r="AA4" s="71" t="s">
        <v>353</v>
      </c>
      <c r="AB4" s="32" t="s">
        <v>23</v>
      </c>
      <c r="AC4" s="379" t="s">
        <v>400</v>
      </c>
      <c r="AD4" s="433" t="s">
        <v>392</v>
      </c>
      <c r="AF4" s="361" t="str">
        <f xml:space="preserve"> "  initials: '" &amp; _xlfn.CONCAT(AA$3:AA$48) &amp; "'"</f>
        <v xml:space="preserve">  initials: '1q!a2wsxedE?cyhnbYHNBuj8ik,9l-UJ*I&lt;(Lmp/0;:OM.'</v>
      </c>
      <c r="AG4" s="441"/>
      <c r="AH4" s="441"/>
      <c r="AI4" s="441"/>
      <c r="AJ4" s="441"/>
      <c r="AK4" s="441"/>
      <c r="AL4" s="441"/>
      <c r="AM4" s="441"/>
      <c r="AN4" s="441"/>
      <c r="AV4" s="11"/>
      <c r="AW4" s="2"/>
    </row>
    <row r="5" spans="2:102" ht="32.25">
      <c r="B5" s="2">
        <f xml:space="preserve"> SEARCH("|",$B$2,B4+1)</f>
        <v>114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>b</v>
      </c>
      <c r="R5" s="22" t="str">
        <f t="shared" si="6"/>
        <v>ㆠ</v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EXACT(表格1_33411[[#This Row],[鍵盤按鍵]], $M$3:$M$53), 0))</f>
        <v>ㄆ</v>
      </c>
      <c r="W5" s="411" t="str" cm="1">
        <f t="array" ref="W5" xml:space="preserve"> INDEX($I$3:$I$54, MATCH(TRUE, EXACT(表格1_33411[[#This Row],[鍵盤按鍵]], $J$3:$J$54), 0))</f>
        <v>P</v>
      </c>
      <c r="X5" s="412" t="s">
        <v>24</v>
      </c>
      <c r="Y5" s="24"/>
      <c r="Z5" s="413">
        <f t="shared" si="7"/>
        <v>3</v>
      </c>
      <c r="AA5" s="71" t="s">
        <v>394</v>
      </c>
      <c r="AB5" s="32" t="s">
        <v>27</v>
      </c>
      <c r="AC5" s="379" t="s">
        <v>190</v>
      </c>
      <c r="AD5" s="433" t="s">
        <v>190</v>
      </c>
      <c r="AF5" s="361" t="str">
        <f xml:space="preserve"> "  finals:   '" &amp; _xlfn.CONCAT(AA$49:AA$54) &amp; "'"</f>
        <v xml:space="preserve">  finals:   ' 43657'</v>
      </c>
      <c r="AG5" s="441"/>
      <c r="AH5" s="441"/>
      <c r="AI5" s="441"/>
      <c r="AJ5" s="441"/>
      <c r="AK5" s="441"/>
      <c r="AL5" s="441"/>
      <c r="AM5" s="441"/>
      <c r="AN5" s="441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>t</v>
      </c>
      <c r="R6" s="22" t="str">
        <f t="shared" si="6"/>
        <v>ㄉ</v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EXACT(表格1_33411[[#This Row],[鍵盤按鍵]], $M$3:$M$53), 0))</f>
        <v>ㄇ</v>
      </c>
      <c r="W6" s="411" t="str" cm="1">
        <f t="array" ref="W6" xml:space="preserve"> INDEX($I$3:$I$54, MATCH(TRUE, EXACT(表格1_33411[[#This Row],[鍵盤按鍵]], $J$3:$J$54), 0))</f>
        <v>m</v>
      </c>
      <c r="X6" s="412" t="s">
        <v>84</v>
      </c>
      <c r="Y6" s="24"/>
      <c r="Z6" s="413">
        <f t="shared" si="7"/>
        <v>4</v>
      </c>
      <c r="AA6" s="71" t="s">
        <v>351</v>
      </c>
      <c r="AB6" s="32" t="s">
        <v>83</v>
      </c>
      <c r="AC6" s="379" t="s">
        <v>143</v>
      </c>
      <c r="AD6" s="433" t="s">
        <v>143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>T</v>
      </c>
      <c r="R7" s="22" t="str">
        <f t="shared" si="6"/>
        <v>ㄊ</v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EXACT(表格1_33411[[#This Row],[鍵盤按鍵]], $M$3:$M$53), 0))</f>
        <v>ㄉ</v>
      </c>
      <c r="W7" s="411" t="str" cm="1">
        <f t="array" ref="W7" xml:space="preserve"> INDEX($I$3:$I$54, MATCH(TRUE, EXACT(表格1_33411[[#This Row],[鍵盤按鍵]], $J$3:$J$54), 0))</f>
        <v>t</v>
      </c>
      <c r="X7" s="412" t="s">
        <v>340</v>
      </c>
      <c r="Y7" s="24"/>
      <c r="Z7" s="413">
        <f t="shared" si="7"/>
        <v>5</v>
      </c>
      <c r="AA7" s="71" t="s">
        <v>347</v>
      </c>
      <c r="AB7" s="32" t="s">
        <v>29</v>
      </c>
      <c r="AC7" s="379" t="s">
        <v>30</v>
      </c>
      <c r="AD7" s="433" t="s">
        <v>30</v>
      </c>
      <c r="AV7" s="11"/>
      <c r="AW7" s="2"/>
    </row>
    <row r="8" spans="2:102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>d</v>
      </c>
      <c r="R8" s="22" t="str">
        <f t="shared" si="6"/>
        <v>ㄌ</v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EXACT(表格1_33411[[#This Row],[鍵盤按鍵]], $M$3:$M$53), 0))</f>
        <v>ㄊ</v>
      </c>
      <c r="W8" s="411" t="str" cm="1">
        <f t="array" ref="W8" xml:space="preserve"> INDEX($I$3:$I$54, MATCH(TRUE, EXACT(表格1_33411[[#This Row],[鍵盤按鍵]], $J$3:$J$54), 0))</f>
        <v>T</v>
      </c>
      <c r="X8" s="412" t="s">
        <v>605</v>
      </c>
      <c r="Y8" s="24"/>
      <c r="Z8" s="413">
        <f t="shared" si="7"/>
        <v>6</v>
      </c>
      <c r="AA8" s="71" t="s">
        <v>341</v>
      </c>
      <c r="AB8" s="32" t="s">
        <v>31</v>
      </c>
      <c r="AC8" s="379" t="s">
        <v>408</v>
      </c>
      <c r="AD8" s="433" t="s">
        <v>32</v>
      </c>
      <c r="AF8" s="425" t="s">
        <v>22</v>
      </c>
      <c r="AH8" s="137" t="str">
        <f xml:space="preserve"> "- xlit|" &amp; AH9 &amp; "|" &amp; AH10 &amp; "|"</f>
        <v>- xlit|pPbmtTnlkKgwhzcsjZCSJiuaOoeyxRIUAQEYXMNW@LH}{B123570|1q!a2wsxedE?cyhnbYHNBuj8ik,9l-UJ*I&lt;(Lmp/0;:OM. 43657|</v>
      </c>
      <c r="AI8" s="47"/>
      <c r="AJ8" s="47"/>
      <c r="AK8" s="47"/>
      <c r="AL8" s="47"/>
      <c r="AM8" s="47"/>
      <c r="AN8" s="47"/>
      <c r="AO8" s="47"/>
      <c r="AP8" s="47"/>
      <c r="AQ8" s="47"/>
      <c r="AV8" s="11"/>
      <c r="AW8" s="2"/>
      <c r="AY8" s="472" cm="1">
        <f t="array" ref="AY8" xml:space="preserve"> COLUMN() - COLUMN($AX:$AX)</f>
        <v>1</v>
      </c>
      <c r="AZ8" s="472" cm="1">
        <f t="array" ref="AZ8" xml:space="preserve"> COLUMN() - COLUMN($AX:$AX)</f>
        <v>2</v>
      </c>
      <c r="BA8" s="472" cm="1">
        <f t="array" ref="BA8" xml:space="preserve"> COLUMN() - COLUMN($AX:$AX)</f>
        <v>3</v>
      </c>
      <c r="BB8" s="472" cm="1">
        <f t="array" ref="BB8" xml:space="preserve"> COLUMN() - COLUMN($AX:$AX)</f>
        <v>4</v>
      </c>
      <c r="BC8" s="472" cm="1">
        <f t="array" ref="BC8" xml:space="preserve"> COLUMN() - COLUMN($AX:$AX)</f>
        <v>5</v>
      </c>
      <c r="BD8" s="472" cm="1">
        <f t="array" ref="BD8" xml:space="preserve"> COLUMN() - COLUMN($AX:$AX)</f>
        <v>6</v>
      </c>
      <c r="BE8" s="472" cm="1">
        <f t="array" ref="BE8" xml:space="preserve"> COLUMN() - COLUMN($AX:$AX)</f>
        <v>7</v>
      </c>
      <c r="BF8" s="472" cm="1">
        <f t="array" ref="BF8" xml:space="preserve"> COLUMN() - COLUMN($AX:$AX)</f>
        <v>8</v>
      </c>
      <c r="BG8" s="472" cm="1">
        <f t="array" ref="BG8" xml:space="preserve"> COLUMN() - COLUMN($AX:$AX)</f>
        <v>9</v>
      </c>
      <c r="BH8" s="472" cm="1">
        <f t="array" ref="BH8" xml:space="preserve"> COLUMN() - COLUMN($AX:$AX)</f>
        <v>10</v>
      </c>
      <c r="BI8" s="472" cm="1">
        <f t="array" ref="BI8" xml:space="preserve"> COLUMN() - COLUMN($AX:$AX)</f>
        <v>11</v>
      </c>
      <c r="BJ8" s="472" cm="1">
        <f t="array" ref="BJ8" xml:space="preserve"> COLUMN() - COLUMN($AX:$AX)</f>
        <v>12</v>
      </c>
      <c r="BK8" s="472" cm="1">
        <f t="array" ref="BK8" xml:space="preserve"> COLUMN() - COLUMN($AX:$AX)</f>
        <v>13</v>
      </c>
      <c r="BL8" s="472" cm="1">
        <f t="array" ref="BL8" xml:space="preserve"> COLUMN() - COLUMN($AX:$AX)</f>
        <v>14</v>
      </c>
      <c r="BM8" s="472" cm="1">
        <f t="array" ref="BM8" xml:space="preserve"> COLUMN() - COLUMN($AX:$AX)</f>
        <v>15</v>
      </c>
      <c r="BN8" s="472" cm="1">
        <f t="array" ref="BN8" xml:space="preserve"> COLUMN() - COLUMN($AX:$AX)</f>
        <v>16</v>
      </c>
      <c r="BO8" s="472" cm="1">
        <f t="array" ref="BO8" xml:space="preserve"> COLUMN() - COLUMN($AX:$AX)</f>
        <v>17</v>
      </c>
      <c r="BP8" s="472" cm="1">
        <f t="array" ref="BP8" xml:space="preserve"> COLUMN() - COLUMN($AX:$AX)</f>
        <v>18</v>
      </c>
      <c r="BQ8" s="472" cm="1">
        <f t="array" ref="BQ8" xml:space="preserve"> COLUMN() - COLUMN($AX:$AX)</f>
        <v>19</v>
      </c>
      <c r="BR8" s="472" cm="1">
        <f t="array" ref="BR8" xml:space="preserve"> COLUMN() - COLUMN($AX:$AX)</f>
        <v>20</v>
      </c>
      <c r="BS8" s="472" cm="1">
        <f t="array" ref="BS8" xml:space="preserve"> COLUMN() - COLUMN($AX:$AX)</f>
        <v>21</v>
      </c>
      <c r="BT8" s="472" cm="1">
        <f t="array" ref="BT8" xml:space="preserve"> COLUMN() - COLUMN($AX:$AX)</f>
        <v>22</v>
      </c>
      <c r="BU8" s="472" cm="1">
        <f t="array" ref="BU8" xml:space="preserve"> COLUMN() - COLUMN($AX:$AX)</f>
        <v>23</v>
      </c>
      <c r="BV8" s="472" cm="1">
        <f t="array" ref="BV8" xml:space="preserve"> COLUMN() - COLUMN($AX:$AX)</f>
        <v>24</v>
      </c>
      <c r="BW8" s="472" cm="1">
        <f t="array" ref="BW8" xml:space="preserve"> COLUMN() - COLUMN($AX:$AX)</f>
        <v>25</v>
      </c>
      <c r="BX8" s="472" cm="1">
        <f t="array" ref="BX8" xml:space="preserve"> COLUMN() - COLUMN($AX:$AX)</f>
        <v>26</v>
      </c>
      <c r="BY8" s="472" cm="1">
        <f t="array" ref="BY8" xml:space="preserve"> COLUMN() - COLUMN($AX:$AX)</f>
        <v>27</v>
      </c>
      <c r="BZ8" s="472" cm="1">
        <f t="array" ref="BZ8" xml:space="preserve"> COLUMN() - COLUMN($AX:$AX)</f>
        <v>28</v>
      </c>
      <c r="CA8" s="472" cm="1">
        <f t="array" ref="CA8" xml:space="preserve"> COLUMN() - COLUMN($AX:$AX)</f>
        <v>29</v>
      </c>
      <c r="CB8" s="472" cm="1">
        <f t="array" ref="CB8" xml:space="preserve"> COLUMN() - COLUMN($AX:$AX)</f>
        <v>30</v>
      </c>
      <c r="CC8" s="472" cm="1">
        <f t="array" ref="CC8" xml:space="preserve"> COLUMN() - COLUMN($AX:$AX)</f>
        <v>31</v>
      </c>
      <c r="CD8" s="472" cm="1">
        <f t="array" ref="CD8" xml:space="preserve"> COLUMN() - COLUMN($AX:$AX)</f>
        <v>32</v>
      </c>
      <c r="CE8" s="472" cm="1">
        <f t="array" ref="CE8" xml:space="preserve"> COLUMN() - COLUMN($AX:$AX)</f>
        <v>33</v>
      </c>
      <c r="CF8" s="472" cm="1">
        <f t="array" ref="CF8" xml:space="preserve"> COLUMN() - COLUMN($AX:$AX)</f>
        <v>34</v>
      </c>
      <c r="CG8" s="472" cm="1">
        <f t="array" ref="CG8" xml:space="preserve"> COLUMN() - COLUMN($AX:$AX)</f>
        <v>35</v>
      </c>
      <c r="CH8" s="472" cm="1">
        <f t="array" ref="CH8" xml:space="preserve"> COLUMN() - COLUMN($AX:$AX)</f>
        <v>36</v>
      </c>
      <c r="CI8" s="472" cm="1">
        <f t="array" ref="CI8" xml:space="preserve"> COLUMN() - COLUMN($AX:$AX)</f>
        <v>37</v>
      </c>
      <c r="CJ8" s="472" cm="1">
        <f t="array" ref="CJ8" xml:space="preserve"> COLUMN() - COLUMN($AX:$AX)</f>
        <v>38</v>
      </c>
      <c r="CK8" s="472" cm="1">
        <f t="array" ref="CK8" xml:space="preserve"> COLUMN() - COLUMN($AX:$AX)</f>
        <v>39</v>
      </c>
      <c r="CL8" s="472" cm="1">
        <f t="array" ref="CL8" xml:space="preserve"> COLUMN() - COLUMN($AX:$AX)</f>
        <v>40</v>
      </c>
      <c r="CM8" s="472" cm="1">
        <f t="array" ref="CM8" xml:space="preserve"> COLUMN() - COLUMN($AX:$AX)</f>
        <v>41</v>
      </c>
      <c r="CN8" s="472" cm="1">
        <f t="array" ref="CN8" xml:space="preserve"> COLUMN() - COLUMN($AX:$AX)</f>
        <v>42</v>
      </c>
      <c r="CO8" s="472" cm="1">
        <f t="array" ref="CO8" xml:space="preserve"> COLUMN() - COLUMN($AX:$AX)</f>
        <v>43</v>
      </c>
      <c r="CP8" s="472" cm="1">
        <f t="array" ref="CP8" xml:space="preserve"> COLUMN() - COLUMN($AX:$AX)</f>
        <v>44</v>
      </c>
      <c r="CQ8" s="472" cm="1">
        <f t="array" ref="CQ8" xml:space="preserve"> COLUMN() - COLUMN($AX:$AX)</f>
        <v>45</v>
      </c>
      <c r="CR8" s="472" cm="1">
        <f t="array" ref="CR8" xml:space="preserve"> COLUMN() - COLUMN($AX:$AX)</f>
        <v>46</v>
      </c>
      <c r="CS8" s="472" cm="1">
        <f t="array" ref="CS8" xml:space="preserve"> COLUMN() - COLUMN($AX:$AX)</f>
        <v>47</v>
      </c>
      <c r="CT8" s="472" cm="1">
        <f t="array" ref="CT8" xml:space="preserve"> COLUMN() - COLUMN($AX:$AX)</f>
        <v>48</v>
      </c>
      <c r="CU8" s="472" cm="1">
        <f t="array" ref="CU8" xml:space="preserve"> COLUMN() - COLUMN($AX:$AX)</f>
        <v>49</v>
      </c>
      <c r="CV8" s="472" cm="1">
        <f t="array" ref="CV8" xml:space="preserve"> COLUMN() - COLUMN($AX:$AX)</f>
        <v>50</v>
      </c>
      <c r="CW8" s="472" cm="1">
        <f t="array" ref="CW8" xml:space="preserve"> COLUMN() - COLUMN($AX:$AX)</f>
        <v>51</v>
      </c>
      <c r="CX8" s="472" cm="1">
        <f t="array" ref="CX8" xml:space="preserve"> COLUMN() - COLUMN($AX:$AX)</f>
        <v>52</v>
      </c>
    </row>
    <row r="9" spans="2:102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>k</v>
      </c>
      <c r="R9" s="22" t="str">
        <f t="shared" si="6"/>
        <v>ㄍ</v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EXACT(表格1_33411[[#This Row],[鍵盤按鍵]], $M$3:$M$53), 0))</f>
        <v>ㄋ</v>
      </c>
      <c r="W9" s="411" t="str" cm="1">
        <f t="array" ref="W9" xml:space="preserve"> INDEX($I$3:$I$54, MATCH(TRUE, EXACT(表格1_33411[[#This Row],[鍵盤按鍵]], $J$3:$J$54), 0))</f>
        <v>n</v>
      </c>
      <c r="X9" s="412" t="s">
        <v>372</v>
      </c>
      <c r="Y9" s="24"/>
      <c r="Z9" s="413">
        <f t="shared" si="7"/>
        <v>7</v>
      </c>
      <c r="AA9" s="71" t="s">
        <v>338</v>
      </c>
      <c r="AB9" s="32" t="s">
        <v>33</v>
      </c>
      <c r="AC9" s="379" t="s">
        <v>34</v>
      </c>
      <c r="AD9" s="433" t="s">
        <v>34</v>
      </c>
      <c r="AF9" s="426" t="s">
        <v>643</v>
      </c>
      <c r="AG9" s="1">
        <f xml:space="preserve"> LEN(AH9)</f>
        <v>52</v>
      </c>
      <c r="AH9" s="37" t="str">
        <f xml:space="preserve"> _xlfn.CONCAT(AC$3:AC$54)</f>
        <v>pPbmtTnlkKgwhzcsjZCSJiuaOoeyxRIUAQEYXMNW@LH}{B123570</v>
      </c>
      <c r="AU9" s="38" t="s">
        <v>25</v>
      </c>
      <c r="AV9" s="39" t="s">
        <v>365</v>
      </c>
      <c r="AW9" s="40">
        <f xml:space="preserve"> FIND(AV9, AH9)</f>
        <v>51</v>
      </c>
      <c r="AY9" s="468" t="str">
        <f xml:space="preserve"> MID($AH$9, AY$13, 1)</f>
        <v>p</v>
      </c>
      <c r="AZ9" s="468" t="str">
        <f t="shared" ref="AZ9:CX9" si="8" xml:space="preserve"> MID($AH$9, AZ$13, 1)</f>
        <v>P</v>
      </c>
      <c r="BA9" s="468" t="str">
        <f t="shared" si="8"/>
        <v>b</v>
      </c>
      <c r="BB9" s="468" t="str">
        <f t="shared" si="8"/>
        <v>m</v>
      </c>
      <c r="BC9" s="468" t="str">
        <f t="shared" si="8"/>
        <v>t</v>
      </c>
      <c r="BD9" s="468" t="str">
        <f t="shared" si="8"/>
        <v>T</v>
      </c>
      <c r="BE9" s="468" t="str">
        <f t="shared" si="8"/>
        <v>n</v>
      </c>
      <c r="BF9" s="468" t="str">
        <f t="shared" si="8"/>
        <v>l</v>
      </c>
      <c r="BG9" s="468" t="str">
        <f t="shared" si="8"/>
        <v>k</v>
      </c>
      <c r="BH9" s="468" t="str">
        <f t="shared" si="8"/>
        <v>K</v>
      </c>
      <c r="BI9" s="468" t="str">
        <f t="shared" si="8"/>
        <v>g</v>
      </c>
      <c r="BJ9" s="468" t="str">
        <f t="shared" si="8"/>
        <v>w</v>
      </c>
      <c r="BK9" s="468" t="str">
        <f t="shared" si="8"/>
        <v>h</v>
      </c>
      <c r="BL9" s="468" t="str">
        <f t="shared" si="8"/>
        <v>z</v>
      </c>
      <c r="BM9" s="468" t="str">
        <f t="shared" si="8"/>
        <v>c</v>
      </c>
      <c r="BN9" s="468" t="str">
        <f t="shared" si="8"/>
        <v>s</v>
      </c>
      <c r="BO9" s="468" t="str">
        <f t="shared" si="8"/>
        <v>j</v>
      </c>
      <c r="BP9" s="468" t="str">
        <f t="shared" si="8"/>
        <v>Z</v>
      </c>
      <c r="BQ9" s="468" t="str">
        <f t="shared" si="8"/>
        <v>C</v>
      </c>
      <c r="BR9" s="468" t="str">
        <f t="shared" si="8"/>
        <v>S</v>
      </c>
      <c r="BS9" s="468" t="str">
        <f t="shared" si="8"/>
        <v>J</v>
      </c>
      <c r="BT9" s="468" t="str">
        <f t="shared" si="8"/>
        <v>i</v>
      </c>
      <c r="BU9" s="468" t="str">
        <f t="shared" si="8"/>
        <v>u</v>
      </c>
      <c r="BV9" s="468" t="str">
        <f t="shared" si="8"/>
        <v>a</v>
      </c>
      <c r="BW9" s="468" t="str">
        <f t="shared" si="8"/>
        <v>O</v>
      </c>
      <c r="BX9" s="468" t="str">
        <f t="shared" si="8"/>
        <v>o</v>
      </c>
      <c r="BY9" s="468" t="str">
        <f t="shared" si="8"/>
        <v>e</v>
      </c>
      <c r="BZ9" s="468" t="str">
        <f t="shared" si="8"/>
        <v>y</v>
      </c>
      <c r="CA9" s="468" t="str">
        <f t="shared" si="8"/>
        <v>x</v>
      </c>
      <c r="CB9" s="471" t="str">
        <f t="shared" si="8"/>
        <v>R</v>
      </c>
      <c r="CC9" s="468" t="str">
        <f t="shared" si="8"/>
        <v>I</v>
      </c>
      <c r="CD9" s="468" t="str">
        <f t="shared" si="8"/>
        <v>U</v>
      </c>
      <c r="CE9" s="468" t="str">
        <f t="shared" si="8"/>
        <v>A</v>
      </c>
      <c r="CF9" s="468" t="str">
        <f t="shared" si="8"/>
        <v>Q</v>
      </c>
      <c r="CG9" s="468" t="str">
        <f t="shared" si="8"/>
        <v>E</v>
      </c>
      <c r="CH9" s="468" t="str">
        <f t="shared" si="8"/>
        <v>Y</v>
      </c>
      <c r="CI9" s="468" t="str">
        <f t="shared" si="8"/>
        <v>X</v>
      </c>
      <c r="CJ9" s="468" t="str">
        <f t="shared" si="8"/>
        <v>M</v>
      </c>
      <c r="CK9" s="468" t="str">
        <f t="shared" si="8"/>
        <v>N</v>
      </c>
      <c r="CL9" s="468" t="str">
        <f t="shared" si="8"/>
        <v>W</v>
      </c>
      <c r="CM9" s="471" t="str">
        <f t="shared" si="8"/>
        <v>@</v>
      </c>
      <c r="CN9" s="471" t="str">
        <f t="shared" si="8"/>
        <v>L</v>
      </c>
      <c r="CO9" s="471" t="str">
        <f t="shared" si="8"/>
        <v>H</v>
      </c>
      <c r="CP9" s="471" t="str">
        <f t="shared" si="8"/>
        <v>}</v>
      </c>
      <c r="CQ9" s="471" t="str">
        <f t="shared" si="8"/>
        <v>{</v>
      </c>
      <c r="CR9" s="468" t="str">
        <f t="shared" si="8"/>
        <v>B</v>
      </c>
      <c r="CS9" s="468" t="str">
        <f t="shared" si="8"/>
        <v>1</v>
      </c>
      <c r="CT9" s="468" t="str">
        <f t="shared" si="8"/>
        <v>2</v>
      </c>
      <c r="CU9" s="468" t="str">
        <f t="shared" si="8"/>
        <v>3</v>
      </c>
      <c r="CV9" s="468" t="str">
        <f t="shared" si="8"/>
        <v>5</v>
      </c>
      <c r="CW9" s="468" t="str">
        <f t="shared" si="8"/>
        <v>7</v>
      </c>
      <c r="CX9" s="468" t="str">
        <f t="shared" si="8"/>
        <v>0</v>
      </c>
    </row>
    <row r="10" spans="2:102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>K</v>
      </c>
      <c r="R10" s="22" t="str">
        <f t="shared" si="6"/>
        <v>ㄎ</v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EXACT(表格1_33411[[#This Row],[鍵盤按鍵]], $M$3:$M$53), 0))</f>
        <v>ㄌ</v>
      </c>
      <c r="W10" s="411" t="str" cm="1">
        <f t="array" ref="W10" xml:space="preserve"> INDEX($I$3:$I$54, MATCH(TRUE, EXACT(表格1_33411[[#This Row],[鍵盤按鍵]], $J$3:$J$54), 0))</f>
        <v>l</v>
      </c>
      <c r="X10" s="412" t="s">
        <v>496</v>
      </c>
      <c r="Y10" s="24"/>
      <c r="Z10" s="413">
        <f t="shared" si="7"/>
        <v>8</v>
      </c>
      <c r="AA10" s="71" t="s">
        <v>332</v>
      </c>
      <c r="AB10" s="32" t="s">
        <v>85</v>
      </c>
      <c r="AC10" s="379" t="s">
        <v>86</v>
      </c>
      <c r="AD10" s="433" t="s">
        <v>86</v>
      </c>
      <c r="AF10" s="427" t="s">
        <v>11</v>
      </c>
      <c r="AG10" s="1">
        <f xml:space="preserve"> LEN(AH10)</f>
        <v>52</v>
      </c>
      <c r="AH10" s="37" t="str">
        <f>_xlfn.CONCAT(AA3:AA54)</f>
        <v>1q!a2wsxedE?cyhnbYHNBuj8ik,9l-UJ*I&lt;(Lmp/0;:OM.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68" t="str">
        <f xml:space="preserve"> MID($AH$10, AY$13, 1)</f>
        <v>1</v>
      </c>
      <c r="AZ10" s="468" t="str">
        <f t="shared" ref="AZ10:CX10" si="9" xml:space="preserve"> MID($AH$10, AZ$13, 1)</f>
        <v>q</v>
      </c>
      <c r="BA10" s="468" t="str">
        <f t="shared" si="9"/>
        <v>!</v>
      </c>
      <c r="BB10" s="468" t="str">
        <f t="shared" si="9"/>
        <v>a</v>
      </c>
      <c r="BC10" s="468" t="str">
        <f t="shared" si="9"/>
        <v>2</v>
      </c>
      <c r="BD10" s="468" t="str">
        <f t="shared" si="9"/>
        <v>w</v>
      </c>
      <c r="BE10" s="468" t="str">
        <f t="shared" si="9"/>
        <v>s</v>
      </c>
      <c r="BF10" s="468" t="str">
        <f t="shared" si="9"/>
        <v>x</v>
      </c>
      <c r="BG10" s="468" t="str">
        <f t="shared" si="9"/>
        <v>e</v>
      </c>
      <c r="BH10" s="468" t="str">
        <f t="shared" si="9"/>
        <v>d</v>
      </c>
      <c r="BI10" s="468" t="str">
        <f t="shared" si="9"/>
        <v>E</v>
      </c>
      <c r="BJ10" s="468" t="str">
        <f t="shared" si="9"/>
        <v>?</v>
      </c>
      <c r="BK10" s="468" t="str">
        <f t="shared" si="9"/>
        <v>c</v>
      </c>
      <c r="BL10" s="468" t="str">
        <f t="shared" si="9"/>
        <v>y</v>
      </c>
      <c r="BM10" s="468" t="str">
        <f t="shared" si="9"/>
        <v>h</v>
      </c>
      <c r="BN10" s="468" t="str">
        <f t="shared" si="9"/>
        <v>n</v>
      </c>
      <c r="BO10" s="468" t="str">
        <f t="shared" si="9"/>
        <v>b</v>
      </c>
      <c r="BP10" s="468" t="str">
        <f t="shared" si="9"/>
        <v>Y</v>
      </c>
      <c r="BQ10" s="468" t="str">
        <f t="shared" si="9"/>
        <v>H</v>
      </c>
      <c r="BR10" s="468" t="str">
        <f t="shared" si="9"/>
        <v>N</v>
      </c>
      <c r="BS10" s="468" t="str">
        <f t="shared" si="9"/>
        <v>B</v>
      </c>
      <c r="BT10" s="468" t="str">
        <f t="shared" si="9"/>
        <v>u</v>
      </c>
      <c r="BU10" s="468" t="str">
        <f t="shared" si="9"/>
        <v>j</v>
      </c>
      <c r="BV10" s="468" t="str">
        <f t="shared" si="9"/>
        <v>8</v>
      </c>
      <c r="BW10" s="468" t="str">
        <f t="shared" si="9"/>
        <v>i</v>
      </c>
      <c r="BX10" s="468" t="str">
        <f t="shared" si="9"/>
        <v>k</v>
      </c>
      <c r="BY10" s="468" t="str">
        <f t="shared" si="9"/>
        <v>,</v>
      </c>
      <c r="BZ10" s="468" t="str">
        <f t="shared" si="9"/>
        <v>9</v>
      </c>
      <c r="CA10" s="468" t="str">
        <f t="shared" si="9"/>
        <v>l</v>
      </c>
      <c r="CB10" s="471" t="str">
        <f t="shared" si="9"/>
        <v>-</v>
      </c>
      <c r="CC10" s="468" t="str">
        <f t="shared" si="9"/>
        <v>U</v>
      </c>
      <c r="CD10" s="468" t="str">
        <f t="shared" si="9"/>
        <v>J</v>
      </c>
      <c r="CE10" s="468" t="str">
        <f t="shared" si="9"/>
        <v>*</v>
      </c>
      <c r="CF10" s="468" t="str">
        <f t="shared" si="9"/>
        <v>I</v>
      </c>
      <c r="CG10" s="468" t="str">
        <f t="shared" si="9"/>
        <v>&lt;</v>
      </c>
      <c r="CH10" s="468" t="str">
        <f t="shared" si="9"/>
        <v>(</v>
      </c>
      <c r="CI10" s="468" t="str">
        <f t="shared" si="9"/>
        <v>L</v>
      </c>
      <c r="CJ10" s="468" t="str">
        <f t="shared" si="9"/>
        <v>m</v>
      </c>
      <c r="CK10" s="468" t="str">
        <f t="shared" si="9"/>
        <v>p</v>
      </c>
      <c r="CL10" s="468" t="str">
        <f t="shared" si="9"/>
        <v>/</v>
      </c>
      <c r="CM10" s="471" t="str">
        <f t="shared" si="9"/>
        <v>0</v>
      </c>
      <c r="CN10" s="471" t="str">
        <f t="shared" si="9"/>
        <v>;</v>
      </c>
      <c r="CO10" s="471" t="str">
        <f t="shared" si="9"/>
        <v>:</v>
      </c>
      <c r="CP10" s="471" t="str">
        <f t="shared" si="9"/>
        <v>O</v>
      </c>
      <c r="CQ10" s="471" t="str">
        <f t="shared" si="9"/>
        <v>M</v>
      </c>
      <c r="CR10" s="468" t="str">
        <f t="shared" si="9"/>
        <v>.</v>
      </c>
      <c r="CS10" s="468" t="str">
        <f t="shared" si="9"/>
        <v xml:space="preserve"> </v>
      </c>
      <c r="CT10" s="468" t="str">
        <f t="shared" si="9"/>
        <v>4</v>
      </c>
      <c r="CU10" s="468" t="str">
        <f t="shared" si="9"/>
        <v>3</v>
      </c>
      <c r="CV10" s="468" t="str">
        <f t="shared" si="9"/>
        <v>6</v>
      </c>
      <c r="CW10" s="468" t="str">
        <f t="shared" si="9"/>
        <v>5</v>
      </c>
      <c r="CX10" s="468" t="str">
        <f t="shared" si="9"/>
        <v>7</v>
      </c>
    </row>
    <row r="11" spans="2:102" ht="32.25">
      <c r="B11" s="408" t="s">
        <v>644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>g</v>
      </c>
      <c r="R11" s="22" t="str">
        <f t="shared" si="6"/>
        <v>ㆣ</v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EXACT(表格1_33411[[#This Row],[鍵盤按鍵]], $M$3:$M$53), 0))</f>
        <v>ㄍ</v>
      </c>
      <c r="W11" s="411" t="str" cm="1">
        <f t="array" ref="W11" xml:space="preserve"> INDEX($I$3:$I$54, MATCH(TRUE, EXACT(表格1_33411[[#This Row],[鍵盤按鍵]], $J$3:$J$54), 0))</f>
        <v>k</v>
      </c>
      <c r="X11" s="412" t="s">
        <v>321</v>
      </c>
      <c r="Y11" s="24"/>
      <c r="Z11" s="413">
        <f t="shared" si="7"/>
        <v>9</v>
      </c>
      <c r="AA11" s="71" t="s">
        <v>329</v>
      </c>
      <c r="AB11" s="32" t="s">
        <v>36</v>
      </c>
      <c r="AC11" s="379" t="s">
        <v>37</v>
      </c>
      <c r="AD11" s="433" t="s">
        <v>37</v>
      </c>
      <c r="AF11" s="428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8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>c</v>
      </c>
      <c r="R12" s="22" t="str">
        <f t="shared" si="6"/>
        <v>ㄗ</v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EXACT(表格1_33411[[#This Row],[鍵盤按鍵]], $M$3:$M$53), 0))</f>
        <v>ㆣ</v>
      </c>
      <c r="W12" s="411" t="str" cm="1">
        <f t="array" ref="W12" xml:space="preserve"> INDEX($I$3:$I$54, MATCH(TRUE, EXACT(表格1_33411[[#This Row],[鍵盤按鍵]], $J$3:$J$54), 0))</f>
        <v>g</v>
      </c>
      <c r="X12" s="412" t="s">
        <v>42</v>
      </c>
      <c r="Y12" s="24"/>
      <c r="Z12" s="413">
        <f t="shared" si="7"/>
        <v>10</v>
      </c>
      <c r="AA12" s="71" t="s">
        <v>309</v>
      </c>
      <c r="AB12" s="32" t="s">
        <v>38</v>
      </c>
      <c r="AC12" s="379" t="s">
        <v>425</v>
      </c>
      <c r="AD12" s="433" t="s">
        <v>418</v>
      </c>
      <c r="AH12" s="48"/>
      <c r="AV12" s="11"/>
      <c r="AW12" s="2"/>
    </row>
    <row r="13" spans="2:102" ht="32.25">
      <c r="B13" s="2">
        <f xml:space="preserve"> SEARCH("|",$B$11,B12+1)</f>
        <v>60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>C</v>
      </c>
      <c r="R13" s="22" t="str">
        <f t="shared" si="6"/>
        <v>ㄘ</v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EXACT(表格1_33411[[#This Row],[鍵盤按鍵]], $M$3:$M$53), 0))</f>
        <v>ㄎ</v>
      </c>
      <c r="W13" s="411" t="str" cm="1">
        <f t="array" ref="W13" xml:space="preserve"> INDEX($I$3:$I$54, MATCH(TRUE, EXACT(表格1_33411[[#This Row],[鍵盤按鍵]], $J$3:$J$54), 0))</f>
        <v>K</v>
      </c>
      <c r="X13" s="412" t="s">
        <v>39</v>
      </c>
      <c r="Y13" s="24"/>
      <c r="Z13" s="413">
        <f t="shared" si="7"/>
        <v>11</v>
      </c>
      <c r="AA13" s="71" t="s">
        <v>322</v>
      </c>
      <c r="AB13" s="32" t="s">
        <v>41</v>
      </c>
      <c r="AC13" s="379" t="s">
        <v>184</v>
      </c>
      <c r="AD13" s="433" t="s">
        <v>184</v>
      </c>
      <c r="AF13" s="425" t="s">
        <v>35</v>
      </c>
      <c r="AH13" s="421" t="str">
        <f xml:space="preserve"> "- xlit|" &amp; AH14 &amp; "|" &amp; AH15 &amp; "|"</f>
        <v>- xlit|1q!a2wsxedE?cyhnbYHNBuj8ik,9l-UJ*I&lt;(Lmp/0;:OM. 43657|ㄅㄆㆠㄇㄉㄊㄋㄌㄍㄎㆣㄫㄏㄗㄘㄙㆡㄐㄑㄒㆢㄧㄨㄚㆦㄜㆤㄞㄠㆨㆪㆫㆩㆧㆥㆮㆯㆬㄣㆭㄢㄤㆲㆱㆰｎˉˋ˪ˊ˫˙|</v>
      </c>
      <c r="AI13" s="47"/>
      <c r="AJ13" s="47"/>
      <c r="AK13" s="47"/>
      <c r="AL13" s="47"/>
      <c r="AM13" s="47"/>
      <c r="AN13" s="47"/>
      <c r="AO13" s="47"/>
      <c r="AP13" s="47"/>
      <c r="AQ13" s="47"/>
      <c r="AV13" s="11"/>
      <c r="AW13" s="2"/>
      <c r="AY13" s="472" cm="1">
        <f t="array" ref="AY13" xml:space="preserve"> COLUMN() - COLUMN($AX:$AX)</f>
        <v>1</v>
      </c>
      <c r="AZ13" s="472" cm="1">
        <f t="array" ref="AZ13" xml:space="preserve"> COLUMN() - COLUMN($AX:$AX)</f>
        <v>2</v>
      </c>
      <c r="BA13" s="472" cm="1">
        <f t="array" ref="BA13" xml:space="preserve"> COLUMN() - COLUMN($AX:$AX)</f>
        <v>3</v>
      </c>
      <c r="BB13" s="472" cm="1">
        <f t="array" ref="BB13" xml:space="preserve"> COLUMN() - COLUMN($AX:$AX)</f>
        <v>4</v>
      </c>
      <c r="BC13" s="472" cm="1">
        <f t="array" ref="BC13" xml:space="preserve"> COLUMN() - COLUMN($AX:$AX)</f>
        <v>5</v>
      </c>
      <c r="BD13" s="472" cm="1">
        <f t="array" ref="BD13" xml:space="preserve"> COLUMN() - COLUMN($AX:$AX)</f>
        <v>6</v>
      </c>
      <c r="BE13" s="472" cm="1">
        <f t="array" ref="BE13" xml:space="preserve"> COLUMN() - COLUMN($AX:$AX)</f>
        <v>7</v>
      </c>
      <c r="BF13" s="472" cm="1">
        <f t="array" ref="BF13" xml:space="preserve"> COLUMN() - COLUMN($AX:$AX)</f>
        <v>8</v>
      </c>
      <c r="BG13" s="472" cm="1">
        <f t="array" ref="BG13" xml:space="preserve"> COLUMN() - COLUMN($AX:$AX)</f>
        <v>9</v>
      </c>
      <c r="BH13" s="472" cm="1">
        <f t="array" ref="BH13" xml:space="preserve"> COLUMN() - COLUMN($AX:$AX)</f>
        <v>10</v>
      </c>
      <c r="BI13" s="472" cm="1">
        <f t="array" ref="BI13" xml:space="preserve"> COLUMN() - COLUMN($AX:$AX)</f>
        <v>11</v>
      </c>
      <c r="BJ13" s="472" cm="1">
        <f t="array" ref="BJ13" xml:space="preserve"> COLUMN() - COLUMN($AX:$AX)</f>
        <v>12</v>
      </c>
      <c r="BK13" s="472" cm="1">
        <f t="array" ref="BK13" xml:space="preserve"> COLUMN() - COLUMN($AX:$AX)</f>
        <v>13</v>
      </c>
      <c r="BL13" s="472" cm="1">
        <f t="array" ref="BL13" xml:space="preserve"> COLUMN() - COLUMN($AX:$AX)</f>
        <v>14</v>
      </c>
      <c r="BM13" s="472" cm="1">
        <f t="array" ref="BM13" xml:space="preserve"> COLUMN() - COLUMN($AX:$AX)</f>
        <v>15</v>
      </c>
      <c r="BN13" s="472" cm="1">
        <f t="array" ref="BN13" xml:space="preserve"> COLUMN() - COLUMN($AX:$AX)</f>
        <v>16</v>
      </c>
      <c r="BO13" s="472" cm="1">
        <f t="array" ref="BO13" xml:space="preserve"> COLUMN() - COLUMN($AX:$AX)</f>
        <v>17</v>
      </c>
      <c r="BP13" s="472" cm="1">
        <f t="array" ref="BP13" xml:space="preserve"> COLUMN() - COLUMN($AX:$AX)</f>
        <v>18</v>
      </c>
      <c r="BQ13" s="472" cm="1">
        <f t="array" ref="BQ13" xml:space="preserve"> COLUMN() - COLUMN($AX:$AX)</f>
        <v>19</v>
      </c>
      <c r="BR13" s="472" cm="1">
        <f t="array" ref="BR13" xml:space="preserve"> COLUMN() - COLUMN($AX:$AX)</f>
        <v>20</v>
      </c>
      <c r="BS13" s="472" cm="1">
        <f t="array" ref="BS13" xml:space="preserve"> COLUMN() - COLUMN($AX:$AX)</f>
        <v>21</v>
      </c>
      <c r="BT13" s="472" cm="1">
        <f t="array" ref="BT13" xml:space="preserve"> COLUMN() - COLUMN($AX:$AX)</f>
        <v>22</v>
      </c>
      <c r="BU13" s="472" cm="1">
        <f t="array" ref="BU13" xml:space="preserve"> COLUMN() - COLUMN($AX:$AX)</f>
        <v>23</v>
      </c>
      <c r="BV13" s="472" cm="1">
        <f t="array" ref="BV13" xml:space="preserve"> COLUMN() - COLUMN($AX:$AX)</f>
        <v>24</v>
      </c>
      <c r="BW13" s="472" cm="1">
        <f t="array" ref="BW13" xml:space="preserve"> COLUMN() - COLUMN($AX:$AX)</f>
        <v>25</v>
      </c>
      <c r="BX13" s="472" cm="1">
        <f t="array" ref="BX13" xml:space="preserve"> COLUMN() - COLUMN($AX:$AX)</f>
        <v>26</v>
      </c>
      <c r="BY13" s="472" cm="1">
        <f t="array" ref="BY13" xml:space="preserve"> COLUMN() - COLUMN($AX:$AX)</f>
        <v>27</v>
      </c>
      <c r="BZ13" s="472" cm="1">
        <f t="array" ref="BZ13" xml:space="preserve"> COLUMN() - COLUMN($AX:$AX)</f>
        <v>28</v>
      </c>
      <c r="CA13" s="472" cm="1">
        <f t="array" ref="CA13" xml:space="preserve"> COLUMN() - COLUMN($AX:$AX)</f>
        <v>29</v>
      </c>
      <c r="CB13" s="472" cm="1">
        <f t="array" ref="CB13" xml:space="preserve"> COLUMN() - COLUMN($AX:$AX)</f>
        <v>30</v>
      </c>
      <c r="CC13" s="472" cm="1">
        <f t="array" ref="CC13" xml:space="preserve"> COLUMN() - COLUMN($AX:$AX)</f>
        <v>31</v>
      </c>
      <c r="CD13" s="472" cm="1">
        <f t="array" ref="CD13" xml:space="preserve"> COLUMN() - COLUMN($AX:$AX)</f>
        <v>32</v>
      </c>
      <c r="CE13" s="472" cm="1">
        <f t="array" ref="CE13" xml:space="preserve"> COLUMN() - COLUMN($AX:$AX)</f>
        <v>33</v>
      </c>
      <c r="CF13" s="472" cm="1">
        <f t="array" ref="CF13" xml:space="preserve"> COLUMN() - COLUMN($AX:$AX)</f>
        <v>34</v>
      </c>
      <c r="CG13" s="472" cm="1">
        <f t="array" ref="CG13" xml:space="preserve"> COLUMN() - COLUMN($AX:$AX)</f>
        <v>35</v>
      </c>
      <c r="CH13" s="472" cm="1">
        <f t="array" ref="CH13" xml:space="preserve"> COLUMN() - COLUMN($AX:$AX)</f>
        <v>36</v>
      </c>
      <c r="CI13" s="472" cm="1">
        <f t="array" ref="CI13" xml:space="preserve"> COLUMN() - COLUMN($AX:$AX)</f>
        <v>37</v>
      </c>
      <c r="CJ13" s="472" cm="1">
        <f t="array" ref="CJ13" xml:space="preserve"> COLUMN() - COLUMN($AX:$AX)</f>
        <v>38</v>
      </c>
      <c r="CK13" s="472" cm="1">
        <f t="array" ref="CK13" xml:space="preserve"> COLUMN() - COLUMN($AX:$AX)</f>
        <v>39</v>
      </c>
      <c r="CL13" s="472" cm="1">
        <f t="array" ref="CL13" xml:space="preserve"> COLUMN() - COLUMN($AX:$AX)</f>
        <v>40</v>
      </c>
      <c r="CM13" s="472" cm="1">
        <f t="array" ref="CM13" xml:space="preserve"> COLUMN() - COLUMN($AX:$AX)</f>
        <v>41</v>
      </c>
      <c r="CN13" s="472" cm="1">
        <f t="array" ref="CN13" xml:space="preserve"> COLUMN() - COLUMN($AX:$AX)</f>
        <v>42</v>
      </c>
      <c r="CO13" s="472" cm="1">
        <f t="array" ref="CO13" xml:space="preserve"> COLUMN() - COLUMN($AX:$AX)</f>
        <v>43</v>
      </c>
      <c r="CP13" s="472" cm="1">
        <f t="array" ref="CP13" xml:space="preserve"> COLUMN() - COLUMN($AX:$AX)</f>
        <v>44</v>
      </c>
      <c r="CQ13" s="472" cm="1">
        <f t="array" ref="CQ13" xml:space="preserve"> COLUMN() - COLUMN($AX:$AX)</f>
        <v>45</v>
      </c>
      <c r="CR13" s="472" cm="1">
        <f t="array" ref="CR13" xml:space="preserve"> COLUMN() - COLUMN($AX:$AX)</f>
        <v>46</v>
      </c>
      <c r="CS13" s="472" cm="1">
        <f t="array" ref="CS13" xml:space="preserve"> COLUMN() - COLUMN($AX:$AX)</f>
        <v>47</v>
      </c>
      <c r="CT13" s="472" cm="1">
        <f t="array" ref="CT13" xml:space="preserve"> COLUMN() - COLUMN($AX:$AX)</f>
        <v>48</v>
      </c>
      <c r="CU13" s="472" cm="1">
        <f t="array" ref="CU13" xml:space="preserve"> COLUMN() - COLUMN($AX:$AX)</f>
        <v>49</v>
      </c>
      <c r="CV13" s="472" cm="1">
        <f t="array" ref="CV13" xml:space="preserve"> COLUMN() - COLUMN($AX:$AX)</f>
        <v>50</v>
      </c>
      <c r="CW13" s="472" cm="1">
        <f t="array" ref="CW13" xml:space="preserve"> COLUMN() - COLUMN($AX:$AX)</f>
        <v>51</v>
      </c>
      <c r="CX13" s="472" cm="1">
        <f t="array" ref="CX13" xml:space="preserve"> COLUMN() - COLUMN($AX:$AX)</f>
        <v>52</v>
      </c>
    </row>
    <row r="14" spans="2:102" ht="32.25">
      <c r="B14" s="2">
        <f xml:space="preserve"> SEARCH("|",$B$11,B13+1)</f>
        <v>112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>z</v>
      </c>
      <c r="R14" s="22" t="str">
        <f t="shared" si="6"/>
        <v>ㆡ</v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EXACT(表格1_33411[[#This Row],[鍵盤按鍵]], $M$3:$M$53), 0))</f>
        <v>ㄏ</v>
      </c>
      <c r="W14" s="411" t="str" cm="1">
        <f t="array" ref="W14" xml:space="preserve"> INDEX($I$3:$I$54, MATCH(TRUE, EXACT(表格1_33411[[#This Row],[鍵盤按鍵]], $J$3:$J$54), 0))</f>
        <v>h</v>
      </c>
      <c r="X14" s="412" t="s">
        <v>53</v>
      </c>
      <c r="Y14" s="24"/>
      <c r="Z14" s="413">
        <f t="shared" si="7"/>
        <v>12</v>
      </c>
      <c r="AA14" s="384" t="s">
        <v>429</v>
      </c>
      <c r="AB14" s="385" t="s">
        <v>87</v>
      </c>
      <c r="AC14" s="387" t="s">
        <v>341</v>
      </c>
      <c r="AD14" s="434" t="s">
        <v>613</v>
      </c>
      <c r="AF14" s="427" t="s">
        <v>11</v>
      </c>
      <c r="AG14" s="1">
        <f xml:space="preserve"> LEN(AH14)</f>
        <v>52</v>
      </c>
      <c r="AH14" s="37" t="str">
        <f xml:space="preserve"> _xlfn.CONCAT(AA$3:AA$54)</f>
        <v>1q!a2wsxedE?cyhnbYHNBuj8ik,9l-UJ*I&lt;(Lmp/0;:OM. 43657</v>
      </c>
      <c r="AU14" s="38" t="s">
        <v>25</v>
      </c>
      <c r="AV14" s="52" t="str">
        <f>AV10</f>
        <v>5</v>
      </c>
      <c r="AW14" s="40">
        <f xml:space="preserve"> FIND(AV14, AH14)</f>
        <v>51</v>
      </c>
      <c r="AY14" s="468" t="str">
        <f xml:space="preserve"> MID($AH$14, AY$13, 1)</f>
        <v>1</v>
      </c>
      <c r="AZ14" s="469" t="str">
        <f t="shared" ref="AZ14:CX14" si="10" xml:space="preserve"> MID($AH$14, AZ$13, 1)</f>
        <v>q</v>
      </c>
      <c r="BA14" s="469" t="str">
        <f t="shared" si="10"/>
        <v>!</v>
      </c>
      <c r="BB14" s="470" t="str">
        <f t="shared" si="10"/>
        <v>a</v>
      </c>
      <c r="BC14" s="470" t="str">
        <f t="shared" si="10"/>
        <v>2</v>
      </c>
      <c r="BD14" s="470" t="str">
        <f t="shared" si="10"/>
        <v>w</v>
      </c>
      <c r="BE14" s="470" t="str">
        <f t="shared" si="10"/>
        <v>s</v>
      </c>
      <c r="BF14" s="470" t="str">
        <f t="shared" si="10"/>
        <v>x</v>
      </c>
      <c r="BG14" s="470" t="str">
        <f t="shared" si="10"/>
        <v>e</v>
      </c>
      <c r="BH14" s="470" t="str">
        <f t="shared" si="10"/>
        <v>d</v>
      </c>
      <c r="BI14" s="470" t="str">
        <f t="shared" si="10"/>
        <v>E</v>
      </c>
      <c r="BJ14" s="470" t="str">
        <f t="shared" si="10"/>
        <v>?</v>
      </c>
      <c r="BK14" s="470" t="str">
        <f t="shared" si="10"/>
        <v>c</v>
      </c>
      <c r="BL14" s="470" t="str">
        <f t="shared" si="10"/>
        <v>y</v>
      </c>
      <c r="BM14" s="470" t="str">
        <f t="shared" si="10"/>
        <v>h</v>
      </c>
      <c r="BN14" s="470" t="str">
        <f t="shared" si="10"/>
        <v>n</v>
      </c>
      <c r="BO14" s="470" t="str">
        <f t="shared" si="10"/>
        <v>b</v>
      </c>
      <c r="BP14" s="470" t="str">
        <f t="shared" si="10"/>
        <v>Y</v>
      </c>
      <c r="BQ14" s="470" t="str">
        <f t="shared" si="10"/>
        <v>H</v>
      </c>
      <c r="BR14" s="470" t="str">
        <f t="shared" si="10"/>
        <v>N</v>
      </c>
      <c r="BS14" s="470" t="str">
        <f t="shared" si="10"/>
        <v>B</v>
      </c>
      <c r="BT14" s="470" t="str">
        <f t="shared" si="10"/>
        <v>u</v>
      </c>
      <c r="BU14" s="470" t="str">
        <f t="shared" si="10"/>
        <v>j</v>
      </c>
      <c r="BV14" s="470" t="str">
        <f t="shared" si="10"/>
        <v>8</v>
      </c>
      <c r="BW14" s="470" t="str">
        <f t="shared" si="10"/>
        <v>i</v>
      </c>
      <c r="BX14" s="470" t="str">
        <f t="shared" si="10"/>
        <v>k</v>
      </c>
      <c r="BY14" s="470" t="str">
        <f t="shared" si="10"/>
        <v>,</v>
      </c>
      <c r="BZ14" s="470" t="str">
        <f t="shared" si="10"/>
        <v>9</v>
      </c>
      <c r="CA14" s="470" t="str">
        <f t="shared" si="10"/>
        <v>l</v>
      </c>
      <c r="CB14" s="471" t="str">
        <f t="shared" si="10"/>
        <v>-</v>
      </c>
      <c r="CC14" s="470" t="str">
        <f t="shared" si="10"/>
        <v>U</v>
      </c>
      <c r="CD14" s="470" t="str">
        <f t="shared" si="10"/>
        <v>J</v>
      </c>
      <c r="CE14" s="470" t="str">
        <f t="shared" si="10"/>
        <v>*</v>
      </c>
      <c r="CF14" s="470" t="str">
        <f t="shared" si="10"/>
        <v>I</v>
      </c>
      <c r="CG14" s="470" t="str">
        <f t="shared" si="10"/>
        <v>&lt;</v>
      </c>
      <c r="CH14" s="470" t="str">
        <f t="shared" si="10"/>
        <v>(</v>
      </c>
      <c r="CI14" s="470" t="str">
        <f t="shared" si="10"/>
        <v>L</v>
      </c>
      <c r="CJ14" s="470" t="str">
        <f t="shared" si="10"/>
        <v>m</v>
      </c>
      <c r="CK14" s="470" t="str">
        <f t="shared" si="10"/>
        <v>p</v>
      </c>
      <c r="CL14" s="470" t="str">
        <f t="shared" si="10"/>
        <v>/</v>
      </c>
      <c r="CM14" s="471" t="str">
        <f t="shared" si="10"/>
        <v>0</v>
      </c>
      <c r="CN14" s="471" t="str">
        <f t="shared" si="10"/>
        <v>;</v>
      </c>
      <c r="CO14" s="471" t="str">
        <f t="shared" si="10"/>
        <v>:</v>
      </c>
      <c r="CP14" s="471" t="str">
        <f t="shared" si="10"/>
        <v>O</v>
      </c>
      <c r="CQ14" s="471" t="str">
        <f t="shared" si="10"/>
        <v>M</v>
      </c>
      <c r="CR14" s="470" t="str">
        <f t="shared" si="10"/>
        <v>.</v>
      </c>
      <c r="CS14" s="470" t="str">
        <f t="shared" si="10"/>
        <v xml:space="preserve"> </v>
      </c>
      <c r="CT14" s="470" t="str">
        <f t="shared" si="10"/>
        <v>4</v>
      </c>
      <c r="CU14" s="470" t="str">
        <f t="shared" si="10"/>
        <v>3</v>
      </c>
      <c r="CV14" s="470" t="str">
        <f t="shared" si="10"/>
        <v>6</v>
      </c>
      <c r="CW14" s="470" t="str">
        <f t="shared" si="10"/>
        <v>5</v>
      </c>
      <c r="CX14" s="470" t="str">
        <f t="shared" si="10"/>
        <v>7</v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14" t="str">
        <f t="shared" si="2"/>
        <v>b</v>
      </c>
      <c r="L15" s="2">
        <v>13</v>
      </c>
      <c r="M15" s="415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>s</v>
      </c>
      <c r="R15" s="22" t="str">
        <f t="shared" si="6"/>
        <v>ㄙ</v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EXACT(表格1_33411[[#This Row],[鍵盤按鍵]], $M$3:$M$53), 0))</f>
        <v>ㆡ</v>
      </c>
      <c r="W15" s="411" t="str" cm="1">
        <f t="array" ref="W15" xml:space="preserve"> INDEX($I$3:$I$54, MATCH(TRUE, EXACT(表格1_33411[[#This Row],[鍵盤按鍵]], $J$3:$J$54), 0))</f>
        <v>j</v>
      </c>
      <c r="X15" s="412" t="s">
        <v>49</v>
      </c>
      <c r="Y15" s="24"/>
      <c r="Z15" s="413">
        <f t="shared" si="7"/>
        <v>13</v>
      </c>
      <c r="AA15" s="71" t="s">
        <v>305</v>
      </c>
      <c r="AB15" s="32" t="s">
        <v>52</v>
      </c>
      <c r="AC15" s="379" t="s">
        <v>422</v>
      </c>
      <c r="AD15" s="433" t="s">
        <v>422</v>
      </c>
      <c r="AF15" s="429" t="s">
        <v>13</v>
      </c>
      <c r="AG15" s="1">
        <f xml:space="preserve"> LEN(AH15)</f>
        <v>52</v>
      </c>
      <c r="AH15" s="420" t="str">
        <f xml:space="preserve"> _xlfn.CONCAT(AB$3:AB$54)</f>
        <v>ㄅㄆㆠㄇㄉㄊㄋㄌㄍㄎㆣㄫㄏㄗㄘㄙㆡㄐㄑㄒㆢㄧㄨㄚㆦㄜㆤㄞㄠㆨㆪㆫㆩㆧㆥㆮㆯㆬㄣㆭㄢㄤㆲㆱㆰｎˉˋ˪ˊ˫˙</v>
      </c>
      <c r="AV15" s="49" t="str">
        <f xml:space="preserve"> MID(AH15, AW14, 1)</f>
        <v>˫</v>
      </c>
      <c r="AW15" s="40"/>
      <c r="AY15" s="468" t="str">
        <f xml:space="preserve"> MID($AH$15, AY$13, 1)</f>
        <v>ㄅ</v>
      </c>
      <c r="AZ15" s="469" t="str">
        <f t="shared" ref="AZ15:CX15" si="11" xml:space="preserve"> MID($AH$15, AZ$13, 1)</f>
        <v>ㄆ</v>
      </c>
      <c r="BA15" s="469" t="str">
        <f t="shared" si="11"/>
        <v>ㆠ</v>
      </c>
      <c r="BB15" s="470" t="str">
        <f t="shared" si="11"/>
        <v>ㄇ</v>
      </c>
      <c r="BC15" s="470" t="str">
        <f t="shared" si="11"/>
        <v>ㄉ</v>
      </c>
      <c r="BD15" s="470" t="str">
        <f t="shared" si="11"/>
        <v>ㄊ</v>
      </c>
      <c r="BE15" s="470" t="str">
        <f t="shared" si="11"/>
        <v>ㄋ</v>
      </c>
      <c r="BF15" s="470" t="str">
        <f t="shared" si="11"/>
        <v>ㄌ</v>
      </c>
      <c r="BG15" s="470" t="str">
        <f t="shared" si="11"/>
        <v>ㄍ</v>
      </c>
      <c r="BH15" s="470" t="str">
        <f t="shared" si="11"/>
        <v>ㄎ</v>
      </c>
      <c r="BI15" s="470" t="str">
        <f t="shared" si="11"/>
        <v>ㆣ</v>
      </c>
      <c r="BJ15" s="470" t="str">
        <f t="shared" si="11"/>
        <v>ㄫ</v>
      </c>
      <c r="BK15" s="470" t="str">
        <f t="shared" si="11"/>
        <v>ㄏ</v>
      </c>
      <c r="BL15" s="470" t="str">
        <f t="shared" si="11"/>
        <v>ㄗ</v>
      </c>
      <c r="BM15" s="470" t="str">
        <f t="shared" si="11"/>
        <v>ㄘ</v>
      </c>
      <c r="BN15" s="470" t="str">
        <f t="shared" si="11"/>
        <v>ㄙ</v>
      </c>
      <c r="BO15" s="470" t="str">
        <f t="shared" si="11"/>
        <v>ㆡ</v>
      </c>
      <c r="BP15" s="470" t="str">
        <f t="shared" si="11"/>
        <v>ㄐ</v>
      </c>
      <c r="BQ15" s="470" t="str">
        <f t="shared" si="11"/>
        <v>ㄑ</v>
      </c>
      <c r="BR15" s="470" t="str">
        <f t="shared" si="11"/>
        <v>ㄒ</v>
      </c>
      <c r="BS15" s="470" t="str">
        <f t="shared" si="11"/>
        <v>ㆢ</v>
      </c>
      <c r="BT15" s="470" t="str">
        <f t="shared" si="11"/>
        <v>ㄧ</v>
      </c>
      <c r="BU15" s="470" t="str">
        <f t="shared" si="11"/>
        <v>ㄨ</v>
      </c>
      <c r="BV15" s="470" t="str">
        <f t="shared" si="11"/>
        <v>ㄚ</v>
      </c>
      <c r="BW15" s="470" t="str">
        <f t="shared" si="11"/>
        <v>ㆦ</v>
      </c>
      <c r="BX15" s="470" t="str">
        <f t="shared" si="11"/>
        <v>ㄜ</v>
      </c>
      <c r="BY15" s="470" t="str">
        <f t="shared" si="11"/>
        <v>ㆤ</v>
      </c>
      <c r="BZ15" s="470" t="str">
        <f t="shared" si="11"/>
        <v>ㄞ</v>
      </c>
      <c r="CA15" s="470" t="str">
        <f t="shared" si="11"/>
        <v>ㄠ</v>
      </c>
      <c r="CB15" s="471" t="str">
        <f t="shared" si="11"/>
        <v>ㆨ</v>
      </c>
      <c r="CC15" s="470" t="str">
        <f t="shared" si="11"/>
        <v>ㆪ</v>
      </c>
      <c r="CD15" s="470" t="str">
        <f t="shared" si="11"/>
        <v>ㆫ</v>
      </c>
      <c r="CE15" s="470" t="str">
        <f t="shared" si="11"/>
        <v>ㆩ</v>
      </c>
      <c r="CF15" s="470" t="str">
        <f t="shared" si="11"/>
        <v>ㆧ</v>
      </c>
      <c r="CG15" s="470" t="str">
        <f t="shared" si="11"/>
        <v>ㆥ</v>
      </c>
      <c r="CH15" s="470" t="str">
        <f t="shared" si="11"/>
        <v>ㆮ</v>
      </c>
      <c r="CI15" s="470" t="str">
        <f t="shared" si="11"/>
        <v>ㆯ</v>
      </c>
      <c r="CJ15" s="470" t="str">
        <f t="shared" si="11"/>
        <v>ㆬ</v>
      </c>
      <c r="CK15" s="470" t="str">
        <f t="shared" si="11"/>
        <v>ㄣ</v>
      </c>
      <c r="CL15" s="470" t="str">
        <f t="shared" si="11"/>
        <v>ㆭ</v>
      </c>
      <c r="CM15" s="471" t="str">
        <f t="shared" si="11"/>
        <v>ㄢ</v>
      </c>
      <c r="CN15" s="471" t="str">
        <f t="shared" si="11"/>
        <v>ㄤ</v>
      </c>
      <c r="CO15" s="471" t="str">
        <f t="shared" si="11"/>
        <v>ㆲ</v>
      </c>
      <c r="CP15" s="471" t="str">
        <f t="shared" si="11"/>
        <v>ㆱ</v>
      </c>
      <c r="CQ15" s="471" t="str">
        <f t="shared" si="11"/>
        <v>ㆰ</v>
      </c>
      <c r="CR15" s="470" t="str">
        <f t="shared" si="11"/>
        <v>ｎ</v>
      </c>
      <c r="CS15" s="470" t="str">
        <f t="shared" si="11"/>
        <v>ˉ</v>
      </c>
      <c r="CT15" s="470" t="str">
        <f t="shared" si="11"/>
        <v>ˋ</v>
      </c>
      <c r="CU15" s="470" t="str">
        <f t="shared" si="11"/>
        <v>˪</v>
      </c>
      <c r="CV15" s="470" t="str">
        <f t="shared" si="11"/>
        <v>ˊ</v>
      </c>
      <c r="CW15" s="470" t="str">
        <f t="shared" si="11"/>
        <v>˫</v>
      </c>
      <c r="CX15" s="470" t="str">
        <f t="shared" si="11"/>
        <v>˙</v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>h</v>
      </c>
      <c r="R16" s="22" t="str">
        <f t="shared" si="6"/>
        <v>ㄏ</v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EXACT(表格1_33411[[#This Row],[鍵盤按鍵]], $M$3:$M$53), 0))</f>
        <v>ㄗ</v>
      </c>
      <c r="W16" s="411" t="str" cm="1">
        <f t="array" ref="W16" xml:space="preserve"> INDEX($I$3:$I$54, MATCH(TRUE, EXACT(表格1_33411[[#This Row],[鍵盤按鍵]], $J$3:$J$54), 0))</f>
        <v>z</v>
      </c>
      <c r="X16" s="412" t="s">
        <v>366</v>
      </c>
      <c r="Y16" s="24"/>
      <c r="Z16" s="413">
        <f t="shared" si="7"/>
        <v>14</v>
      </c>
      <c r="AA16" s="380" t="s">
        <v>590</v>
      </c>
      <c r="AB16" s="381" t="s">
        <v>43</v>
      </c>
      <c r="AC16" s="383" t="s">
        <v>179</v>
      </c>
      <c r="AD16" s="435" t="s">
        <v>366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>i</v>
      </c>
      <c r="R17" s="22" t="str">
        <f t="shared" si="6"/>
        <v>ㄧ</v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EXACT(表格1_33411[[#This Row],[鍵盤按鍵]], $M$3:$M$53), 0))</f>
        <v>ㄘ</v>
      </c>
      <c r="W17" s="411" t="str" cm="1">
        <f t="array" ref="W17" xml:space="preserve"> INDEX($I$3:$I$54, MATCH(TRUE, EXACT(表格1_33411[[#This Row],[鍵盤按鍵]], $J$3:$J$54), 0))</f>
        <v>c</v>
      </c>
      <c r="X17" s="412" t="s">
        <v>287</v>
      </c>
      <c r="Y17" s="24"/>
      <c r="Z17" s="413">
        <f t="shared" si="7"/>
        <v>15</v>
      </c>
      <c r="AA17" s="380" t="s">
        <v>422</v>
      </c>
      <c r="AB17" s="381" t="s">
        <v>46</v>
      </c>
      <c r="AC17" s="383" t="s">
        <v>305</v>
      </c>
      <c r="AD17" s="435" t="s">
        <v>287</v>
      </c>
      <c r="AF17" s="425" t="s">
        <v>45</v>
      </c>
      <c r="AH17" s="137" t="str">
        <f xml:space="preserve"> "- xlit|" &amp; AH18 &amp; "|" &amp; AH19 &amp; "|"</f>
        <v>- xlit|pPbmtTnlkKgwhzcsjZCSJiuaOoeyxRIUAQEYXMNW@LH}{B123570|ㄅㄆㆠㄇㄉㄊㄋㄌㄍㄎㆣㄫㄏㄗㄘㄙㆡㄐㄑㄒㆢㄧㄨㄚㆦㄜㆤㄞㄠㆨㆪㆫㆩㆧㆥㆮㆯㆬㄣㆭㄢㄤㆲㆱㆰｎˉˋ˪ˊ˫˙|</v>
      </c>
      <c r="AI17" s="47"/>
      <c r="AJ17" s="47"/>
      <c r="AK17" s="47"/>
      <c r="AL17" s="47"/>
      <c r="AM17" s="47"/>
      <c r="AN17" s="47"/>
      <c r="AO17" s="47"/>
      <c r="AP17" s="47"/>
      <c r="AQ17" s="47"/>
      <c r="AV17" s="11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>u</v>
      </c>
      <c r="R18" s="22" t="str">
        <f t="shared" si="6"/>
        <v>ㄨ</v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EXACT(表格1_33411[[#This Row],[鍵盤按鍵]], $M$3:$M$53), 0))</f>
        <v>ㄙ</v>
      </c>
      <c r="W18" s="411" t="str" cm="1">
        <f t="array" ref="W18" xml:space="preserve"> INDEX($I$3:$I$54, MATCH(TRUE, EXACT(表格1_33411[[#This Row],[鍵盤按鍵]], $J$3:$J$54), 0))</f>
        <v>s</v>
      </c>
      <c r="X18" s="412" t="s">
        <v>51</v>
      </c>
      <c r="Y18" s="24"/>
      <c r="Z18" s="413">
        <f t="shared" si="7"/>
        <v>16</v>
      </c>
      <c r="AA18" s="380" t="s">
        <v>34</v>
      </c>
      <c r="AB18" s="381" t="s">
        <v>50</v>
      </c>
      <c r="AC18" s="383" t="s">
        <v>338</v>
      </c>
      <c r="AD18" s="435" t="s">
        <v>338</v>
      </c>
      <c r="AF18" s="426" t="s">
        <v>585</v>
      </c>
      <c r="AG18" s="1">
        <f xml:space="preserve"> LEN(AH18)</f>
        <v>52</v>
      </c>
      <c r="AH18" s="37" t="str">
        <f xml:space="preserve"> _xlfn.CONCAT(AC$3:AC$54)</f>
        <v>pPbmtTnlkKgwhzcsjZCSJiuaOoeyxRIUAQEYXMNW@LH}{B123570</v>
      </c>
      <c r="AU18" s="38" t="s">
        <v>25</v>
      </c>
      <c r="AV18" s="52" t="str">
        <f>AV9</f>
        <v>7</v>
      </c>
      <c r="AW18" s="40">
        <f xml:space="preserve"> FIND(AV18, AH18)</f>
        <v>51</v>
      </c>
    </row>
    <row r="19" spans="2:49" ht="32.25">
      <c r="H19" s="2">
        <f t="shared" si="0"/>
        <v>17</v>
      </c>
      <c r="I19" s="136" t="str">
        <f t="shared" si="1"/>
        <v>J</v>
      </c>
      <c r="J19" s="414" t="str">
        <f t="shared" si="2"/>
        <v>B</v>
      </c>
      <c r="L19" s="2">
        <v>17</v>
      </c>
      <c r="M19" s="415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>a</v>
      </c>
      <c r="R19" s="22" t="str">
        <f t="shared" si="6"/>
        <v>ㄚ</v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EXACT(表格1_33411[[#This Row],[鍵盤按鍵]], $M$3:$M$53), 0))</f>
        <v>ㆢ</v>
      </c>
      <c r="W19" s="411" t="str" cm="1">
        <f t="array" ref="W19" xml:space="preserve"> INDEX($I$3:$I$54, MATCH(TRUE, EXACT(表格1_33411[[#This Row],[鍵盤按鍵]], $J$3:$J$54), 0))</f>
        <v>J</v>
      </c>
      <c r="X19" s="412" t="s">
        <v>583</v>
      </c>
      <c r="Y19" s="24"/>
      <c r="Z19" s="413">
        <f t="shared" si="7"/>
        <v>17</v>
      </c>
      <c r="AA19" s="71" t="s">
        <v>28</v>
      </c>
      <c r="AB19" s="32" t="s">
        <v>657</v>
      </c>
      <c r="AC19" s="379" t="s">
        <v>254</v>
      </c>
      <c r="AD19" s="433" t="s">
        <v>254</v>
      </c>
      <c r="AF19" s="429" t="s">
        <v>642</v>
      </c>
      <c r="AG19" s="1">
        <f xml:space="preserve"> LEN(AH19)</f>
        <v>52</v>
      </c>
      <c r="AH19" s="430" t="str">
        <f xml:space="preserve"> _xlfn.CONCAT(AB3:AB54)</f>
        <v>ㄅㄆㆠㄇㄉㄊㄋㄌㄍㄎㆣㄫㄏㄗㄘㄙㆡㄐㄑㄒㆢㄧㄨㄚㆦㄜㆤㄞㄠㆨㆪㆫㆩㆧㆥㆮㆯㆬㄣㆭㄢㄤㆲㆱㆰｎˉˋ˪ˊ˫˙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14" t="str">
        <f t="shared" si="2"/>
        <v>Y</v>
      </c>
      <c r="L20" s="2">
        <v>18</v>
      </c>
      <c r="M20" s="415" t="str">
        <f t="shared" ref="M20:M22" si="12">J20</f>
        <v>Y</v>
      </c>
      <c r="N20" s="21" t="str">
        <f t="shared" si="4"/>
        <v>ㄐ</v>
      </c>
      <c r="P20" s="2">
        <v>18</v>
      </c>
      <c r="Q20" s="22" t="str">
        <f t="shared" si="5"/>
        <v>o</v>
      </c>
      <c r="R20" s="22" t="str">
        <f t="shared" si="6"/>
        <v>ㆦ</v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EXACT(表格1_33411[[#This Row],[鍵盤按鍵]], $M$3:$M$53), 0))</f>
        <v>ㄐ</v>
      </c>
      <c r="W20" s="411" t="str" cm="1">
        <f t="array" ref="W20" xml:space="preserve"> INDEX($I$3:$I$54, MATCH(TRUE, EXACT(表格1_33411[[#This Row],[鍵盤按鍵]], $J$3:$J$54), 0))</f>
        <v>Z</v>
      </c>
      <c r="X20" s="412" t="s">
        <v>450</v>
      </c>
      <c r="Y20" s="24"/>
      <c r="Z20" s="413">
        <f t="shared" si="7"/>
        <v>18</v>
      </c>
      <c r="AA20" s="384" t="s">
        <v>374</v>
      </c>
      <c r="AB20" s="385" t="s">
        <v>89</v>
      </c>
      <c r="AC20" s="387" t="s">
        <v>449</v>
      </c>
      <c r="AD20" s="434" t="s">
        <v>650</v>
      </c>
      <c r="AV20" s="11"/>
      <c r="AW20" s="2"/>
    </row>
    <row r="21" spans="2:49" ht="32.25">
      <c r="B21" s="12" t="s">
        <v>63</v>
      </c>
      <c r="H21" s="2">
        <f t="shared" si="0"/>
        <v>19</v>
      </c>
      <c r="I21" s="136" t="str">
        <f t="shared" si="1"/>
        <v>C</v>
      </c>
      <c r="J21" s="414" t="str">
        <f t="shared" si="2"/>
        <v>H</v>
      </c>
      <c r="L21" s="2">
        <v>19</v>
      </c>
      <c r="M21" s="415" t="str">
        <f t="shared" si="12"/>
        <v>H</v>
      </c>
      <c r="N21" s="21" t="str">
        <f t="shared" si="4"/>
        <v>ㄑ</v>
      </c>
      <c r="P21" s="2">
        <v>19</v>
      </c>
      <c r="Q21" s="22" t="str">
        <f t="shared" si="5"/>
        <v>ø</v>
      </c>
      <c r="R21" s="22" t="str">
        <f t="shared" si="6"/>
        <v>ㄜ</v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EXACT(表格1_33411[[#This Row],[鍵盤按鍵]], $M$3:$M$53), 0))</f>
        <v>ㄑ</v>
      </c>
      <c r="W21" s="411" t="str" cm="1">
        <f t="array" ref="W21" xml:space="preserve"> INDEX($I$3:$I$54, MATCH(TRUE, EXACT(表格1_33411[[#This Row],[鍵盤按鍵]], $J$3:$J$54), 0))</f>
        <v>C</v>
      </c>
      <c r="X21" s="412" t="s">
        <v>457</v>
      </c>
      <c r="Y21" s="24"/>
      <c r="Z21" s="413">
        <f t="shared" si="7"/>
        <v>19</v>
      </c>
      <c r="AA21" s="384" t="s">
        <v>375</v>
      </c>
      <c r="AB21" s="385" t="s">
        <v>91</v>
      </c>
      <c r="AC21" s="388" t="s">
        <v>456</v>
      </c>
      <c r="AD21" s="434" t="s">
        <v>651</v>
      </c>
      <c r="AV21" s="11"/>
      <c r="AW21" s="2"/>
    </row>
    <row r="22" spans="2:49" ht="32.25">
      <c r="B22" s="2">
        <f xml:space="preserve"> SEARCH("|",B21,1)</f>
        <v>7</v>
      </c>
      <c r="H22" s="2">
        <f t="shared" si="0"/>
        <v>20</v>
      </c>
      <c r="I22" s="136" t="str">
        <f t="shared" si="1"/>
        <v>S</v>
      </c>
      <c r="J22" s="414" t="str">
        <f t="shared" si="2"/>
        <v>N</v>
      </c>
      <c r="L22" s="2">
        <v>20</v>
      </c>
      <c r="M22" s="415" t="str">
        <f t="shared" si="12"/>
        <v>N</v>
      </c>
      <c r="N22" s="21" t="str">
        <f t="shared" si="4"/>
        <v>ㄒ</v>
      </c>
      <c r="P22" s="2">
        <v>20</v>
      </c>
      <c r="Q22" s="22" t="str">
        <f t="shared" si="5"/>
        <v>e</v>
      </c>
      <c r="R22" s="22" t="str">
        <f t="shared" si="6"/>
        <v>ㆤ</v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EXACT(表格1_33411[[#This Row],[鍵盤按鍵]], $M$3:$M$53), 0))</f>
        <v>ㄒ</v>
      </c>
      <c r="W22" s="411" t="str" cm="1">
        <f t="array" ref="W22" xml:space="preserve"> INDEX($I$3:$I$54, MATCH(TRUE, EXACT(表格1_33411[[#This Row],[鍵盤按鍵]], $J$3:$J$54), 0))</f>
        <v>S</v>
      </c>
      <c r="X22" s="412" t="s">
        <v>606</v>
      </c>
      <c r="Y22" s="24"/>
      <c r="Z22" s="413">
        <f t="shared" si="7"/>
        <v>20</v>
      </c>
      <c r="AA22" s="384" t="s">
        <v>26</v>
      </c>
      <c r="AB22" s="385" t="s">
        <v>284</v>
      </c>
      <c r="AC22" s="388" t="s">
        <v>460</v>
      </c>
      <c r="AD22" s="434" t="s">
        <v>461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>I</v>
      </c>
      <c r="R23" s="22" t="str">
        <f t="shared" si="6"/>
        <v>ㄞ</v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EXACT(表格1_33411[[#This Row],[鍵盤按鍵]], $M$3:$M$53), 0))</f>
        <v>ㄥ</v>
      </c>
      <c r="W23" s="411" t="str" cm="1">
        <f t="array" ref="W23" xml:space="preserve"> INDEX($I$3:$I$54, MATCH(TRUE, EXACT(表格1_33411[[#This Row],[鍵盤按鍵]], $J$3:$J$54), 0))</f>
        <v>w</v>
      </c>
      <c r="X23" s="417" t="s">
        <v>599</v>
      </c>
      <c r="Y23" s="24"/>
      <c r="Z23" s="413">
        <f t="shared" si="7"/>
        <v>21</v>
      </c>
      <c r="AA23" s="380" t="s">
        <v>218</v>
      </c>
      <c r="AB23" s="381" t="s">
        <v>109</v>
      </c>
      <c r="AC23" s="383" t="s">
        <v>249</v>
      </c>
      <c r="AD23" s="435" t="s">
        <v>607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13"/>
        <v>u</v>
      </c>
      <c r="N24" s="21" t="str">
        <f t="shared" si="4"/>
        <v>ㄧ</v>
      </c>
      <c r="P24" s="2">
        <v>22</v>
      </c>
      <c r="Q24" s="22" t="str">
        <f t="shared" si="5"/>
        <v>U</v>
      </c>
      <c r="R24" s="22" t="str">
        <f t="shared" si="6"/>
        <v>ㄠ</v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EXACT(表格1_33411[[#This Row],[鍵盤按鍵]], $M$3:$M$53), 0))</f>
        <v>ㄧ</v>
      </c>
      <c r="W24" s="411" t="str" cm="1">
        <f t="array" ref="W24" xml:space="preserve"> INDEX($I$3:$I$54, MATCH(TRUE, EXACT(表格1_33411[[#This Row],[鍵盤按鍵]], $J$3:$J$54), 0))</f>
        <v>i</v>
      </c>
      <c r="X24" s="412" t="s">
        <v>55</v>
      </c>
      <c r="Y24" s="24"/>
      <c r="Z24" s="98">
        <f t="shared" si="7"/>
        <v>22</v>
      </c>
      <c r="AA24" s="71" t="s">
        <v>57</v>
      </c>
      <c r="AB24" s="32" t="s">
        <v>54</v>
      </c>
      <c r="AC24" s="379" t="s">
        <v>279</v>
      </c>
      <c r="AD24" s="433" t="s">
        <v>279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13"/>
        <v>j</v>
      </c>
      <c r="N25" s="21" t="str">
        <f t="shared" si="4"/>
        <v>ㄨ</v>
      </c>
      <c r="P25" s="2">
        <v>23</v>
      </c>
      <c r="Q25" s="22" t="str">
        <f t="shared" si="5"/>
        <v>B</v>
      </c>
      <c r="R25" s="22" t="str">
        <f t="shared" si="6"/>
        <v>ㆬ</v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EXACT(表格1_33411[[#This Row],[鍵盤按鍵]], $M$3:$M$53), 0))</f>
        <v>ㄨ</v>
      </c>
      <c r="W25" s="411" t="str" cm="1">
        <f t="array" ref="W25" xml:space="preserve"> INDEX($I$3:$I$54, MATCH(TRUE, EXACT(表格1_33411[[#This Row],[鍵盤按鍵]], $J$3:$J$54), 0))</f>
        <v>u</v>
      </c>
      <c r="X25" s="412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33" t="s">
        <v>196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13"/>
        <v>m</v>
      </c>
      <c r="N26" s="21" t="str">
        <f t="shared" si="4"/>
        <v>ㄇ</v>
      </c>
      <c r="P26" s="2">
        <v>24</v>
      </c>
      <c r="Q26" s="22" t="str">
        <f t="shared" si="5"/>
        <v>D</v>
      </c>
      <c r="R26" s="22" t="str">
        <f t="shared" si="6"/>
        <v>ㄣ</v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EXACT(表格1_33411[[#This Row],[鍵盤按鍵]], $M$3:$M$53), 0))</f>
        <v>ㄇ</v>
      </c>
      <c r="W26" s="411" t="str" cm="1">
        <f t="array" ref="W26" xml:space="preserve"> INDEX($I$3:$I$54, MATCH(TRUE, EXACT(表格1_33411[[#This Row],[鍵盤按鍵]], $J$3:$J$54), 0))</f>
        <v>M</v>
      </c>
      <c r="X26" s="417" t="s">
        <v>79</v>
      </c>
      <c r="Y26" s="24"/>
      <c r="Z26" s="98">
        <f t="shared" si="7"/>
        <v>24</v>
      </c>
      <c r="AA26" s="71" t="s">
        <v>591</v>
      </c>
      <c r="AB26" s="32" t="s">
        <v>58</v>
      </c>
      <c r="AC26" s="379" t="s">
        <v>351</v>
      </c>
      <c r="AD26" s="433" t="s">
        <v>351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13"/>
        <v>8</v>
      </c>
      <c r="N27" s="21" t="str">
        <f t="shared" si="4"/>
        <v>ㄚ</v>
      </c>
      <c r="P27" s="2">
        <v>25</v>
      </c>
      <c r="Q27" s="22" t="str">
        <f t="shared" si="5"/>
        <v>G</v>
      </c>
      <c r="R27" s="22" t="str">
        <f t="shared" si="6"/>
        <v>ㆭ</v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EXACT(表格1_33411[[#This Row],[鍵盤按鍵]], $M$3:$M$53), 0))</f>
        <v>ㄚ</v>
      </c>
      <c r="W27" s="411" t="str" cm="1">
        <f t="array" ref="W27" xml:space="preserve"> INDEX($I$3:$I$54, MATCH(TRUE, EXACT(表格1_33411[[#This Row],[鍵盤按鍵]], $J$3:$J$54), 0))</f>
        <v>a</v>
      </c>
      <c r="X27" s="412" t="s">
        <v>59</v>
      </c>
      <c r="Y27" s="24"/>
      <c r="Z27" s="98">
        <f t="shared" si="7"/>
        <v>25</v>
      </c>
      <c r="AA27" s="71" t="s">
        <v>279</v>
      </c>
      <c r="AB27" s="32" t="s">
        <v>67</v>
      </c>
      <c r="AC27" s="379" t="s">
        <v>267</v>
      </c>
      <c r="AD27" s="433" t="s">
        <v>346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13"/>
        <v>i</v>
      </c>
      <c r="N28" s="21" t="str">
        <f t="shared" si="4"/>
        <v>ㄛ</v>
      </c>
      <c r="P28" s="2">
        <v>26</v>
      </c>
      <c r="Q28" s="22" t="str">
        <f t="shared" si="5"/>
        <v>N</v>
      </c>
      <c r="R28" s="22" t="str">
        <f t="shared" si="6"/>
        <v>ｎ</v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EXACT(表格1_33411[[#This Row],[鍵盤按鍵]], $M$3:$M$53), 0))</f>
        <v>ㄛ</v>
      </c>
      <c r="W28" s="411" t="str" cm="1">
        <f t="array" ref="W28" xml:space="preserve"> INDEX($I$3:$I$54, MATCH(TRUE, EXACT(表格1_33411[[#This Row],[鍵盤按鍵]], $J$3:$J$54), 0))</f>
        <v>O</v>
      </c>
      <c r="X28" s="412" t="s">
        <v>68</v>
      </c>
      <c r="Y28" s="24"/>
      <c r="Z28" s="98">
        <f t="shared" si="7"/>
        <v>26</v>
      </c>
      <c r="AA28" s="71" t="s">
        <v>37</v>
      </c>
      <c r="AB28" s="32" t="s">
        <v>473</v>
      </c>
      <c r="AC28" s="379" t="s">
        <v>65</v>
      </c>
      <c r="AD28" s="433" t="s">
        <v>65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13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EXACT(表格1_33411[[#This Row],[鍵盤按鍵]], $M$3:$M$53), 0))</f>
        <v>ㄜ</v>
      </c>
      <c r="W29" s="411" t="str" cm="1">
        <f t="array" ref="W29" xml:space="preserve"> INDEX($I$3:$I$54, MATCH(TRUE, EXACT(表格1_33411[[#This Row],[鍵盤按鍵]], $J$3:$J$54), 0))</f>
        <v>o</v>
      </c>
      <c r="X29" s="412" t="s">
        <v>66</v>
      </c>
      <c r="Y29" s="24"/>
      <c r="Z29" s="98">
        <f t="shared" si="7"/>
        <v>27</v>
      </c>
      <c r="AA29" s="71" t="s">
        <v>225</v>
      </c>
      <c r="AB29" s="32" t="s">
        <v>61</v>
      </c>
      <c r="AC29" s="379" t="s">
        <v>329</v>
      </c>
      <c r="AD29" s="433" t="s">
        <v>329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13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EXACT(表格1_33411[[#This Row],[鍵盤按鍵]], $M$3:$M$53), 0))</f>
        <v>ㄝ</v>
      </c>
      <c r="W30" s="411" t="str" cm="1">
        <f t="array" ref="W30" xml:space="preserve"> INDEX($I$3:$I$54, MATCH(TRUE, EXACT(表格1_33411[[#This Row],[鍵盤按鍵]], $J$3:$J$54), 0))</f>
        <v>e</v>
      </c>
      <c r="X30" s="412" t="s">
        <v>62</v>
      </c>
      <c r="Y30" s="24"/>
      <c r="Z30" s="98">
        <f t="shared" si="7"/>
        <v>28</v>
      </c>
      <c r="AA30" s="437" t="s">
        <v>264</v>
      </c>
      <c r="AB30" s="438" t="s">
        <v>241</v>
      </c>
      <c r="AC30" s="439" t="s">
        <v>590</v>
      </c>
      <c r="AD30" s="440" t="s">
        <v>330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13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EXACT(表格1_33411[[#This Row],[鍵盤按鍵]], $M$3:$M$53), 0))</f>
        <v>ㄞ</v>
      </c>
      <c r="W31" s="411" t="str" cm="1">
        <f t="array" ref="W31" xml:space="preserve"> INDEX($I$3:$I$54, MATCH(TRUE, EXACT(表格1_33411[[#This Row],[鍵盤按鍵]], $J$3:$J$54), 0))</f>
        <v>y</v>
      </c>
      <c r="X31" s="412" t="s">
        <v>71</v>
      </c>
      <c r="Y31" s="24"/>
      <c r="Z31" s="98">
        <f t="shared" si="7"/>
        <v>29</v>
      </c>
      <c r="AA31" s="437" t="s">
        <v>86</v>
      </c>
      <c r="AB31" s="438" t="s">
        <v>72</v>
      </c>
      <c r="AC31" s="439" t="s">
        <v>332</v>
      </c>
      <c r="AD31" s="440" t="s">
        <v>326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13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EXACT(表格1_33411[[#This Row],[鍵盤按鍵]], $M$3:$M$53), 0))</f>
        <v>ㄠ</v>
      </c>
      <c r="W32" s="411" t="str" cm="1">
        <f t="array" ref="W32" xml:space="preserve"> INDEX($I$3:$I$54, MATCH(TRUE, EXACT(表格1_33411[[#This Row],[鍵盤按鍵]], $J$3:$J$54), 0))</f>
        <v>x</v>
      </c>
      <c r="X32" s="412" t="s">
        <v>73</v>
      </c>
      <c r="Y32" s="24"/>
      <c r="Z32" s="98">
        <f t="shared" si="7"/>
        <v>30</v>
      </c>
      <c r="AA32" s="71" t="s">
        <v>198</v>
      </c>
      <c r="AB32" s="32" t="s">
        <v>593</v>
      </c>
      <c r="AC32" s="379" t="s">
        <v>560</v>
      </c>
      <c r="AD32" s="433" t="s">
        <v>522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13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EXACT(表格1_33411[[#This Row],[鍵盤按鍵]], $M$3:$M$53), 0))</f>
        <v>ｎ</v>
      </c>
      <c r="W33" s="411" t="str" cm="1">
        <f t="array" ref="W33" xml:space="preserve"> INDEX($I$3:$I$54, MATCH(TRUE, EXACT(表格1_33411[[#This Row],[鍵盤按鍵]], $J$3:$J$54), 0))</f>
        <v>B</v>
      </c>
      <c r="X33" s="417" t="s">
        <v>601</v>
      </c>
      <c r="Y33" s="24"/>
      <c r="Z33" s="98">
        <f t="shared" si="7"/>
        <v>31</v>
      </c>
      <c r="AA33" s="71" t="s">
        <v>259</v>
      </c>
      <c r="AB33" s="32" t="s">
        <v>111</v>
      </c>
      <c r="AC33" s="379" t="s">
        <v>275</v>
      </c>
      <c r="AD33" s="433" t="s">
        <v>513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13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EXACT(表格1_33411[[#This Row],[鍵盤按鍵]], $M$3:$M$53), 0))</f>
        <v>ㄢ</v>
      </c>
      <c r="W34" s="411" t="str" cm="1">
        <f t="array" ref="W34" xml:space="preserve"> INDEX($I$3:$I$54, MATCH(TRUE, EXACT(表格1_33411[[#This Row],[鍵盤按鍵]], $J$3:$J$54), 0))</f>
        <v>@</v>
      </c>
      <c r="X34" s="412" t="s">
        <v>98</v>
      </c>
      <c r="Y34" s="24"/>
      <c r="Z34" s="98">
        <f t="shared" si="7"/>
        <v>32</v>
      </c>
      <c r="AA34" s="71" t="s">
        <v>249</v>
      </c>
      <c r="AB34" s="32" t="s">
        <v>113</v>
      </c>
      <c r="AC34" s="379" t="s">
        <v>259</v>
      </c>
      <c r="AD34" s="433" t="s">
        <v>518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13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EXACT(表格1_33411[[#This Row],[鍵盤按鍵]], $M$3:$M$53), 0))</f>
        <v>ㄣ</v>
      </c>
      <c r="W35" s="411" t="str" cm="1">
        <f t="array" ref="W35" xml:space="preserve"> INDEX($I$3:$I$54, MATCH(TRUE, EXACT(表格1_33411[[#This Row],[鍵盤按鍵]], $J$3:$J$54), 0))</f>
        <v>N</v>
      </c>
      <c r="X35" s="417" t="s">
        <v>77</v>
      </c>
      <c r="Y35" s="24"/>
      <c r="Z35" s="98">
        <f t="shared" si="7"/>
        <v>33</v>
      </c>
      <c r="AA35" s="71" t="s">
        <v>281</v>
      </c>
      <c r="AB35" s="32" t="s">
        <v>115</v>
      </c>
      <c r="AC35" s="379" t="s">
        <v>612</v>
      </c>
      <c r="AD35" s="433" t="s">
        <v>276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13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EXACT(表格1_33411[[#This Row],[鍵盤按鍵]], $M$3:$M$53), 0))</f>
        <v>ㄤ</v>
      </c>
      <c r="W36" s="411" t="str" cm="1">
        <f t="array" ref="W36" xml:space="preserve"> INDEX($I$3:$I$54, MATCH(TRUE, EXACT(表格1_33411[[#This Row],[鍵盤按鍵]], $J$3:$J$54), 0))</f>
        <v>[</v>
      </c>
      <c r="X36" s="412" t="s">
        <v>96</v>
      </c>
      <c r="Y36" s="24"/>
      <c r="Z36" s="98">
        <f t="shared" si="7"/>
        <v>34</v>
      </c>
      <c r="AA36" s="71" t="s">
        <v>275</v>
      </c>
      <c r="AB36" s="32" t="s">
        <v>121</v>
      </c>
      <c r="AC36" s="379" t="s">
        <v>558</v>
      </c>
      <c r="AD36" s="433" t="s">
        <v>273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13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EXACT(表格1_33411[[#This Row],[鍵盤按鍵]], $M$3:$M$53), 0))</f>
        <v>ㄥ</v>
      </c>
      <c r="W37" s="411" t="str" cm="1">
        <f t="array" ref="W37" xml:space="preserve"> INDEX($I$3:$I$54, MATCH(TRUE, EXACT(表格1_33411[[#This Row],[鍵盤按鍵]], $J$3:$J$54), 0))</f>
        <v>W</v>
      </c>
      <c r="X37" s="417" t="s">
        <v>75</v>
      </c>
      <c r="Y37" s="24"/>
      <c r="Z37" s="98">
        <f t="shared" si="7"/>
        <v>35</v>
      </c>
      <c r="AA37" s="71" t="s">
        <v>223</v>
      </c>
      <c r="AB37" s="32" t="s">
        <v>119</v>
      </c>
      <c r="AC37" s="379" t="s">
        <v>322</v>
      </c>
      <c r="AD37" s="433" t="s">
        <v>270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13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EXACT(表格1_33411[[#This Row],[鍵盤按鍵]], $M$3:$M$53), 0))</f>
        <v>ㄦ</v>
      </c>
      <c r="W38" s="411" t="str" cm="1">
        <f t="array" ref="W38" xml:space="preserve"> INDEX($I$3:$I$54, MATCH(TRUE, EXACT(表格1_33411[[#This Row],[鍵盤按鍵]], $J$3:$J$54), 0))</f>
        <v>R</v>
      </c>
      <c r="X38" s="412" t="s">
        <v>600</v>
      </c>
      <c r="Y38" s="24"/>
      <c r="Z38" s="98">
        <f t="shared" si="7"/>
        <v>36</v>
      </c>
      <c r="AA38" s="71" t="s">
        <v>240</v>
      </c>
      <c r="AB38" s="32" t="s">
        <v>117</v>
      </c>
      <c r="AC38" s="379" t="s">
        <v>447</v>
      </c>
      <c r="AD38" s="433" t="s">
        <v>268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13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EXACT(表格1_33411[[#This Row],[鍵盤按鍵]], $M$3:$M$53), 0))</f>
        <v>ㆪ</v>
      </c>
      <c r="W39" s="411" t="str" cm="1">
        <f t="array" ref="W39" xml:space="preserve"> INDEX($I$3:$I$54, MATCH(TRUE, EXACT(表格1_33411[[#This Row],[鍵盤按鍵]], $J$3:$J$54), 0))</f>
        <v>I</v>
      </c>
      <c r="X39" s="412" t="s">
        <v>112</v>
      </c>
      <c r="Y39" s="24"/>
      <c r="Z39" s="98">
        <f t="shared" si="7"/>
        <v>37</v>
      </c>
      <c r="AA39" s="71" t="s">
        <v>231</v>
      </c>
      <c r="AB39" s="32" t="s">
        <v>123</v>
      </c>
      <c r="AC39" s="379" t="s">
        <v>569</v>
      </c>
      <c r="AD39" s="433" t="s">
        <v>265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13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EXACT(表格1_33411[[#This Row],[鍵盤按鍵]], $M$3:$M$53), 0))</f>
        <v>ㆫ</v>
      </c>
      <c r="W40" s="411" t="str" cm="1">
        <f t="array" ref="W40" xml:space="preserve"> INDEX($I$3:$I$54, MATCH(TRUE, EXACT(表格1_33411[[#This Row],[鍵盤按鍵]], $J$3:$J$54), 0))</f>
        <v>U</v>
      </c>
      <c r="X40" s="412" t="s">
        <v>114</v>
      </c>
      <c r="Y40" s="24"/>
      <c r="Z40" s="98">
        <f t="shared" si="7"/>
        <v>38</v>
      </c>
      <c r="AA40" s="71" t="s">
        <v>143</v>
      </c>
      <c r="AB40" s="32" t="s">
        <v>145</v>
      </c>
      <c r="AC40" s="379" t="s">
        <v>525</v>
      </c>
      <c r="AD40" s="433" t="s">
        <v>608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13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EXACT(表格1_33411[[#This Row],[鍵盤按鍵]], $M$3:$M$53), 0))</f>
        <v>ㆩ</v>
      </c>
      <c r="W41" s="411" t="str" cm="1">
        <f t="array" ref="W41" xml:space="preserve"> INDEX($I$3:$I$54, MATCH(TRUE, EXACT(表格1_33411[[#This Row],[鍵盤按鍵]], $J$3:$J$54), 0))</f>
        <v>A</v>
      </c>
      <c r="X41" s="412" t="s">
        <v>116</v>
      </c>
      <c r="Y41" s="24"/>
      <c r="Z41" s="98">
        <f t="shared" si="7"/>
        <v>39</v>
      </c>
      <c r="AA41" s="71" t="s">
        <v>217</v>
      </c>
      <c r="AB41" s="32" t="s">
        <v>652</v>
      </c>
      <c r="AC41" s="379" t="s">
        <v>571</v>
      </c>
      <c r="AD41" s="433" t="s">
        <v>489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13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EXACT(表格1_33411[[#This Row],[鍵盤按鍵]], $M$3:$M$53), 0))</f>
        <v>ㆧ</v>
      </c>
      <c r="W42" s="411" t="str" cm="1">
        <f t="array" ref="W42" xml:space="preserve"> INDEX($I$3:$I$54, MATCH(TRUE, EXACT(表格1_33411[[#This Row],[鍵盤按鍵]], $J$3:$J$54), 0))</f>
        <v>Q</v>
      </c>
      <c r="X42" s="412" t="s">
        <v>122</v>
      </c>
      <c r="Y42" s="24"/>
      <c r="Z42" s="98">
        <f t="shared" si="7"/>
        <v>40</v>
      </c>
      <c r="AA42" s="71" t="s">
        <v>202</v>
      </c>
      <c r="AB42" s="32" t="s">
        <v>74</v>
      </c>
      <c r="AC42" s="379" t="s">
        <v>559</v>
      </c>
      <c r="AD42" s="433" t="s">
        <v>494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13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EXACT(表格1_33411[[#This Row],[鍵盤按鍵]], $M$3:$M$53), 0))</f>
        <v>ㆥ</v>
      </c>
      <c r="W43" s="411" t="str" cm="1">
        <f t="array" ref="W43" xml:space="preserve"> INDEX($I$3:$I$54, MATCH(TRUE, EXACT(表格1_33411[[#This Row],[鍵盤按鍵]], $J$3:$J$54), 0))</f>
        <v>E</v>
      </c>
      <c r="X43" s="412" t="s">
        <v>120</v>
      </c>
      <c r="Y43" s="24"/>
      <c r="Z43" s="98">
        <f t="shared" si="7"/>
        <v>41</v>
      </c>
      <c r="AA43" s="71">
        <v>0</v>
      </c>
      <c r="AB43" s="32" t="s">
        <v>97</v>
      </c>
      <c r="AC43" s="379" t="s">
        <v>617</v>
      </c>
      <c r="AD43" s="433" t="s">
        <v>177</v>
      </c>
      <c r="AE43" s="88" t="s">
        <v>655</v>
      </c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13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EXACT(表格1_33411[[#This Row],[鍵盤按鍵]], $M$3:$M$53), 0))</f>
        <v>ㆮ</v>
      </c>
      <c r="W44" s="411" t="str" cm="1">
        <f t="array" ref="W44" xml:space="preserve"> INDEX($I$3:$I$54, MATCH(TRUE, EXACT(表格1_33411[[#This Row],[鍵盤按鍵]], $J$3:$J$54), 0))</f>
        <v>Y</v>
      </c>
      <c r="X44" s="412" t="s">
        <v>118</v>
      </c>
      <c r="Y44" s="24"/>
      <c r="Z44" s="98">
        <f t="shared" si="7"/>
        <v>42</v>
      </c>
      <c r="AA44" s="71" t="s">
        <v>212</v>
      </c>
      <c r="AB44" s="32" t="s">
        <v>95</v>
      </c>
      <c r="AC44" s="379" t="s">
        <v>654</v>
      </c>
      <c r="AD44" s="433" t="s">
        <v>163</v>
      </c>
      <c r="AE44" s="2" t="s">
        <v>656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13"/>
        <v>L</v>
      </c>
      <c r="N45" s="21" t="str">
        <f t="shared" si="4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EXACT(表格1_33411[[#This Row],[鍵盤按鍵]], $M$3:$M$53), 0))</f>
        <v>ㆯ</v>
      </c>
      <c r="W45" s="411" t="str" cm="1">
        <f t="array" ref="W45" xml:space="preserve"> INDEX($I$3:$I$54, MATCH(TRUE, EXACT(表格1_33411[[#This Row],[鍵盤按鍵]], $J$3:$J$54), 0))</f>
        <v>X</v>
      </c>
      <c r="X45" s="412" t="s">
        <v>124</v>
      </c>
      <c r="Y45" s="24"/>
      <c r="Z45" s="98">
        <f t="shared" si="7"/>
        <v>43</v>
      </c>
      <c r="AA45" s="71" t="s">
        <v>206</v>
      </c>
      <c r="AB45" s="32" t="s">
        <v>101</v>
      </c>
      <c r="AC45" s="379" t="s">
        <v>653</v>
      </c>
      <c r="AD45" s="433" t="s">
        <v>160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13"/>
        <v>O</v>
      </c>
      <c r="N46" s="21" t="str">
        <f t="shared" si="4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EXACT(表格1_33411[[#This Row],[鍵盤按鍵]], $M$3:$M$53), 0))</f>
        <v>ㆱ</v>
      </c>
      <c r="W46" s="411" t="str" cm="1">
        <f t="array" ref="W46" xml:space="preserve"> INDEX($I$3:$I$54, MATCH(TRUE, EXACT(表格1_33411[[#This Row],[鍵盤按鍵]], $J$3:$J$54), 0))</f>
        <v>}</v>
      </c>
      <c r="X46" s="412" t="s">
        <v>126</v>
      </c>
      <c r="Y46" s="24"/>
      <c r="Z46" s="98">
        <f t="shared" si="7"/>
        <v>44</v>
      </c>
      <c r="AA46" s="442" t="s">
        <v>267</v>
      </c>
      <c r="AB46" s="443" t="s">
        <v>660</v>
      </c>
      <c r="AC46" s="444" t="s">
        <v>658</v>
      </c>
      <c r="AD46" s="445" t="s">
        <v>203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4" xml:space="preserve"> MID($B$47, $C47, 1)</f>
        <v>1</v>
      </c>
      <c r="E47" s="5" t="str">
        <f t="shared" ref="E47:E88" si="15" xml:space="preserve"> IFERROR( INDEX($N$3:$N$44, MATCH(D47, $M$3:$M$44, 0)), "")</f>
        <v>ㄅ</v>
      </c>
      <c r="F47" s="5" t="str">
        <f t="shared" ref="F47:F88" si="16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13"/>
        <v>A</v>
      </c>
      <c r="N47" s="21" t="str">
        <f t="shared" si="4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EXACT(表格1_33411[[#This Row],[鍵盤按鍵]], $M$3:$M$53), 0))</f>
        <v>ㆰ</v>
      </c>
      <c r="W47" s="411" t="str" cm="1">
        <f t="array" ref="W47" xml:space="preserve"> INDEX($I$3:$I$54, MATCH(TRUE, EXACT(表格1_33411[[#This Row],[鍵盤按鍵]], $J$3:$J$54), 0))</f>
        <v>{</v>
      </c>
      <c r="X47" s="412" t="s">
        <v>100</v>
      </c>
      <c r="Y47" s="24"/>
      <c r="Z47" s="98">
        <f t="shared" si="7"/>
        <v>45</v>
      </c>
      <c r="AA47" s="442" t="s">
        <v>659</v>
      </c>
      <c r="AB47" s="443" t="s">
        <v>99</v>
      </c>
      <c r="AC47" s="444" t="s">
        <v>622</v>
      </c>
      <c r="AD47" s="445" t="s">
        <v>207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4"/>
        <v>q</v>
      </c>
      <c r="E48" s="5" t="str">
        <f t="shared" si="15"/>
        <v>ㄆ</v>
      </c>
      <c r="F48" s="5" t="str">
        <f t="shared" si="16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13"/>
        <v>:</v>
      </c>
      <c r="N48" s="21" t="str">
        <f t="shared" si="4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EXACT(表格1_33411[[#This Row],[鍵盤按鍵]], $M$3:$M$53), 0))</f>
        <v>ㆲ</v>
      </c>
      <c r="W48" s="411" t="str" cm="1">
        <f t="array" ref="W48" xml:space="preserve"> INDEX($I$3:$I$54, MATCH(TRUE, EXACT(表格1_33411[[#This Row],[鍵盤按鍵]], $J$3:$J$54), 0))</f>
        <v>]</v>
      </c>
      <c r="X48" s="412" t="s">
        <v>102</v>
      </c>
      <c r="Y48" s="24"/>
      <c r="Z48" s="98">
        <f t="shared" si="7"/>
        <v>46</v>
      </c>
      <c r="AA48" s="71" t="s">
        <v>500</v>
      </c>
      <c r="AB48" s="32" t="s">
        <v>594</v>
      </c>
      <c r="AC48" s="379" t="s">
        <v>144</v>
      </c>
      <c r="AD48" s="433" t="s">
        <v>623</v>
      </c>
      <c r="AV48" s="11"/>
      <c r="AW48" s="2"/>
    </row>
    <row r="49" spans="2:49" ht="32.25">
      <c r="C49" s="2">
        <v>3</v>
      </c>
      <c r="D49" s="21" t="str">
        <f t="shared" si="14"/>
        <v>a</v>
      </c>
      <c r="E49" s="5" t="str">
        <f t="shared" si="15"/>
        <v>ㄇ</v>
      </c>
      <c r="F49" s="5" t="str">
        <f t="shared" si="16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13"/>
        <v>4</v>
      </c>
      <c r="N49" s="21" t="str">
        <f t="shared" si="4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11" t="str" cm="1">
        <f t="array" ref="W49" xml:space="preserve"> INDEX($I$3:$I$54, MATCH(TRUE, EXACT(表格1_33411[[#This Row],[鍵盤按鍵]], $J$3:$J$54), 0))</f>
        <v>1</v>
      </c>
      <c r="X49" s="412">
        <v>1</v>
      </c>
      <c r="Y49" s="24"/>
      <c r="Z49" s="98">
        <f t="shared" si="7"/>
        <v>47</v>
      </c>
      <c r="AA49" s="71" t="s">
        <v>194</v>
      </c>
      <c r="AB49" s="32" t="s">
        <v>532</v>
      </c>
      <c r="AC49" s="379" t="s">
        <v>361</v>
      </c>
      <c r="AD49" s="433">
        <v>1</v>
      </c>
      <c r="AV49" s="11"/>
      <c r="AW49" s="2"/>
    </row>
    <row r="50" spans="2:49" ht="32.25">
      <c r="C50" s="2">
        <v>4</v>
      </c>
      <c r="D50" s="21" t="str">
        <f t="shared" si="14"/>
        <v>z</v>
      </c>
      <c r="E50" s="5" t="str">
        <f t="shared" si="15"/>
        <v/>
      </c>
      <c r="F50" s="5" t="str">
        <f t="shared" si="16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13"/>
        <v>3</v>
      </c>
      <c r="N50" s="21" t="str">
        <f t="shared" si="4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EXACT(表格1_33411[[#This Row],[鍵盤按鍵]], $M$3:$M$53), 0))</f>
        <v>ˋ</v>
      </c>
      <c r="W50" s="411" t="str" cm="1">
        <f t="array" ref="W50" xml:space="preserve"> INDEX($I$3:$I$54, MATCH(TRUE, EXACT(表格1_33411[[#This Row],[鍵盤按鍵]], $J$3:$J$54), 0))</f>
        <v>2</v>
      </c>
      <c r="X50" s="412">
        <v>2</v>
      </c>
      <c r="Y50" s="24"/>
      <c r="Z50" s="98">
        <f t="shared" si="7"/>
        <v>48</v>
      </c>
      <c r="AA50" s="71" t="s">
        <v>193</v>
      </c>
      <c r="AB50" s="32" t="s">
        <v>104</v>
      </c>
      <c r="AC50" s="379" t="s">
        <v>347</v>
      </c>
      <c r="AD50" s="433"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4"/>
        <v>2</v>
      </c>
      <c r="E51" s="5" t="str">
        <f t="shared" si="15"/>
        <v>ㄉ</v>
      </c>
      <c r="F51" s="5" t="str">
        <f t="shared" si="16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13"/>
        <v>6</v>
      </c>
      <c r="N51" s="21" t="str">
        <f t="shared" si="4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EXACT(表格1_33411[[#This Row],[鍵盤按鍵]], $M$3:$M$53), 0))</f>
        <v>ˇ</v>
      </c>
      <c r="W51" s="411" t="str" cm="1">
        <f t="array" ref="W51" xml:space="preserve"> INDEX($I$3:$I$54, MATCH(TRUE, EXACT(表格1_33411[[#This Row],[鍵盤按鍵]], $J$3:$J$54), 0))</f>
        <v>3</v>
      </c>
      <c r="X51" s="412">
        <v>3</v>
      </c>
      <c r="Y51" s="24"/>
      <c r="Z51" s="98">
        <f t="shared" si="7"/>
        <v>49</v>
      </c>
      <c r="AA51" s="71" t="s">
        <v>191</v>
      </c>
      <c r="AB51" s="32" t="s">
        <v>105</v>
      </c>
      <c r="AC51" s="379" t="s">
        <v>191</v>
      </c>
      <c r="AD51" s="433"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4"/>
        <v>w</v>
      </c>
      <c r="E52" s="5" t="str">
        <f t="shared" si="15"/>
        <v>ㄊ</v>
      </c>
      <c r="F52" s="5" t="str">
        <f t="shared" si="16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13"/>
        <v>5</v>
      </c>
      <c r="N52" s="21" t="str">
        <f t="shared" si="4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EXACT(表格1_33411[[#This Row],[鍵盤按鍵]], $M$3:$M$53), 0))</f>
        <v>ˊ</v>
      </c>
      <c r="W52" s="411" t="str" cm="1">
        <f t="array" ref="W52" xml:space="preserve"> INDEX($I$3:$I$54, MATCH(TRUE, EXACT(表格1_33411[[#This Row],[鍵盤按鍵]], $J$3:$J$54), 0))</f>
        <v>5</v>
      </c>
      <c r="X52" s="412">
        <v>5</v>
      </c>
      <c r="Y52" s="24"/>
      <c r="Z52" s="98">
        <f t="shared" si="7"/>
        <v>50</v>
      </c>
      <c r="AA52" s="71" t="s">
        <v>175</v>
      </c>
      <c r="AB52" s="32" t="s">
        <v>106</v>
      </c>
      <c r="AC52" s="379" t="s">
        <v>170</v>
      </c>
      <c r="AD52" s="433">
        <v>5</v>
      </c>
      <c r="AV52" s="11"/>
      <c r="AW52" s="2"/>
    </row>
    <row r="53" spans="2:49" ht="32.25">
      <c r="C53" s="2">
        <v>7</v>
      </c>
      <c r="D53" s="21" t="str">
        <f t="shared" si="14"/>
        <v>s</v>
      </c>
      <c r="E53" s="5" t="str">
        <f t="shared" si="15"/>
        <v>ㄋ</v>
      </c>
      <c r="F53" s="5" t="str">
        <f t="shared" si="16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13"/>
        <v>7</v>
      </c>
      <c r="N53" s="21" t="str">
        <f t="shared" si="4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EXACT(表格1_33411[[#This Row],[鍵盤按鍵]], $M$3:$M$53), 0))</f>
        <v>+</v>
      </c>
      <c r="W53" s="411" t="str" cm="1">
        <f t="array" ref="W53" xml:space="preserve"> INDEX($I$3:$I$54, MATCH(TRUE, EXACT(表格1_33411[[#This Row],[鍵盤按鍵]], $J$3:$J$54), 0))</f>
        <v>7</v>
      </c>
      <c r="X53" s="412">
        <v>7</v>
      </c>
      <c r="Y53" s="24"/>
      <c r="Z53" s="98">
        <f t="shared" si="7"/>
        <v>51</v>
      </c>
      <c r="AA53" s="71" t="s">
        <v>170</v>
      </c>
      <c r="AB53" s="32" t="s">
        <v>107</v>
      </c>
      <c r="AC53" s="379" t="s">
        <v>166</v>
      </c>
      <c r="AD53" s="433">
        <v>7</v>
      </c>
      <c r="AV53" s="11"/>
      <c r="AW53" s="2"/>
    </row>
    <row r="54" spans="2:49" ht="32.25">
      <c r="C54" s="2">
        <v>8</v>
      </c>
      <c r="D54" s="21" t="str">
        <f t="shared" si="14"/>
        <v>x</v>
      </c>
      <c r="E54" s="5" t="str">
        <f t="shared" si="15"/>
        <v>ㄌ</v>
      </c>
      <c r="F54" s="5" t="str">
        <f t="shared" si="16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13"/>
        <v/>
      </c>
      <c r="N54" s="21" t="str">
        <f t="shared" si="4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EXACT(表格1_33411[[#This Row],[鍵盤按鍵]], $M$3:$M$53), 0))</f>
        <v>˙</v>
      </c>
      <c r="W54" s="411" t="str" cm="1">
        <f t="array" ref="W54" xml:space="preserve"> INDEX($I$3:$I$54, MATCH(TRUE, EXACT(表格1_33411[[#This Row],[鍵盤按鍵]], $J$3:$J$54), 0))</f>
        <v>0</v>
      </c>
      <c r="X54" s="412" t="s">
        <v>610</v>
      </c>
      <c r="Y54" s="24"/>
      <c r="Z54" s="98">
        <f t="shared" si="7"/>
        <v>52</v>
      </c>
      <c r="AA54" s="71" t="s">
        <v>166</v>
      </c>
      <c r="AB54" s="32" t="s">
        <v>108</v>
      </c>
      <c r="AC54" s="379" t="s">
        <v>219</v>
      </c>
      <c r="AD54" s="433" t="s">
        <v>609</v>
      </c>
      <c r="AV54" s="11"/>
      <c r="AW54" s="2"/>
    </row>
    <row r="55" spans="2:49" ht="32.25">
      <c r="C55" s="2">
        <v>9</v>
      </c>
      <c r="D55" s="21" t="str">
        <f t="shared" si="14"/>
        <v>e</v>
      </c>
      <c r="E55" s="5" t="str">
        <f t="shared" si="15"/>
        <v>ㄍ</v>
      </c>
      <c r="F55" s="5" t="str">
        <f t="shared" si="16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128</v>
      </c>
      <c r="AC55" s="379" t="str">
        <f xml:space="preserve"> IFERROR( INDEX(表格1_33411[注音編碼], MATCH($AB55, 表格1_33411[注音符號], 0)), "")</f>
        <v/>
      </c>
      <c r="AD55" s="436" t="s">
        <v>645</v>
      </c>
      <c r="AV55" s="11"/>
      <c r="AW55" s="2"/>
    </row>
    <row r="56" spans="2:49" ht="32.25">
      <c r="C56" s="2">
        <v>10</v>
      </c>
      <c r="D56" s="21" t="str">
        <f t="shared" si="14"/>
        <v>d</v>
      </c>
      <c r="E56" s="5" t="str">
        <f t="shared" si="15"/>
        <v>ㄎ</v>
      </c>
      <c r="F56" s="5" t="str">
        <f t="shared" si="16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130</v>
      </c>
      <c r="AC56" s="379" t="str">
        <f xml:space="preserve"> IFERROR( INDEX(表格1_33411[注音編碼], MATCH($AB56, 表格1_33411[注音符號], 0)), "")</f>
        <v/>
      </c>
      <c r="AD56" s="436" t="s">
        <v>646</v>
      </c>
      <c r="AV56" s="11"/>
      <c r="AW56" s="2"/>
    </row>
    <row r="57" spans="2:49" ht="32.25">
      <c r="C57" s="2">
        <v>11</v>
      </c>
      <c r="D57" s="21" t="str">
        <f t="shared" si="14"/>
        <v>c</v>
      </c>
      <c r="E57" s="5" t="str">
        <f t="shared" si="15"/>
        <v>ㄏ</v>
      </c>
      <c r="F57" s="5" t="str">
        <f t="shared" si="16"/>
        <v>h</v>
      </c>
      <c r="G57" s="5"/>
      <c r="I57" s="2"/>
      <c r="J57" s="2"/>
      <c r="R57" s="2"/>
      <c r="U57" s="474" t="s">
        <v>11</v>
      </c>
      <c r="V57" s="475" t="s">
        <v>642</v>
      </c>
      <c r="W57" s="475" t="s">
        <v>643</v>
      </c>
      <c r="X57" s="476" t="s">
        <v>383</v>
      </c>
      <c r="Y57" s="24"/>
      <c r="Z57" s="98">
        <f t="shared" si="7"/>
        <v>55</v>
      </c>
      <c r="AA57" s="71" t="str">
        <f xml:space="preserve"> IFERROR( INDEX(表格1_33411[鍵盤按鍵], MATCH($AB57, 表格1_33411[注音符號], 0)), "")</f>
        <v/>
      </c>
      <c r="AB57" s="32" t="s">
        <v>132</v>
      </c>
      <c r="AC57" s="379" t="str">
        <f xml:space="preserve"> IFERROR( INDEX(表格1_33411[注音編碼], MATCH($AB57, 表格1_33411[注音符號], 0)), "")</f>
        <v/>
      </c>
      <c r="AD57" s="436" t="s">
        <v>647</v>
      </c>
      <c r="AV57" s="11"/>
      <c r="AW57" s="2"/>
    </row>
    <row r="58" spans="2:49" ht="32.25">
      <c r="C58" s="2">
        <v>12</v>
      </c>
      <c r="D58" s="21" t="str">
        <f t="shared" si="14"/>
        <v>r</v>
      </c>
      <c r="E58" s="5" t="str">
        <f t="shared" si="15"/>
        <v/>
      </c>
      <c r="F58" s="5" t="str">
        <f t="shared" si="16"/>
        <v/>
      </c>
      <c r="G58" s="5"/>
      <c r="I58" s="2"/>
      <c r="J58" s="2"/>
      <c r="R58" s="2"/>
      <c r="U58" s="477" t="s">
        <v>267</v>
      </c>
      <c r="V58" s="410" t="s">
        <v>125</v>
      </c>
      <c r="W58" s="411" t="s">
        <v>621</v>
      </c>
      <c r="X58" s="478" t="s">
        <v>203</v>
      </c>
      <c r="Y58" s="24"/>
      <c r="Z58" s="98">
        <f t="shared" si="7"/>
        <v>56</v>
      </c>
      <c r="AA58" s="71" t="str">
        <f xml:space="preserve"> IFERROR( INDEX(表格1_33411[鍵盤按鍵], MATCH($AB58, 表格1_33411[注音符號], 0)), "")</f>
        <v/>
      </c>
      <c r="AB58" s="32" t="s">
        <v>134</v>
      </c>
      <c r="AC58" s="379" t="str">
        <f xml:space="preserve"> IFERROR( INDEX(表格1_33411[注音編碼], MATCH($AB58, 表格1_33411[注音符號], 0)), "")</f>
        <v/>
      </c>
      <c r="AD58" s="436" t="s">
        <v>648</v>
      </c>
      <c r="AV58" s="11"/>
      <c r="AW58" s="2"/>
    </row>
    <row r="59" spans="2:49">
      <c r="C59" s="2">
        <v>13</v>
      </c>
      <c r="D59" s="21" t="str">
        <f t="shared" si="14"/>
        <v>f</v>
      </c>
      <c r="E59" s="5" t="str">
        <f t="shared" si="15"/>
        <v/>
      </c>
      <c r="F59" s="5" t="str">
        <f t="shared" si="16"/>
        <v/>
      </c>
      <c r="G59" s="5"/>
      <c r="I59" s="2"/>
      <c r="J59" s="2"/>
      <c r="R59" s="2"/>
      <c r="U59" s="479" t="s">
        <v>612</v>
      </c>
      <c r="V59" s="410" t="s">
        <v>99</v>
      </c>
      <c r="W59" s="411" t="s">
        <v>622</v>
      </c>
      <c r="X59" s="480" t="s">
        <v>207</v>
      </c>
      <c r="Y59" s="24"/>
      <c r="AV59" s="11"/>
      <c r="AW59" s="2"/>
    </row>
    <row r="60" spans="2:49">
      <c r="C60" s="2">
        <v>14</v>
      </c>
      <c r="D60" s="21" t="str">
        <f t="shared" si="14"/>
        <v>v</v>
      </c>
      <c r="E60" s="5" t="str">
        <f t="shared" si="15"/>
        <v/>
      </c>
      <c r="F60" s="5" t="str">
        <f t="shared" si="16"/>
        <v/>
      </c>
      <c r="G60" s="5"/>
      <c r="I60" s="2"/>
      <c r="J60" s="2"/>
      <c r="R60" s="2"/>
      <c r="U60" s="477" t="s">
        <v>206</v>
      </c>
      <c r="V60" s="410" t="s">
        <v>101</v>
      </c>
      <c r="W60" s="411" t="s">
        <v>619</v>
      </c>
      <c r="X60" s="478" t="s">
        <v>160</v>
      </c>
      <c r="Y60" s="24"/>
      <c r="AB60" s="431"/>
      <c r="AC60" s="431"/>
      <c r="AD60" s="432" t="s">
        <v>649</v>
      </c>
      <c r="AV60" s="11"/>
      <c r="AW60" s="2"/>
    </row>
    <row r="61" spans="2:49">
      <c r="C61" s="2">
        <v>15</v>
      </c>
      <c r="D61" s="21" t="str">
        <f t="shared" si="14"/>
        <v>t</v>
      </c>
      <c r="E61" s="5" t="str">
        <f t="shared" si="15"/>
        <v/>
      </c>
      <c r="F61" s="5" t="str">
        <f t="shared" si="16"/>
        <v/>
      </c>
      <c r="G61" s="5"/>
      <c r="I61" s="2"/>
      <c r="J61" s="2"/>
      <c r="R61" s="2"/>
      <c r="Y61" s="24"/>
      <c r="AF61" s="473" t="s">
        <v>661</v>
      </c>
      <c r="AV61" s="11"/>
      <c r="AW61" s="2"/>
    </row>
    <row r="62" spans="2:49">
      <c r="C62" s="2">
        <v>16</v>
      </c>
      <c r="D62" s="21" t="str">
        <f t="shared" si="14"/>
        <v>g</v>
      </c>
      <c r="E62" s="5" t="str">
        <f t="shared" si="15"/>
        <v/>
      </c>
      <c r="F62" s="5" t="str">
        <f t="shared" si="16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4"/>
        <v>b</v>
      </c>
      <c r="E63" s="5" t="str">
        <f t="shared" si="15"/>
        <v>ㆡ</v>
      </c>
      <c r="F63" s="5" t="str">
        <f t="shared" si="16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4"/>
        <v>y</v>
      </c>
      <c r="E64" s="5" t="str">
        <f t="shared" si="15"/>
        <v>ㄗ</v>
      </c>
      <c r="F64" s="5" t="str">
        <f t="shared" si="16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4"/>
        <v>h</v>
      </c>
      <c r="E65" s="5" t="str">
        <f t="shared" si="15"/>
        <v>ㄘ</v>
      </c>
      <c r="F65" s="5" t="str">
        <f t="shared" si="16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4"/>
        <v>n</v>
      </c>
      <c r="E66" s="5" t="str">
        <f t="shared" si="15"/>
        <v>ㄙ</v>
      </c>
      <c r="F66" s="5" t="str">
        <f t="shared" si="16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4"/>
        <v>u</v>
      </c>
      <c r="E67" s="5" t="str">
        <f t="shared" si="15"/>
        <v>ㄧ</v>
      </c>
      <c r="F67" s="5" t="str">
        <f t="shared" si="16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4"/>
        <v>j</v>
      </c>
      <c r="E68" s="5" t="str">
        <f t="shared" si="15"/>
        <v>ㄨ</v>
      </c>
      <c r="F68" s="5" t="str">
        <f t="shared" si="16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4"/>
        <v>m</v>
      </c>
      <c r="E69" s="5" t="str">
        <f t="shared" si="15"/>
        <v>ㄇ</v>
      </c>
      <c r="F69" s="5" t="str">
        <f t="shared" si="16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4"/>
        <v>8</v>
      </c>
      <c r="E70" s="5" t="str">
        <f t="shared" si="15"/>
        <v>ㄚ</v>
      </c>
      <c r="F70" s="5" t="str">
        <f t="shared" si="16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4"/>
        <v>i</v>
      </c>
      <c r="E71" s="5" t="str">
        <f t="shared" si="15"/>
        <v>ㄛ</v>
      </c>
      <c r="F71" s="5" t="str">
        <f t="shared" si="16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4"/>
        <v>k</v>
      </c>
      <c r="E72" s="5" t="str">
        <f t="shared" si="15"/>
        <v>ㄜ</v>
      </c>
      <c r="F72" s="5" t="str">
        <f t="shared" si="16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4"/>
        <v>,</v>
      </c>
      <c r="E73" s="5" t="str">
        <f t="shared" si="15"/>
        <v>ㄝ</v>
      </c>
      <c r="F73" s="5" t="str">
        <f t="shared" si="16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4"/>
        <v>9</v>
      </c>
      <c r="E74" s="5" t="str">
        <f t="shared" si="15"/>
        <v>ㄞ</v>
      </c>
      <c r="F74" s="5" t="str">
        <f t="shared" si="16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4"/>
        <v>o</v>
      </c>
      <c r="E75" s="5" t="str">
        <f t="shared" si="15"/>
        <v/>
      </c>
      <c r="F75" s="5" t="str">
        <f t="shared" si="16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4"/>
        <v>l</v>
      </c>
      <c r="E76" s="5" t="str">
        <f t="shared" si="15"/>
        <v>ㄠ</v>
      </c>
      <c r="F76" s="5" t="str">
        <f t="shared" si="16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4"/>
        <v>.</v>
      </c>
      <c r="E77" s="5" t="str">
        <f t="shared" si="15"/>
        <v>ｎ</v>
      </c>
      <c r="F77" s="5" t="str">
        <f t="shared" si="16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4"/>
        <v>0</v>
      </c>
      <c r="E78" s="5" t="str">
        <f t="shared" si="15"/>
        <v>ㄢ</v>
      </c>
      <c r="F78" s="5" t="str">
        <f t="shared" si="16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4"/>
        <v>p</v>
      </c>
      <c r="E79" s="5" t="str">
        <f t="shared" si="15"/>
        <v>ㄣ</v>
      </c>
      <c r="F79" s="5" t="str">
        <f t="shared" si="16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4"/>
        <v>;</v>
      </c>
      <c r="E80" s="5" t="str">
        <f t="shared" si="15"/>
        <v>ㄤ</v>
      </c>
      <c r="F80" s="5" t="str">
        <f t="shared" si="16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4"/>
        <v>/</v>
      </c>
      <c r="E81" s="5" t="str">
        <f t="shared" si="15"/>
        <v>ㄥ</v>
      </c>
      <c r="F81" s="5" t="str">
        <f t="shared" si="16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4"/>
        <v>-</v>
      </c>
      <c r="E82" s="5" t="str">
        <f t="shared" si="15"/>
        <v>ㄦ</v>
      </c>
      <c r="F82" s="5" t="str">
        <f t="shared" si="16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4"/>
        <v xml:space="preserve"> </v>
      </c>
      <c r="E83" s="5" t="str">
        <f t="shared" si="15"/>
        <v/>
      </c>
      <c r="F83" s="5" t="str">
        <f t="shared" si="16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4"/>
        <v>4</v>
      </c>
      <c r="E84" s="5" t="str">
        <f t="shared" si="15"/>
        <v/>
      </c>
      <c r="F84" s="5" t="str">
        <f t="shared" si="16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4"/>
        <v>3</v>
      </c>
      <c r="E85" s="5" t="str">
        <f t="shared" si="15"/>
        <v/>
      </c>
      <c r="F85" s="5" t="str">
        <f t="shared" si="16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4"/>
        <v>6</v>
      </c>
      <c r="E86" s="5" t="str">
        <f t="shared" si="15"/>
        <v/>
      </c>
      <c r="F86" s="5" t="str">
        <f t="shared" si="16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4"/>
        <v>5</v>
      </c>
      <c r="E87" s="5" t="str">
        <f t="shared" si="15"/>
        <v/>
      </c>
      <c r="F87" s="5" t="str">
        <f t="shared" si="16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4"/>
        <v>7</v>
      </c>
      <c r="E88" s="5" t="str">
        <f t="shared" si="15"/>
        <v/>
      </c>
      <c r="F88" s="5" t="str">
        <f t="shared" si="16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7" workbookViewId="0">
      <selection activeCell="D30" sqref="D30:D34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28" workbookViewId="0">
      <selection activeCell="L45" sqref="L45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49" t="s">
        <v>539</v>
      </c>
      <c r="C2" s="450"/>
      <c r="D2" s="451"/>
      <c r="E2" s="449" t="s">
        <v>540</v>
      </c>
      <c r="F2" s="450"/>
      <c r="G2" s="451"/>
      <c r="H2" s="446" t="s">
        <v>541</v>
      </c>
      <c r="I2" s="447"/>
      <c r="J2" s="448"/>
      <c r="K2" s="446" t="s">
        <v>542</v>
      </c>
      <c r="L2" s="447"/>
      <c r="M2" s="448"/>
      <c r="N2" s="452">
        <v>0.05</v>
      </c>
      <c r="O2" s="453"/>
      <c r="P2" s="454"/>
      <c r="Q2" s="446" t="s">
        <v>543</v>
      </c>
      <c r="R2" s="447"/>
      <c r="S2" s="448"/>
      <c r="T2" s="446" t="s">
        <v>544</v>
      </c>
      <c r="U2" s="447"/>
      <c r="V2" s="448"/>
      <c r="W2" s="457" t="s">
        <v>545</v>
      </c>
      <c r="X2" s="458"/>
      <c r="Y2" s="459"/>
      <c r="Z2" s="457" t="s">
        <v>546</v>
      </c>
      <c r="AA2" s="458"/>
      <c r="AB2" s="459"/>
      <c r="AC2" s="457" t="s">
        <v>547</v>
      </c>
      <c r="AD2" s="458"/>
      <c r="AE2" s="459"/>
      <c r="AF2" s="460" t="s">
        <v>548</v>
      </c>
      <c r="AG2" s="461"/>
      <c r="AH2" s="462"/>
      <c r="AI2" s="460" t="s">
        <v>549</v>
      </c>
      <c r="AJ2" s="461"/>
      <c r="AK2" s="462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63" t="s">
        <v>105</v>
      </c>
      <c r="I4" s="464"/>
      <c r="J4" s="272" t="s">
        <v>552</v>
      </c>
      <c r="K4" s="465" t="s">
        <v>104</v>
      </c>
      <c r="L4" s="466"/>
      <c r="M4" s="272" t="s">
        <v>553</v>
      </c>
      <c r="N4" s="463" t="s">
        <v>107</v>
      </c>
      <c r="O4" s="464"/>
      <c r="P4" s="272" t="s">
        <v>554</v>
      </c>
      <c r="Q4" s="465" t="s">
        <v>106</v>
      </c>
      <c r="R4" s="466"/>
      <c r="S4" s="272" t="s">
        <v>555</v>
      </c>
      <c r="T4" s="463" t="s">
        <v>556</v>
      </c>
      <c r="U4" s="464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55"/>
      <c r="AJ4" s="456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49" t="s">
        <v>558</v>
      </c>
      <c r="D5" s="450"/>
      <c r="E5" s="451"/>
      <c r="F5" s="449" t="s">
        <v>559</v>
      </c>
      <c r="G5" s="450"/>
      <c r="H5" s="451"/>
      <c r="I5" s="449" t="s">
        <v>322</v>
      </c>
      <c r="J5" s="450"/>
      <c r="K5" s="451"/>
      <c r="L5" s="449" t="s">
        <v>560</v>
      </c>
      <c r="M5" s="450"/>
      <c r="N5" s="451"/>
      <c r="O5" s="449" t="s">
        <v>408</v>
      </c>
      <c r="P5" s="450"/>
      <c r="Q5" s="451"/>
      <c r="R5" s="449" t="s">
        <v>447</v>
      </c>
      <c r="S5" s="450"/>
      <c r="T5" s="451"/>
      <c r="U5" s="457" t="s">
        <v>259</v>
      </c>
      <c r="V5" s="458"/>
      <c r="W5" s="459"/>
      <c r="X5" s="457" t="s">
        <v>275</v>
      </c>
      <c r="Y5" s="458"/>
      <c r="Z5" s="459"/>
      <c r="AA5" s="457" t="s">
        <v>267</v>
      </c>
      <c r="AB5" s="458"/>
      <c r="AC5" s="459"/>
      <c r="AD5" s="457" t="s">
        <v>400</v>
      </c>
      <c r="AE5" s="458"/>
      <c r="AF5" s="459"/>
      <c r="AG5" s="457" t="s">
        <v>561</v>
      </c>
      <c r="AH5" s="458"/>
      <c r="AI5" s="459"/>
      <c r="AJ5" s="457" t="s">
        <v>562</v>
      </c>
      <c r="AK5" s="458"/>
      <c r="AL5" s="459"/>
      <c r="AM5" s="460" t="s">
        <v>563</v>
      </c>
      <c r="AN5" s="461"/>
      <c r="AO5" s="462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55"/>
      <c r="AH7" s="456"/>
      <c r="AI7" s="279"/>
      <c r="AJ7" s="455"/>
      <c r="AK7" s="456"/>
      <c r="AL7" s="279"/>
      <c r="AM7" s="455"/>
      <c r="AN7" s="456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49" t="s">
        <v>401</v>
      </c>
      <c r="E8" s="450"/>
      <c r="F8" s="451"/>
      <c r="G8" s="449" t="s">
        <v>460</v>
      </c>
      <c r="H8" s="450"/>
      <c r="I8" s="451"/>
      <c r="J8" s="449" t="s">
        <v>189</v>
      </c>
      <c r="K8" s="450"/>
      <c r="L8" s="451"/>
      <c r="M8" s="449" t="s">
        <v>566</v>
      </c>
      <c r="N8" s="450"/>
      <c r="O8" s="451"/>
      <c r="P8" s="449" t="s">
        <v>141</v>
      </c>
      <c r="Q8" s="450"/>
      <c r="R8" s="451"/>
      <c r="S8" s="449" t="s">
        <v>454</v>
      </c>
      <c r="T8" s="450"/>
      <c r="U8" s="451"/>
      <c r="V8" s="457" t="s">
        <v>249</v>
      </c>
      <c r="W8" s="458"/>
      <c r="X8" s="459"/>
      <c r="Y8" s="457" t="s">
        <v>425</v>
      </c>
      <c r="Z8" s="458"/>
      <c r="AA8" s="459"/>
      <c r="AB8" s="457" t="s">
        <v>231</v>
      </c>
      <c r="AC8" s="458"/>
      <c r="AD8" s="459"/>
      <c r="AE8" s="457" t="s">
        <v>567</v>
      </c>
      <c r="AF8" s="458"/>
      <c r="AG8" s="459"/>
      <c r="AH8" s="460" t="s">
        <v>568</v>
      </c>
      <c r="AI8" s="461"/>
      <c r="AJ8" s="462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55"/>
      <c r="AI10" s="456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49" t="s">
        <v>449</v>
      </c>
      <c r="F11" s="450"/>
      <c r="G11" s="451"/>
      <c r="H11" s="449" t="s">
        <v>569</v>
      </c>
      <c r="I11" s="450"/>
      <c r="J11" s="451"/>
      <c r="K11" s="449" t="s">
        <v>456</v>
      </c>
      <c r="L11" s="450"/>
      <c r="M11" s="451"/>
      <c r="N11" s="449" t="s">
        <v>570</v>
      </c>
      <c r="O11" s="450"/>
      <c r="P11" s="451"/>
      <c r="Q11" s="449" t="s">
        <v>144</v>
      </c>
      <c r="R11" s="450"/>
      <c r="S11" s="451"/>
      <c r="T11" s="449" t="s">
        <v>571</v>
      </c>
      <c r="U11" s="450"/>
      <c r="V11" s="451"/>
      <c r="W11" s="457" t="s">
        <v>525</v>
      </c>
      <c r="X11" s="458"/>
      <c r="Y11" s="459"/>
      <c r="Z11" s="457" t="s">
        <v>572</v>
      </c>
      <c r="AA11" s="458"/>
      <c r="AB11" s="459"/>
      <c r="AC11" s="457" t="s">
        <v>573</v>
      </c>
      <c r="AD11" s="458"/>
      <c r="AE11" s="459"/>
      <c r="AF11" s="460" t="s">
        <v>574</v>
      </c>
      <c r="AG11" s="461"/>
      <c r="AH11" s="462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6" workbookViewId="0">
      <selection activeCell="E16" sqref="E16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12</vt:i4>
      </vt:variant>
    </vt:vector>
  </HeadingPairs>
  <TitlesOfParts>
    <vt:vector size="21" baseType="lpstr">
      <vt:lpstr>使用按鍵解析</vt:lpstr>
      <vt:lpstr>RIME設定解析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'RIME對映編碼 (台語方音)'!方音符號</vt:lpstr>
      <vt:lpstr>RIME設定解析!注音符號</vt:lpstr>
      <vt:lpstr>RIME設定解析!注音編碼</vt:lpstr>
      <vt:lpstr>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2024-09-21T14:04:11Z</dcterms:modified>
</cp:coreProperties>
</file>