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E65D1F1C-8EAC-4E4B-8E56-7B3A7EE3C243}" xr6:coauthVersionLast="47" xr6:coauthVersionMax="47" xr10:uidLastSave="{00000000-0000-0000-0000-000000000000}"/>
  <bookViews>
    <workbookView xWindow="-120" yWindow="-120" windowWidth="29040" windowHeight="15840" activeTab="1" xr2:uid="{697E5EC0-96E8-4B40-92D8-46098CD7ED74}"/>
  </bookViews>
  <sheets>
    <sheet name="RIME對映編碼 (Schema解析)" sheetId="21" r:id="rId1"/>
    <sheet name=" 河洛方音鍵盤設計" sheetId="19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RIME指令 (與漢字拼音相容版)" sheetId="5" state="hidden" r:id="rId12"/>
    <sheet name="聲母發音表" sheetId="4" r:id="rId13"/>
    <sheet name="工作表2" sheetId="8" r:id="rId14"/>
    <sheet name=" 河洛方音鍵盤設計 (V1)" sheetId="23" r:id="rId15"/>
    <sheet name="RIME對映編碼" sheetId="2" r:id="rId16"/>
    <sheet name="RIME對映編碼 (河洛方音)" sheetId="20" r:id="rId17"/>
    <sheet name="鍵盤圖" sheetId="6" state="hidden" r:id="rId18"/>
  </sheets>
  <externalReferences>
    <externalReference r:id="rId19"/>
    <externalReference r:id="rId20"/>
  </externalReferences>
  <definedNames>
    <definedName name="_xlnm._FilterDatabase" localSheetId="9" hidden="1">注音符號字典編碼!$I$5:$L$60</definedName>
    <definedName name="方音符號" localSheetId="2">'RIME解析(BoPoMoFo)'!$W$3:$W$57</definedName>
    <definedName name="方音符號" localSheetId="0">'RIME對映編碼 (Schema解析)'!#REF!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16">'RIME對映編碼 (河洛方音)'!$T$3:$T$57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方音符號">[1]RIME編碼!$AA$3:$AA$45</definedName>
    <definedName name="字典編碼" localSheetId="1">[1]RIME編碼!$AB$3:$AB$45</definedName>
    <definedName name="字典編碼" localSheetId="14">[1]RIME編碼!$AB$3:$AB$45</definedName>
    <definedName name="字典編碼" localSheetId="0">[1]RIME編碼!$AB$3:$AB$45</definedName>
    <definedName name="字典編碼" localSheetId="16">[1]RIME編碼!$AB$3:$AB$45</definedName>
    <definedName name="字典編碼">RIME對映編碼!$BI$9:$BI$55</definedName>
    <definedName name="注音符號">RIME對映編碼!$BG$9:$BG$55</definedName>
    <definedName name="拼音字母" localSheetId="1">[1]RIME編碼!$AC$3:$AC$45</definedName>
    <definedName name="拼音字母" localSheetId="14">[1]RIME編碼!$AC$3:$AC$45</definedName>
    <definedName name="拼音字母" localSheetId="2">'RIME解析(BoPoMoFo)'!#REF!</definedName>
    <definedName name="拼音字母" localSheetId="0">'RIME對映編碼 (Schema解析)'!#REF!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16">'RIME對映編碼 (河洛方音)'!#REF!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RIME對映編碼!$BH$9:$BH$55</definedName>
    <definedName name="按鍵編碼" localSheetId="2">'RIME解析(BoPoMoFo)'!$U$3:$U$57</definedName>
    <definedName name="按鍵編碼" localSheetId="0">'RIME對映編碼 (Schema解析)'!$V$3:$V$57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16">'RIME對映編碼 (河洛方音)'!$S$3:$S$57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0">'RIME對映編碼 (Schema解析)'!#REF!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16">'RIME對映編碼 (河洛方音)'!#REF!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0">'RIME對映編碼 (Schema解析)'!$T$3:$T$57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16">'RIME對映編碼 (河洛方音)'!$R$3:$R$57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15" i="19" l="1" a="1"/>
  <c r="BB15" i="19" s="1"/>
  <c r="BA15" i="19" a="1"/>
  <c r="BA15" i="19" s="1"/>
  <c r="AZ15" i="19" a="1"/>
  <c r="AZ15" i="19" s="1"/>
  <c r="AY15" i="19" a="1"/>
  <c r="AY15" i="19" s="1"/>
  <c r="AX15" i="19" a="1"/>
  <c r="AX15" i="19" s="1"/>
  <c r="AW15" i="19" a="1"/>
  <c r="AW15" i="19" s="1"/>
  <c r="BF15" i="19" a="1"/>
  <c r="BF15" i="19" s="1"/>
  <c r="BE15" i="19" a="1"/>
  <c r="BE15" i="19" s="1"/>
  <c r="BD15" i="19" a="1"/>
  <c r="BD15" i="19" s="1"/>
  <c r="BC15" i="19" a="1"/>
  <c r="BC15" i="19" s="1"/>
  <c r="AV15" i="19" a="1"/>
  <c r="AV15" i="19" s="1"/>
  <c r="AU15" i="19" a="1"/>
  <c r="AU15" i="19" s="1"/>
  <c r="AT15" i="19" a="1"/>
  <c r="AT15" i="19" s="1"/>
  <c r="AS15" i="19" a="1"/>
  <c r="AS15" i="19" s="1"/>
  <c r="AR15" i="19" a="1"/>
  <c r="AR15" i="19" s="1"/>
  <c r="AQ15" i="19" a="1"/>
  <c r="AQ15" i="19" s="1"/>
  <c r="AO15" i="19" a="1"/>
  <c r="AO15" i="19" s="1"/>
  <c r="AP15" i="19" a="1"/>
  <c r="AP15" i="19" s="1"/>
  <c r="AN15" i="19" a="1"/>
  <c r="AN15" i="19" s="1"/>
  <c r="AM15" i="19" a="1"/>
  <c r="AM15" i="19" s="1"/>
  <c r="AL15" i="19" a="1"/>
  <c r="AL15" i="19" s="1"/>
  <c r="AJ15" i="19" a="1"/>
  <c r="AJ15" i="19" s="1"/>
  <c r="AK15" i="19" a="1"/>
  <c r="AK15" i="19" s="1"/>
  <c r="AI15" i="19" a="1"/>
  <c r="AI15" i="19" s="1"/>
  <c r="AH15" i="19" a="1"/>
  <c r="AH15" i="19" s="1"/>
  <c r="AG15" i="19" a="1"/>
  <c r="AG15" i="19" s="1"/>
  <c r="AF15" i="19" a="1"/>
  <c r="AF15" i="19" s="1"/>
  <c r="AE15" i="19" a="1"/>
  <c r="AE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R51" i="17" a="1"/>
  <c r="R51" i="17" s="1"/>
  <c r="Q51" i="17" a="1"/>
  <c r="Q51" i="17" s="1"/>
  <c r="R50" i="17" a="1"/>
  <c r="R50" i="17" s="1"/>
  <c r="Q50" i="17" a="1"/>
  <c r="Q50" i="17" s="1"/>
  <c r="R49" i="17" a="1"/>
  <c r="R49" i="17" s="1"/>
  <c r="Q49" i="17" a="1"/>
  <c r="Q49" i="17" s="1"/>
  <c r="R48" i="17" a="1"/>
  <c r="R48" i="17" s="1"/>
  <c r="Q48" i="17" a="1"/>
  <c r="Q48" i="17" s="1"/>
  <c r="R47" i="17" a="1"/>
  <c r="R47" i="17" s="1"/>
  <c r="Q47" i="17" a="1"/>
  <c r="Q47" i="17" s="1"/>
  <c r="R46" i="17" a="1"/>
  <c r="R46" i="17" s="1"/>
  <c r="Q46" i="17" a="1"/>
  <c r="Q46" i="17" s="1"/>
  <c r="R45" i="17" a="1"/>
  <c r="R45" i="17" s="1"/>
  <c r="Q45" i="17" a="1"/>
  <c r="Q45" i="17" s="1"/>
  <c r="R44" i="17" a="1"/>
  <c r="R44" i="17" s="1"/>
  <c r="Q44" i="17" a="1"/>
  <c r="Q44" i="17" s="1"/>
  <c r="R43" i="17" a="1"/>
  <c r="R43" i="17" s="1"/>
  <c r="Q43" i="17" a="1"/>
  <c r="Q43" i="17" s="1"/>
  <c r="R42" i="17" a="1"/>
  <c r="R42" i="17" s="1"/>
  <c r="Q42" i="17" a="1"/>
  <c r="Q42" i="17" s="1"/>
  <c r="R41" i="17" a="1"/>
  <c r="R41" i="17" s="1"/>
  <c r="Q41" i="17" a="1"/>
  <c r="Q41" i="17" s="1"/>
  <c r="R40" i="17" a="1"/>
  <c r="R40" i="17" s="1"/>
  <c r="Q40" i="17" a="1"/>
  <c r="Q40" i="17" s="1"/>
  <c r="R39" i="17" a="1"/>
  <c r="R39" i="17" s="1"/>
  <c r="Q39" i="17" a="1"/>
  <c r="Q39" i="17" s="1"/>
  <c r="R38" i="17" a="1"/>
  <c r="R38" i="17" s="1"/>
  <c r="Q38" i="17" a="1"/>
  <c r="Q38" i="17" s="1"/>
  <c r="R37" i="17" a="1"/>
  <c r="R37" i="17" s="1"/>
  <c r="Q37" i="17" a="1"/>
  <c r="Q37" i="17" s="1"/>
  <c r="R36" i="17" a="1"/>
  <c r="R36" i="17" s="1"/>
  <c r="Q36" i="17" a="1"/>
  <c r="Q36" i="17" s="1"/>
  <c r="R35" i="17" a="1"/>
  <c r="R35" i="17" s="1"/>
  <c r="Q35" i="17" a="1"/>
  <c r="Q35" i="17" s="1"/>
  <c r="R34" i="17" a="1"/>
  <c r="R34" i="17" s="1"/>
  <c r="Q34" i="17" a="1"/>
  <c r="Q34" i="17" s="1"/>
  <c r="R33" i="17" a="1"/>
  <c r="R33" i="17" s="1"/>
  <c r="Q33" i="17" a="1"/>
  <c r="Q33" i="17" s="1"/>
  <c r="R32" i="17" a="1"/>
  <c r="R32" i="17" s="1"/>
  <c r="Q32" i="17" a="1"/>
  <c r="Q32" i="17" s="1"/>
  <c r="R31" i="17" a="1"/>
  <c r="R31" i="17" s="1"/>
  <c r="Q31" i="17" a="1"/>
  <c r="Q31" i="17" s="1"/>
  <c r="R30" i="17" a="1"/>
  <c r="R30" i="17" s="1"/>
  <c r="Q30" i="17" a="1"/>
  <c r="Q30" i="17" s="1"/>
  <c r="R29" i="17" a="1"/>
  <c r="R29" i="17" s="1"/>
  <c r="Q29" i="17" a="1"/>
  <c r="Q29" i="17" s="1"/>
  <c r="R28" i="17" a="1"/>
  <c r="R28" i="17" s="1"/>
  <c r="Q28" i="17" a="1"/>
  <c r="Q28" i="17" s="1"/>
  <c r="R27" i="17" a="1"/>
  <c r="R27" i="17" s="1"/>
  <c r="Q27" i="17" a="1"/>
  <c r="Q27" i="17" s="1"/>
  <c r="R26" i="17" a="1"/>
  <c r="R26" i="17" s="1"/>
  <c r="Q26" i="17" a="1"/>
  <c r="Q26" i="17" s="1"/>
  <c r="R25" i="17" a="1"/>
  <c r="R25" i="17" s="1"/>
  <c r="Q25" i="17" a="1"/>
  <c r="Q25" i="17" s="1"/>
  <c r="R24" i="17" a="1"/>
  <c r="R24" i="17" s="1"/>
  <c r="Q24" i="17" a="1"/>
  <c r="Q24" i="17" s="1"/>
  <c r="R23" i="17" a="1"/>
  <c r="R23" i="17" s="1"/>
  <c r="Q23" i="17" a="1"/>
  <c r="Q23" i="17" s="1"/>
  <c r="R22" i="17" a="1"/>
  <c r="R22" i="17" s="1"/>
  <c r="Q22" i="17" a="1"/>
  <c r="Q22" i="17" s="1"/>
  <c r="R21" i="17" a="1"/>
  <c r="R21" i="17" s="1"/>
  <c r="Q21" i="17" a="1"/>
  <c r="Q21" i="17" s="1"/>
  <c r="R20" i="17" a="1"/>
  <c r="R20" i="17" s="1"/>
  <c r="Q20" i="17" a="1"/>
  <c r="Q20" i="17" s="1"/>
  <c r="R19" i="17" a="1"/>
  <c r="R19" i="17" s="1"/>
  <c r="Q19" i="17" a="1"/>
  <c r="Q19" i="17" s="1"/>
  <c r="R18" i="17" a="1"/>
  <c r="R18" i="17" s="1"/>
  <c r="Q18" i="17" a="1"/>
  <c r="Q18" i="17" s="1"/>
  <c r="R17" i="17" a="1"/>
  <c r="R17" i="17" s="1"/>
  <c r="Q17" i="17" a="1"/>
  <c r="Q17" i="17" s="1"/>
  <c r="R16" i="17" a="1"/>
  <c r="R16" i="17" s="1"/>
  <c r="Q16" i="17" a="1"/>
  <c r="Q16" i="17" s="1"/>
  <c r="R15" i="17" a="1"/>
  <c r="R15" i="17" s="1"/>
  <c r="Q15" i="17" a="1"/>
  <c r="Q15" i="17" s="1"/>
  <c r="R14" i="17" a="1"/>
  <c r="R14" i="17" s="1"/>
  <c r="Q14" i="17" a="1"/>
  <c r="Q14" i="17" s="1"/>
  <c r="R13" i="17" a="1"/>
  <c r="R13" i="17" s="1"/>
  <c r="Q13" i="17" a="1"/>
  <c r="Q13" i="17" s="1"/>
  <c r="R12" i="17" a="1"/>
  <c r="R12" i="17" s="1"/>
  <c r="Q12" i="17" a="1"/>
  <c r="Q12" i="17" s="1"/>
  <c r="R11" i="17" a="1"/>
  <c r="R11" i="17" s="1"/>
  <c r="Q11" i="17" a="1"/>
  <c r="Q11" i="17" s="1"/>
  <c r="R10" i="17" a="1"/>
  <c r="R10" i="17" s="1"/>
  <c r="Q10" i="17" a="1"/>
  <c r="Q10" i="17" s="1"/>
  <c r="R9" i="17" a="1"/>
  <c r="R9" i="17" s="1"/>
  <c r="Q9" i="17" a="1"/>
  <c r="Q9" i="17" s="1"/>
  <c r="R8" i="17" a="1"/>
  <c r="R8" i="17" s="1"/>
  <c r="Q8" i="17" a="1"/>
  <c r="Q8" i="17" s="1"/>
  <c r="R7" i="17" a="1"/>
  <c r="R7" i="17" s="1"/>
  <c r="Q7" i="17" a="1"/>
  <c r="Q7" i="17" s="1"/>
  <c r="R6" i="17" a="1"/>
  <c r="R6" i="17" s="1"/>
  <c r="Q6" i="17" a="1"/>
  <c r="Q6" i="17" s="1"/>
  <c r="L46" i="17" a="1"/>
  <c r="L46" i="17" s="1"/>
  <c r="K46" i="17" a="1"/>
  <c r="K46" i="17" s="1"/>
  <c r="L45" i="17" a="1"/>
  <c r="L45" i="17" s="1"/>
  <c r="K45" i="17" a="1"/>
  <c r="K45" i="17" s="1"/>
  <c r="L44" i="17" a="1"/>
  <c r="L44" i="17" s="1"/>
  <c r="K44" i="17" a="1"/>
  <c r="K44" i="17" s="1"/>
  <c r="L43" i="17" a="1"/>
  <c r="L43" i="17" s="1"/>
  <c r="K43" i="17" a="1"/>
  <c r="K43" i="17" s="1"/>
  <c r="L42" i="17" a="1"/>
  <c r="L42" i="17" s="1"/>
  <c r="K42" i="17" a="1"/>
  <c r="K42" i="17" s="1"/>
  <c r="L41" i="17" a="1"/>
  <c r="L41" i="17" s="1"/>
  <c r="K41" i="17" a="1"/>
  <c r="K41" i="17" s="1"/>
  <c r="L40" i="17" a="1"/>
  <c r="L40" i="17" s="1"/>
  <c r="K40" i="17" a="1"/>
  <c r="K40" i="17" s="1"/>
  <c r="L39" i="17" a="1"/>
  <c r="L39" i="17" s="1"/>
  <c r="K39" i="17" a="1"/>
  <c r="K39" i="17" s="1"/>
  <c r="L38" i="17" a="1"/>
  <c r="L38" i="17" s="1"/>
  <c r="K38" i="17" a="1"/>
  <c r="K38" i="17" s="1"/>
  <c r="L37" i="17" a="1"/>
  <c r="L37" i="17" s="1"/>
  <c r="K37" i="17" a="1"/>
  <c r="K37" i="17" s="1"/>
  <c r="L36" i="17" a="1"/>
  <c r="L36" i="17" s="1"/>
  <c r="K36" i="17" a="1"/>
  <c r="K36" i="17" s="1"/>
  <c r="L35" i="17" a="1"/>
  <c r="L35" i="17" s="1"/>
  <c r="K35" i="17" a="1"/>
  <c r="K35" i="17" s="1"/>
  <c r="L34" i="17" a="1"/>
  <c r="L34" i="17" s="1"/>
  <c r="K34" i="17" a="1"/>
  <c r="K34" i="17" s="1"/>
  <c r="L33" i="17" a="1"/>
  <c r="L33" i="17" s="1"/>
  <c r="K33" i="17" a="1"/>
  <c r="K33" i="17" s="1"/>
  <c r="L32" i="17" a="1"/>
  <c r="L32" i="17" s="1"/>
  <c r="K32" i="17" a="1"/>
  <c r="K32" i="17" s="1"/>
  <c r="L31" i="17" a="1"/>
  <c r="L31" i="17" s="1"/>
  <c r="K31" i="17" a="1"/>
  <c r="K31" i="17" s="1"/>
  <c r="L30" i="17" a="1"/>
  <c r="L30" i="17" s="1"/>
  <c r="K30" i="17" a="1"/>
  <c r="K30" i="17" s="1"/>
  <c r="L29" i="17" a="1"/>
  <c r="L29" i="17" s="1"/>
  <c r="K29" i="17" a="1"/>
  <c r="K29" i="17" s="1"/>
  <c r="L28" i="17" a="1"/>
  <c r="L28" i="17" s="1"/>
  <c r="K28" i="17" a="1"/>
  <c r="K28" i="17" s="1"/>
  <c r="L27" i="17" a="1"/>
  <c r="L27" i="17" s="1"/>
  <c r="K27" i="17" a="1"/>
  <c r="K27" i="17" s="1"/>
  <c r="L26" i="17" a="1"/>
  <c r="L26" i="17" s="1"/>
  <c r="K26" i="17" a="1"/>
  <c r="K26" i="17" s="1"/>
  <c r="L25" i="17" a="1"/>
  <c r="L25" i="17" s="1"/>
  <c r="K25" i="17" a="1"/>
  <c r="K25" i="17" s="1"/>
  <c r="L24" i="17" a="1"/>
  <c r="L24" i="17" s="1"/>
  <c r="K24" i="17" a="1"/>
  <c r="K24" i="17" s="1"/>
  <c r="L23" i="17" a="1"/>
  <c r="L23" i="17" s="1"/>
  <c r="K23" i="17" a="1"/>
  <c r="K23" i="17" s="1"/>
  <c r="L22" i="17" a="1"/>
  <c r="L22" i="17" s="1"/>
  <c r="K22" i="17" a="1"/>
  <c r="K22" i="17" s="1"/>
  <c r="L21" i="17" a="1"/>
  <c r="L21" i="17" s="1"/>
  <c r="K21" i="17" a="1"/>
  <c r="K21" i="17" s="1"/>
  <c r="L20" i="17" a="1"/>
  <c r="L20" i="17" s="1"/>
  <c r="K20" i="17" a="1"/>
  <c r="K20" i="17" s="1"/>
  <c r="L19" i="17" a="1"/>
  <c r="L19" i="17" s="1"/>
  <c r="K19" i="17" a="1"/>
  <c r="K19" i="17" s="1"/>
  <c r="L18" i="17" a="1"/>
  <c r="L18" i="17" s="1"/>
  <c r="K18" i="17" a="1"/>
  <c r="K18" i="17" s="1"/>
  <c r="L17" i="17" a="1"/>
  <c r="L17" i="17" s="1"/>
  <c r="K17" i="17" a="1"/>
  <c r="K17" i="17" s="1"/>
  <c r="L16" i="17" a="1"/>
  <c r="L16" i="17" s="1"/>
  <c r="K16" i="17" a="1"/>
  <c r="K16" i="17" s="1"/>
  <c r="L15" i="17" a="1"/>
  <c r="L15" i="17" s="1"/>
  <c r="K15" i="17" a="1"/>
  <c r="K15" i="17" s="1"/>
  <c r="L14" i="17" a="1"/>
  <c r="L14" i="17" s="1"/>
  <c r="K14" i="17" a="1"/>
  <c r="K14" i="17" s="1"/>
  <c r="L13" i="17" a="1"/>
  <c r="L13" i="17" s="1"/>
  <c r="K13" i="17" a="1"/>
  <c r="K13" i="17" s="1"/>
  <c r="L12" i="17" a="1"/>
  <c r="L12" i="17" s="1"/>
  <c r="K12" i="17" a="1"/>
  <c r="K12" i="17" s="1"/>
  <c r="L11" i="17" a="1"/>
  <c r="L11" i="17" s="1"/>
  <c r="K11" i="17" a="1"/>
  <c r="K11" i="17" s="1"/>
  <c r="L10" i="17" a="1"/>
  <c r="L10" i="17" s="1"/>
  <c r="K10" i="17" a="1"/>
  <c r="K10" i="17" s="1"/>
  <c r="N10" i="17"/>
  <c r="N11" i="17"/>
  <c r="L9" i="17" a="1"/>
  <c r="L9" i="17" s="1"/>
  <c r="K9" i="17" a="1"/>
  <c r="K9" i="17" s="1"/>
  <c r="L8" i="17" a="1"/>
  <c r="L8" i="17" s="1"/>
  <c r="K8" i="17" a="1"/>
  <c r="K8" i="17" s="1"/>
  <c r="L7" i="17" a="1"/>
  <c r="L7" i="17" s="1"/>
  <c r="K7" i="17" a="1"/>
  <c r="K7" i="17" s="1"/>
  <c r="K6" i="17" a="1"/>
  <c r="K6" i="17" s="1"/>
  <c r="L6" i="17" a="1"/>
  <c r="L6" i="17" s="1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6" i="17"/>
  <c r="CD5" i="19"/>
  <c r="CD6" i="19"/>
  <c r="CD7" i="19"/>
  <c r="CD8" i="19"/>
  <c r="CD9" i="19"/>
  <c r="CD10" i="19"/>
  <c r="CD11" i="19"/>
  <c r="CD12" i="19"/>
  <c r="CD13" i="19"/>
  <c r="CD14" i="19"/>
  <c r="CD15" i="19"/>
  <c r="CD16" i="19"/>
  <c r="CD17" i="19"/>
  <c r="CD18" i="19"/>
  <c r="CD19" i="19"/>
  <c r="CD20" i="19"/>
  <c r="CD21" i="19"/>
  <c r="CD22" i="19"/>
  <c r="CD23" i="19"/>
  <c r="CD24" i="19"/>
  <c r="CD25" i="19"/>
  <c r="CD26" i="19"/>
  <c r="CD27" i="19"/>
  <c r="CD28" i="19"/>
  <c r="CD29" i="19"/>
  <c r="CD30" i="19"/>
  <c r="CD31" i="19"/>
  <c r="CD32" i="19"/>
  <c r="CD33" i="19"/>
  <c r="CD34" i="19"/>
  <c r="CD35" i="19"/>
  <c r="CD36" i="19"/>
  <c r="CD37" i="19"/>
  <c r="CD38" i="19"/>
  <c r="CD39" i="19"/>
  <c r="CD47" i="19"/>
  <c r="CD48" i="19"/>
  <c r="CD40" i="19"/>
  <c r="CD41" i="19"/>
  <c r="CD42" i="19"/>
  <c r="CD43" i="19"/>
  <c r="CD44" i="19"/>
  <c r="CD45" i="19"/>
  <c r="CD46" i="19"/>
  <c r="CD49" i="19"/>
  <c r="CD50" i="19"/>
  <c r="CD51" i="19"/>
  <c r="CD52" i="19"/>
  <c r="CD4" i="19"/>
  <c r="BX5" i="19"/>
  <c r="BX6" i="19"/>
  <c r="BX7" i="19"/>
  <c r="BX8" i="19"/>
  <c r="BX9" i="19"/>
  <c r="BX10" i="19"/>
  <c r="BX11" i="19"/>
  <c r="BX12" i="19"/>
  <c r="BX13" i="19"/>
  <c r="BX14" i="19"/>
  <c r="BX15" i="19"/>
  <c r="BX16" i="19"/>
  <c r="BX17" i="19"/>
  <c r="BX18" i="19"/>
  <c r="BX19" i="19"/>
  <c r="BX20" i="19"/>
  <c r="BX21" i="19"/>
  <c r="BX22" i="19"/>
  <c r="BX23" i="19"/>
  <c r="BX24" i="19"/>
  <c r="BX25" i="19"/>
  <c r="BX26" i="19"/>
  <c r="BX27" i="19"/>
  <c r="BX28" i="19"/>
  <c r="BX29" i="19"/>
  <c r="BX30" i="19"/>
  <c r="BX31" i="19"/>
  <c r="BX32" i="19"/>
  <c r="BX33" i="19"/>
  <c r="BX34" i="19"/>
  <c r="BX35" i="19"/>
  <c r="BX36" i="19"/>
  <c r="BX37" i="19"/>
  <c r="BX38" i="19"/>
  <c r="BX39" i="19"/>
  <c r="BX40" i="19"/>
  <c r="BX41" i="19"/>
  <c r="BX42" i="19"/>
  <c r="BX43" i="19"/>
  <c r="BX44" i="19"/>
  <c r="BX45" i="19"/>
  <c r="BX4" i="19"/>
  <c r="AZ40" i="19" a="1"/>
  <c r="AZ40" i="19" s="1"/>
  <c r="BA40" i="19" a="1"/>
  <c r="BA40" i="19" s="1"/>
  <c r="BB40" i="19" a="1"/>
  <c r="BB40" i="19" s="1"/>
  <c r="T38" i="21"/>
  <c r="T14" i="21"/>
  <c r="E36" i="23"/>
  <c r="D36" i="23" s="1"/>
  <c r="E35" i="23"/>
  <c r="E30" i="23"/>
  <c r="D30" i="23" s="1"/>
  <c r="E29" i="23"/>
  <c r="D29" i="23"/>
  <c r="E24" i="23"/>
  <c r="D24" i="23" s="1"/>
  <c r="E23" i="23"/>
  <c r="BC15" i="23" a="1"/>
  <c r="BC15" i="23" s="1"/>
  <c r="BB15" i="23"/>
  <c r="BB15" i="23" a="1"/>
  <c r="BA15" i="23" a="1"/>
  <c r="BA15" i="23" s="1"/>
  <c r="AZ15" i="23" a="1"/>
  <c r="AZ15" i="23" s="1"/>
  <c r="AY15" i="23" a="1"/>
  <c r="AY15" i="23" s="1"/>
  <c r="AX15" i="23" a="1"/>
  <c r="AX15" i="23" s="1"/>
  <c r="AW15" i="23" a="1"/>
  <c r="AW15" i="23" s="1"/>
  <c r="AV15" i="23"/>
  <c r="AV15" i="23" a="1"/>
  <c r="AU15" i="23" a="1"/>
  <c r="AU15" i="23" s="1"/>
  <c r="AT15" i="23"/>
  <c r="AT15" i="23" a="1"/>
  <c r="AS15" i="23" a="1"/>
  <c r="AS15" i="23" s="1"/>
  <c r="AR15" i="23"/>
  <c r="AR15" i="23" a="1"/>
  <c r="AQ15" i="23" a="1"/>
  <c r="AQ15" i="23" s="1"/>
  <c r="AP15" i="23"/>
  <c r="AP15" i="23" a="1"/>
  <c r="AO15" i="23" a="1"/>
  <c r="AO15" i="23" s="1"/>
  <c r="AN15" i="23"/>
  <c r="AN15" i="23" a="1"/>
  <c r="AM15" i="23" a="1"/>
  <c r="AM15" i="23" s="1"/>
  <c r="AL15" i="23"/>
  <c r="AL15" i="23" a="1"/>
  <c r="AK15" i="23" a="1"/>
  <c r="AK15" i="23" s="1"/>
  <c r="AJ15" i="23"/>
  <c r="AJ15" i="23" a="1"/>
  <c r="AI15" i="23" a="1"/>
  <c r="AI15" i="23" s="1"/>
  <c r="AH15" i="23"/>
  <c r="AH15" i="23" a="1"/>
  <c r="AG15" i="23" a="1"/>
  <c r="AG15" i="23" s="1"/>
  <c r="AF15" i="23"/>
  <c r="AF15" i="23" a="1"/>
  <c r="AE15" i="23" a="1"/>
  <c r="AE15" i="23" s="1"/>
  <c r="AD15" i="23"/>
  <c r="AD15" i="23" a="1"/>
  <c r="AC15" i="23" a="1"/>
  <c r="AC15" i="23" s="1"/>
  <c r="AB15" i="23"/>
  <c r="AB15" i="23" a="1"/>
  <c r="AA15" i="23" a="1"/>
  <c r="AA15" i="23" s="1"/>
  <c r="Z15" i="23"/>
  <c r="Z15" i="23" a="1"/>
  <c r="Y15" i="23" a="1"/>
  <c r="Y15" i="23" s="1"/>
  <c r="X15" i="23"/>
  <c r="X15" i="23" a="1"/>
  <c r="W15" i="23" a="1"/>
  <c r="W15" i="23" s="1"/>
  <c r="V15" i="23"/>
  <c r="V15" i="23" a="1"/>
  <c r="U15" i="23" a="1"/>
  <c r="U15" i="23" s="1"/>
  <c r="T15" i="23"/>
  <c r="T15" i="23" a="1"/>
  <c r="S15" i="23" a="1"/>
  <c r="S15" i="23" s="1"/>
  <c r="R15" i="23"/>
  <c r="R15" i="23" a="1"/>
  <c r="Q15" i="23" a="1"/>
  <c r="Q15" i="23" s="1"/>
  <c r="P15" i="23"/>
  <c r="P15" i="23" a="1"/>
  <c r="O15" i="23" a="1"/>
  <c r="O15" i="23" s="1"/>
  <c r="N15" i="23"/>
  <c r="N15" i="23" a="1"/>
  <c r="M15" i="23" a="1"/>
  <c r="M15" i="23" s="1"/>
  <c r="L15" i="23"/>
  <c r="L15" i="23" a="1"/>
  <c r="K15" i="23" a="1"/>
  <c r="K15" i="23" s="1"/>
  <c r="J15" i="23"/>
  <c r="J15" i="23" a="1"/>
  <c r="I15" i="23" a="1"/>
  <c r="I15" i="23" s="1"/>
  <c r="H15" i="23"/>
  <c r="H15" i="23" a="1"/>
  <c r="G15" i="23" a="1"/>
  <c r="G15" i="23" s="1"/>
  <c r="F15" i="23"/>
  <c r="F15" i="23" a="1"/>
  <c r="E15" i="23" a="1"/>
  <c r="E15" i="23" s="1"/>
  <c r="D15" i="23"/>
  <c r="D15" i="23" a="1"/>
  <c r="AF13" i="23"/>
  <c r="Z13" i="23"/>
  <c r="W13" i="23"/>
  <c r="T13" i="23"/>
  <c r="S13" i="23"/>
  <c r="Q13" i="23"/>
  <c r="N13" i="23"/>
  <c r="K13" i="23"/>
  <c r="H13" i="23"/>
  <c r="AF12" i="23"/>
  <c r="Z12" i="23"/>
  <c r="S12" i="23"/>
  <c r="Q12" i="23"/>
  <c r="AE10" i="23"/>
  <c r="AB10" i="23"/>
  <c r="Y10" i="23"/>
  <c r="V10" i="23"/>
  <c r="S10" i="23"/>
  <c r="R10" i="23"/>
  <c r="P10" i="23"/>
  <c r="M10" i="23"/>
  <c r="J10" i="23"/>
  <c r="G10" i="23"/>
  <c r="D10" i="23"/>
  <c r="AG9" i="23"/>
  <c r="AE9" i="23"/>
  <c r="AB9" i="23"/>
  <c r="V9" i="23"/>
  <c r="AF7" i="23"/>
  <c r="AD7" i="23"/>
  <c r="X7" i="23"/>
  <c r="R7" i="23"/>
  <c r="L7" i="23"/>
  <c r="I7" i="23"/>
  <c r="F7" i="23"/>
  <c r="C7" i="23"/>
  <c r="X6" i="23"/>
  <c r="U6" i="23"/>
  <c r="R6" i="23"/>
  <c r="L6" i="23"/>
  <c r="I6" i="23"/>
  <c r="AC4" i="23"/>
  <c r="Z4" i="23"/>
  <c r="W4" i="23"/>
  <c r="E4" i="23"/>
  <c r="B4" i="23"/>
  <c r="Z3" i="23"/>
  <c r="W3" i="23"/>
  <c r="B3" i="23"/>
  <c r="D1" i="21"/>
  <c r="D57" i="21"/>
  <c r="E57" i="21" s="1"/>
  <c r="T57" i="21" s="1"/>
  <c r="D56" i="21"/>
  <c r="E56" i="21" s="1"/>
  <c r="T56" i="21" s="1"/>
  <c r="D55" i="21"/>
  <c r="E55" i="21" s="1"/>
  <c r="T55" i="21" s="1"/>
  <c r="D54" i="21"/>
  <c r="E54" i="21" s="1"/>
  <c r="T54" i="21" s="1"/>
  <c r="D53" i="21"/>
  <c r="E53" i="21" s="1"/>
  <c r="T53" i="21" s="1"/>
  <c r="D52" i="21"/>
  <c r="E52" i="21" s="1"/>
  <c r="T52" i="21" s="1"/>
  <c r="D51" i="21"/>
  <c r="E51" i="21" s="1"/>
  <c r="T51" i="21" s="1"/>
  <c r="D50" i="21"/>
  <c r="E50" i="21" s="1"/>
  <c r="T50" i="21" s="1"/>
  <c r="D49" i="21"/>
  <c r="E49" i="21" s="1"/>
  <c r="T49" i="21" s="1"/>
  <c r="D48" i="21"/>
  <c r="E48" i="21" s="1"/>
  <c r="T48" i="21" s="1"/>
  <c r="D47" i="21"/>
  <c r="E47" i="21" s="1"/>
  <c r="T47" i="21" s="1"/>
  <c r="D46" i="21"/>
  <c r="E46" i="21" s="1"/>
  <c r="T46" i="21" s="1"/>
  <c r="D45" i="21"/>
  <c r="E45" i="21" s="1"/>
  <c r="T45" i="21" s="1"/>
  <c r="D44" i="21"/>
  <c r="E44" i="21" s="1"/>
  <c r="T44" i="21" s="1"/>
  <c r="D43" i="21"/>
  <c r="E43" i="21" s="1"/>
  <c r="T43" i="21" s="1"/>
  <c r="D42" i="21"/>
  <c r="E42" i="21" s="1"/>
  <c r="T42" i="21" s="1"/>
  <c r="D41" i="21"/>
  <c r="E41" i="21" s="1"/>
  <c r="T41" i="21" s="1"/>
  <c r="D40" i="21"/>
  <c r="E40" i="21" s="1"/>
  <c r="T40" i="21" s="1"/>
  <c r="D39" i="21"/>
  <c r="E39" i="21" s="1"/>
  <c r="T39" i="21" s="1"/>
  <c r="D38" i="21"/>
  <c r="E38" i="21" s="1"/>
  <c r="D37" i="21"/>
  <c r="E37" i="21" s="1"/>
  <c r="T37" i="21" s="1"/>
  <c r="D36" i="21"/>
  <c r="E36" i="21" s="1"/>
  <c r="T36" i="21" s="1"/>
  <c r="D35" i="21"/>
  <c r="E35" i="21" s="1"/>
  <c r="T35" i="21" s="1"/>
  <c r="D34" i="21"/>
  <c r="E34" i="21" s="1"/>
  <c r="T34" i="21" s="1"/>
  <c r="D33" i="21"/>
  <c r="E33" i="21" s="1"/>
  <c r="T33" i="21" s="1"/>
  <c r="D32" i="21"/>
  <c r="E32" i="21" s="1"/>
  <c r="T32" i="21" s="1"/>
  <c r="D31" i="21"/>
  <c r="E31" i="21" s="1"/>
  <c r="T31" i="21" s="1"/>
  <c r="D30" i="21"/>
  <c r="E30" i="21" s="1"/>
  <c r="T30" i="21" s="1"/>
  <c r="D29" i="21"/>
  <c r="E29" i="21" s="1"/>
  <c r="T29" i="21" s="1"/>
  <c r="D28" i="21"/>
  <c r="E28" i="21" s="1"/>
  <c r="T28" i="21" s="1"/>
  <c r="D27" i="21"/>
  <c r="E27" i="21" s="1"/>
  <c r="T27" i="21" s="1"/>
  <c r="D26" i="21"/>
  <c r="E26" i="21" s="1"/>
  <c r="T26" i="21" s="1"/>
  <c r="D25" i="21"/>
  <c r="E25" i="21" s="1"/>
  <c r="T25" i="21" s="1"/>
  <c r="D24" i="21"/>
  <c r="E24" i="21" s="1"/>
  <c r="T24" i="21" s="1"/>
  <c r="D23" i="21"/>
  <c r="E23" i="21" s="1"/>
  <c r="T23" i="21" s="1"/>
  <c r="D22" i="21"/>
  <c r="E22" i="21" s="1"/>
  <c r="T22" i="21" s="1"/>
  <c r="D21" i="21"/>
  <c r="E21" i="21" s="1"/>
  <c r="T21" i="21" s="1"/>
  <c r="D20" i="21"/>
  <c r="E20" i="21" s="1"/>
  <c r="T20" i="21" s="1"/>
  <c r="D19" i="21"/>
  <c r="E19" i="21" s="1"/>
  <c r="T19" i="21" s="1"/>
  <c r="D18" i="21"/>
  <c r="E18" i="21" s="1"/>
  <c r="T18" i="21" s="1"/>
  <c r="D17" i="21"/>
  <c r="E17" i="21" s="1"/>
  <c r="T17" i="21" s="1"/>
  <c r="D16" i="21"/>
  <c r="E16" i="21" s="1"/>
  <c r="T16" i="21" s="1"/>
  <c r="D15" i="21"/>
  <c r="E15" i="21" s="1"/>
  <c r="T15" i="21" s="1"/>
  <c r="D14" i="21"/>
  <c r="E14" i="21" s="1"/>
  <c r="D13" i="21"/>
  <c r="E13" i="21" s="1"/>
  <c r="T13" i="21" s="1"/>
  <c r="D12" i="21"/>
  <c r="E12" i="21" s="1"/>
  <c r="T12" i="21" s="1"/>
  <c r="D11" i="21"/>
  <c r="E11" i="21" s="1"/>
  <c r="T11" i="21" s="1"/>
  <c r="D10" i="21"/>
  <c r="E10" i="21" s="1"/>
  <c r="T10" i="21" s="1"/>
  <c r="D9" i="21"/>
  <c r="E9" i="21" s="1"/>
  <c r="T9" i="21" s="1"/>
  <c r="D8" i="21"/>
  <c r="E8" i="21" s="1"/>
  <c r="T8" i="21" s="1"/>
  <c r="D7" i="21"/>
  <c r="E7" i="21" s="1"/>
  <c r="T7" i="21" s="1"/>
  <c r="D6" i="21"/>
  <c r="E6" i="21" s="1"/>
  <c r="T6" i="21" s="1"/>
  <c r="D5" i="21"/>
  <c r="E5" i="21" s="1"/>
  <c r="T5" i="21" s="1"/>
  <c r="D4" i="21"/>
  <c r="E4" i="21" s="1"/>
  <c r="T4" i="21" s="1"/>
  <c r="D3" i="21"/>
  <c r="E3" i="21" s="1"/>
  <c r="T3" i="21" s="1"/>
  <c r="AZ41" i="19" a="1"/>
  <c r="BB41" i="19" a="1"/>
  <c r="BA42" i="19" a="1"/>
  <c r="AZ43" i="19" a="1"/>
  <c r="BB43" i="19" a="1"/>
  <c r="BA41" i="19" a="1"/>
  <c r="AZ42" i="19" a="1"/>
  <c r="BB42" i="19" a="1"/>
  <c r="BA43" i="19" a="1"/>
  <c r="BL54" i="23" a="1"/>
  <c r="BJ54" i="23" a="1"/>
  <c r="BM52" i="23" a="1"/>
  <c r="BK52" i="23" a="1"/>
  <c r="BL50" i="23" a="1"/>
  <c r="BJ50" i="23" a="1"/>
  <c r="BM48" i="23" a="1"/>
  <c r="BK48" i="23" a="1"/>
  <c r="BL46" i="23" a="1"/>
  <c r="BJ46" i="23" a="1"/>
  <c r="BM44" i="23" a="1"/>
  <c r="BK44" i="23" a="1"/>
  <c r="BL42" i="23" a="1"/>
  <c r="BJ42" i="23" a="1"/>
  <c r="BM40" i="23" a="1"/>
  <c r="BK40" i="23" a="1"/>
  <c r="BL38" i="23" a="1"/>
  <c r="BJ38" i="23" a="1"/>
  <c r="BM35" i="23" a="1"/>
  <c r="BK35" i="23" a="1"/>
  <c r="BM33" i="23" a="1"/>
  <c r="BK33" i="23" a="1"/>
  <c r="BL31" i="23" a="1"/>
  <c r="BJ31" i="23" a="1"/>
  <c r="BM30" i="23" a="1"/>
  <c r="BK30" i="23" a="1"/>
  <c r="BL28" i="23" a="1"/>
  <c r="BJ28" i="23" a="1"/>
  <c r="BM26" i="23" a="1"/>
  <c r="BK26" i="23" a="1"/>
  <c r="BM21" i="23" a="1"/>
  <c r="BK21" i="23" a="1"/>
  <c r="BL19" i="23" a="1"/>
  <c r="BJ19" i="23" a="1"/>
  <c r="BL53" i="23" a="1"/>
  <c r="BJ53" i="23" a="1"/>
  <c r="BM51" i="23" a="1"/>
  <c r="BK51" i="23" a="1"/>
  <c r="BL49" i="23" a="1"/>
  <c r="BJ49" i="23" a="1"/>
  <c r="BM47" i="23" a="1"/>
  <c r="BK47" i="23" a="1"/>
  <c r="BL45" i="23" a="1"/>
  <c r="BJ45" i="23" a="1"/>
  <c r="BM43" i="23" a="1"/>
  <c r="BK43" i="23" a="1"/>
  <c r="BL41" i="23" a="1"/>
  <c r="BJ41" i="23" a="1"/>
  <c r="BM39" i="23" a="1"/>
  <c r="BK39" i="23" a="1"/>
  <c r="BL37" i="23" a="1"/>
  <c r="BJ37" i="23" a="1"/>
  <c r="BM36" i="23" a="1"/>
  <c r="BK36" i="23" a="1"/>
  <c r="BL34" i="23" a="1"/>
  <c r="BJ34" i="23" a="1"/>
  <c r="BM32" i="23" a="1"/>
  <c r="BK32" i="23" a="1"/>
  <c r="BL29" i="23" a="1"/>
  <c r="BJ29" i="23" a="1"/>
  <c r="BL27" i="23" a="1"/>
  <c r="BJ27" i="23" a="1"/>
  <c r="BM25" i="23" a="1"/>
  <c r="BK25" i="23" a="1"/>
  <c r="BL24" i="23" a="1"/>
  <c r="BJ24" i="23" a="1"/>
  <c r="BL23" i="23" a="1"/>
  <c r="BJ23" i="23" a="1"/>
  <c r="BL22" i="23" a="1"/>
  <c r="BJ22" i="23" a="1"/>
  <c r="BM20" i="23" a="1"/>
  <c r="BK20" i="23" a="1"/>
  <c r="BL18" i="23" a="1"/>
  <c r="BJ18" i="23" a="1"/>
  <c r="BM16" i="23" a="1"/>
  <c r="BK16" i="23" a="1"/>
  <c r="BM54" i="23" a="1"/>
  <c r="BK54" i="23" a="1"/>
  <c r="BL52" i="23" a="1"/>
  <c r="BJ52" i="23" a="1"/>
  <c r="BM50" i="23" a="1"/>
  <c r="BK50" i="23" a="1"/>
  <c r="BL48" i="23" a="1"/>
  <c r="BJ48" i="23" a="1"/>
  <c r="BM46" i="23" a="1"/>
  <c r="BK46" i="23" a="1"/>
  <c r="BL44" i="23" a="1"/>
  <c r="BJ44" i="23" a="1"/>
  <c r="BM42" i="23" a="1"/>
  <c r="BK42" i="23" a="1"/>
  <c r="BL40" i="23" a="1"/>
  <c r="BJ40" i="23" a="1"/>
  <c r="BM38" i="23" a="1"/>
  <c r="BK38" i="23" a="1"/>
  <c r="BL35" i="23" a="1"/>
  <c r="BJ35" i="23" a="1"/>
  <c r="BL33" i="23" a="1"/>
  <c r="BJ33" i="23" a="1"/>
  <c r="BM31" i="23" a="1"/>
  <c r="BK31" i="23" a="1"/>
  <c r="BL30" i="23" a="1"/>
  <c r="BJ30" i="23" a="1"/>
  <c r="BJ51" i="23" a="1"/>
  <c r="BK49" i="23" a="1"/>
  <c r="BL47" i="23" a="1"/>
  <c r="BM45" i="23" a="1"/>
  <c r="BK34" i="23" a="1"/>
  <c r="BL32" i="23" a="1"/>
  <c r="BK29" i="23" a="1"/>
  <c r="BM27" i="23" a="1"/>
  <c r="BJ25" i="23" a="1"/>
  <c r="BK24" i="23" a="1"/>
  <c r="BM23" i="23" a="1"/>
  <c r="BK22" i="23" a="1"/>
  <c r="BL20" i="23" a="1"/>
  <c r="BM18" i="23" a="1"/>
  <c r="BL17" i="23" a="1"/>
  <c r="BM15" i="23" a="1"/>
  <c r="BM13" i="23" a="1"/>
  <c r="BK13" i="23" a="1"/>
  <c r="BL12" i="23" a="1"/>
  <c r="BJ12" i="23" a="1"/>
  <c r="BM10" i="23" a="1"/>
  <c r="BK10" i="23" a="1"/>
  <c r="BM9" i="23" a="1"/>
  <c r="BK9" i="23" a="1"/>
  <c r="BL7" i="23" a="1"/>
  <c r="BJ7" i="23" a="1"/>
  <c r="BL4" i="23" a="1"/>
  <c r="BJ4" i="23" a="1"/>
  <c r="BM3" i="23" a="1"/>
  <c r="BK3" i="23" a="1"/>
  <c r="BM49" i="23" a="1"/>
  <c r="BK37" i="23" a="1"/>
  <c r="BM29" i="23" a="1"/>
  <c r="BL21" i="23" a="1"/>
  <c r="BM17" i="23" a="1"/>
  <c r="BK11" i="23" a="1"/>
  <c r="BK6" i="23" a="1"/>
  <c r="BJ47" i="23" a="1"/>
  <c r="BK45" i="23" a="1"/>
  <c r="BL43" i="23" a="1"/>
  <c r="BM41" i="23" a="1"/>
  <c r="BL36" i="23" a="1"/>
  <c r="BJ32" i="23" a="1"/>
  <c r="BK28" i="23" a="1"/>
  <c r="BL26" i="23" a="1"/>
  <c r="BJ21" i="23" a="1"/>
  <c r="BK19" i="23" a="1"/>
  <c r="BJ15" i="23" a="1"/>
  <c r="BL14" i="23" a="1"/>
  <c r="BJ14" i="23" a="1"/>
  <c r="BL11" i="23" a="1"/>
  <c r="BJ11" i="23" a="1"/>
  <c r="BM8" i="23" a="1"/>
  <c r="BK8" i="23" a="1"/>
  <c r="BL6" i="23" a="1"/>
  <c r="BJ6" i="23" a="1"/>
  <c r="BM5" i="23" a="1"/>
  <c r="BK5" i="23" a="1"/>
  <c r="BM53" i="23" a="1"/>
  <c r="BJ43" i="23" a="1"/>
  <c r="BK41" i="23" a="1"/>
  <c r="BL39" i="23" a="1"/>
  <c r="BM37" i="23" a="1"/>
  <c r="BJ36" i="23" a="1"/>
  <c r="BK23" i="23" a="1"/>
  <c r="BM22" i="23" a="1"/>
  <c r="BJ20" i="23" a="1"/>
  <c r="BK17" i="23" a="1"/>
  <c r="BL15" i="23" a="1"/>
  <c r="BJ13" i="23" a="1"/>
  <c r="BM12" i="23" a="1"/>
  <c r="BK12" i="23" a="1"/>
  <c r="BL10" i="23" a="1"/>
  <c r="BL9" i="23" a="1"/>
  <c r="BK7" i="23" a="1"/>
  <c r="BK4" i="23" a="1"/>
  <c r="BL3" i="23" a="1"/>
  <c r="BL51" i="23" a="1"/>
  <c r="BJ26" i="23" a="1"/>
  <c r="BM19" i="23" a="1"/>
  <c r="BL16" i="23" a="1"/>
  <c r="BK14" i="23" a="1"/>
  <c r="BM11" i="23" a="1"/>
  <c r="BL8" i="23" a="1"/>
  <c r="BJ5" i="23" a="1"/>
  <c r="BK27" i="23" a="1"/>
  <c r="BL25" i="23" a="1"/>
  <c r="BM24" i="23" a="1"/>
  <c r="BJ16" i="23" a="1"/>
  <c r="BL13" i="23" a="1"/>
  <c r="BJ10" i="23" a="1"/>
  <c r="BJ9" i="23" a="1"/>
  <c r="BM7" i="23" a="1"/>
  <c r="BM4" i="23" a="1"/>
  <c r="BJ3" i="23" a="1"/>
  <c r="BK53" i="23" a="1"/>
  <c r="BJ39" i="23" a="1"/>
  <c r="BM34" i="23" a="1"/>
  <c r="BM28" i="23" a="1"/>
  <c r="BK18" i="23" a="1"/>
  <c r="BJ17" i="23" a="1"/>
  <c r="BK15" i="23" a="1"/>
  <c r="BM14" i="23" a="1"/>
  <c r="BJ8" i="23" a="1"/>
  <c r="BM6" i="23" a="1"/>
  <c r="BL5" i="23" a="1"/>
  <c r="BA43" i="19" l="1"/>
  <c r="AW18" i="19" s="1"/>
  <c r="BB42" i="19"/>
  <c r="AZ42" i="19"/>
  <c r="BA41" i="19"/>
  <c r="AW16" i="19" s="1"/>
  <c r="BB43" i="19"/>
  <c r="AX18" i="19" s="1"/>
  <c r="AZ43" i="19"/>
  <c r="BF18" i="19" s="1"/>
  <c r="BA42" i="19"/>
  <c r="BB41" i="19"/>
  <c r="AX16" i="19" s="1"/>
  <c r="AZ41" i="19"/>
  <c r="BF16" i="19" s="1"/>
  <c r="BL5" i="23"/>
  <c r="BM6" i="23"/>
  <c r="BJ8" i="23"/>
  <c r="BM14" i="23"/>
  <c r="BK15" i="23"/>
  <c r="BJ17" i="23"/>
  <c r="BK18" i="23"/>
  <c r="BM28" i="23"/>
  <c r="BM34" i="23"/>
  <c r="BJ39" i="23"/>
  <c r="BK53" i="23"/>
  <c r="BJ3" i="23"/>
  <c r="BM4" i="23"/>
  <c r="BM7" i="23"/>
  <c r="BJ9" i="23"/>
  <c r="BJ10" i="23"/>
  <c r="BL13" i="23"/>
  <c r="BJ16" i="23"/>
  <c r="BM24" i="23"/>
  <c r="BL25" i="23"/>
  <c r="BK27" i="23"/>
  <c r="BJ5" i="23"/>
  <c r="BL8" i="23"/>
  <c r="BM11" i="23"/>
  <c r="BK14" i="23"/>
  <c r="BL16" i="23"/>
  <c r="BM19" i="23"/>
  <c r="BJ26" i="23"/>
  <c r="BL51" i="23"/>
  <c r="BL3" i="23"/>
  <c r="BK4" i="23"/>
  <c r="BK7" i="23"/>
  <c r="BL9" i="23"/>
  <c r="BL10" i="23"/>
  <c r="BK12" i="23"/>
  <c r="BM12" i="23"/>
  <c r="BJ13" i="23"/>
  <c r="BL15" i="23"/>
  <c r="BK17" i="23"/>
  <c r="BJ20" i="23"/>
  <c r="BM22" i="23"/>
  <c r="BK23" i="23"/>
  <c r="BJ36" i="23"/>
  <c r="BM37" i="23"/>
  <c r="BL39" i="23"/>
  <c r="BK41" i="23"/>
  <c r="BJ43" i="23"/>
  <c r="BM53" i="23"/>
  <c r="BK5" i="23"/>
  <c r="BM5" i="23"/>
  <c r="BP5" i="23" s="1"/>
  <c r="BJ6" i="23"/>
  <c r="BL6" i="23"/>
  <c r="BK8" i="23"/>
  <c r="BM8" i="23"/>
  <c r="BJ11" i="23"/>
  <c r="BL11" i="23"/>
  <c r="BJ14" i="23"/>
  <c r="BL14" i="23"/>
  <c r="BJ15" i="23"/>
  <c r="BK19" i="23"/>
  <c r="BJ21" i="23"/>
  <c r="BL26" i="23"/>
  <c r="BK28" i="23"/>
  <c r="BJ32" i="23"/>
  <c r="BL36" i="23"/>
  <c r="BM41" i="23"/>
  <c r="BL43" i="23"/>
  <c r="BK45" i="23"/>
  <c r="BJ47" i="23"/>
  <c r="BK6" i="23"/>
  <c r="BK11" i="23"/>
  <c r="BM17" i="23"/>
  <c r="BL21" i="23"/>
  <c r="BM29" i="23"/>
  <c r="BK37" i="23"/>
  <c r="BM49" i="23"/>
  <c r="BK3" i="23"/>
  <c r="BM3" i="23"/>
  <c r="BJ4" i="23"/>
  <c r="BL4" i="23"/>
  <c r="BJ7" i="23"/>
  <c r="BL7" i="23"/>
  <c r="BK9" i="23"/>
  <c r="BM9" i="23"/>
  <c r="BK10" i="23"/>
  <c r="BM10" i="23"/>
  <c r="BJ12" i="23"/>
  <c r="BL12" i="23"/>
  <c r="BK13" i="23"/>
  <c r="BM13" i="23"/>
  <c r="BM15" i="23"/>
  <c r="BL17" i="23"/>
  <c r="BM18" i="23"/>
  <c r="BL20" i="23"/>
  <c r="BK22" i="23"/>
  <c r="BM23" i="23"/>
  <c r="BK24" i="23"/>
  <c r="BJ25" i="23"/>
  <c r="BM27" i="23"/>
  <c r="BK29" i="23"/>
  <c r="BL32" i="23"/>
  <c r="BK34" i="23"/>
  <c r="BM45" i="23"/>
  <c r="BL47" i="23"/>
  <c r="BK49" i="23"/>
  <c r="BJ51" i="23"/>
  <c r="BJ30" i="23"/>
  <c r="BL30" i="23"/>
  <c r="BK31" i="23"/>
  <c r="BM31" i="23"/>
  <c r="BJ33" i="23"/>
  <c r="BL33" i="23"/>
  <c r="BJ35" i="23"/>
  <c r="BL35" i="23"/>
  <c r="BK38" i="23"/>
  <c r="BM38" i="23"/>
  <c r="BJ40" i="23"/>
  <c r="BL40" i="23"/>
  <c r="BK42" i="23"/>
  <c r="BM42" i="23"/>
  <c r="BJ44" i="23"/>
  <c r="BL44" i="23"/>
  <c r="BK46" i="23"/>
  <c r="BM46" i="23"/>
  <c r="BJ48" i="23"/>
  <c r="BL48" i="23"/>
  <c r="BK50" i="23"/>
  <c r="BM50" i="23"/>
  <c r="BJ52" i="23"/>
  <c r="BL52" i="23"/>
  <c r="BK54" i="23"/>
  <c r="BM54" i="23"/>
  <c r="BK16" i="23"/>
  <c r="BM16" i="23"/>
  <c r="BP16" i="23" s="1"/>
  <c r="BJ18" i="23"/>
  <c r="BL18" i="23"/>
  <c r="BK20" i="23"/>
  <c r="BM20" i="23"/>
  <c r="BJ22" i="23"/>
  <c r="BL22" i="23"/>
  <c r="BJ23" i="23"/>
  <c r="BL23" i="23"/>
  <c r="BJ24" i="23"/>
  <c r="BL24" i="23"/>
  <c r="BK25" i="23"/>
  <c r="BM25" i="23"/>
  <c r="BP25" i="23" s="1"/>
  <c r="BJ27" i="23"/>
  <c r="BL27" i="23"/>
  <c r="BJ29" i="23"/>
  <c r="BL29" i="23"/>
  <c r="BK32" i="23"/>
  <c r="BM32" i="23"/>
  <c r="BP32" i="23" s="1"/>
  <c r="BJ34" i="23"/>
  <c r="BL34" i="23"/>
  <c r="BK36" i="23"/>
  <c r="BM36" i="23"/>
  <c r="BJ37" i="23"/>
  <c r="BL37" i="23"/>
  <c r="BK39" i="23"/>
  <c r="BM39" i="23"/>
  <c r="BJ41" i="23"/>
  <c r="BL41" i="23"/>
  <c r="BK43" i="23"/>
  <c r="BM43" i="23"/>
  <c r="BJ45" i="23"/>
  <c r="BL45" i="23"/>
  <c r="BK47" i="23"/>
  <c r="BM47" i="23"/>
  <c r="BJ49" i="23"/>
  <c r="BL49" i="23"/>
  <c r="BK51" i="23"/>
  <c r="BM51" i="23"/>
  <c r="BJ53" i="23"/>
  <c r="BL53" i="23"/>
  <c r="BJ19" i="23"/>
  <c r="BL19" i="23"/>
  <c r="BK21" i="23"/>
  <c r="BM21" i="23"/>
  <c r="BK26" i="23"/>
  <c r="BM26" i="23"/>
  <c r="BP26" i="23" s="1"/>
  <c r="BJ28" i="23"/>
  <c r="BL28" i="23"/>
  <c r="BK30" i="23"/>
  <c r="BM30" i="23"/>
  <c r="BJ31" i="23"/>
  <c r="BL31" i="23"/>
  <c r="BK33" i="23"/>
  <c r="BM33" i="23"/>
  <c r="BK35" i="23"/>
  <c r="BM35" i="23"/>
  <c r="BJ38" i="23"/>
  <c r="BL38" i="23"/>
  <c r="BK40" i="23"/>
  <c r="BM40" i="23"/>
  <c r="BJ42" i="23"/>
  <c r="BL42" i="23"/>
  <c r="BK44" i="23"/>
  <c r="BM44" i="23"/>
  <c r="BJ46" i="23"/>
  <c r="BL46" i="23"/>
  <c r="BK48" i="23"/>
  <c r="BM48" i="23"/>
  <c r="BJ50" i="23"/>
  <c r="BL50" i="23"/>
  <c r="BK52" i="23"/>
  <c r="BM52" i="23"/>
  <c r="BJ54" i="23"/>
  <c r="BL54" i="23"/>
  <c r="D35" i="23"/>
  <c r="B37" i="23"/>
  <c r="AK24" i="23"/>
  <c r="AL23" i="23" s="1"/>
  <c r="B31" i="23"/>
  <c r="B25" i="23"/>
  <c r="D23" i="23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G3" i="21"/>
  <c r="K3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3" i="21"/>
  <c r="V73" i="21"/>
  <c r="AB50" i="21"/>
  <c r="A27" i="21"/>
  <c r="F59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3" i="20"/>
  <c r="U6" i="20"/>
  <c r="V6" i="20" s="1" a="1"/>
  <c r="V6" i="20" s="1"/>
  <c r="U18" i="20"/>
  <c r="U22" i="20"/>
  <c r="U26" i="20"/>
  <c r="U30" i="20"/>
  <c r="V30" i="20" s="1" a="1"/>
  <c r="V30" i="20" s="1"/>
  <c r="U34" i="20"/>
  <c r="U38" i="20"/>
  <c r="U42" i="20"/>
  <c r="V42" i="20" s="1" a="1"/>
  <c r="V42" i="20" s="1"/>
  <c r="U54" i="20"/>
  <c r="S73" i="20"/>
  <c r="S57" i="20"/>
  <c r="R57" i="20"/>
  <c r="U57" i="20" s="1"/>
  <c r="S56" i="20"/>
  <c r="R56" i="20"/>
  <c r="S55" i="20"/>
  <c r="R55" i="20"/>
  <c r="U55" i="20" s="1"/>
  <c r="S54" i="20"/>
  <c r="R54" i="20"/>
  <c r="S53" i="20"/>
  <c r="R53" i="20"/>
  <c r="U53" i="20" s="1"/>
  <c r="S52" i="20"/>
  <c r="R52" i="20"/>
  <c r="S51" i="20"/>
  <c r="R51" i="20"/>
  <c r="U51" i="20" s="1"/>
  <c r="Z50" i="20"/>
  <c r="S50" i="20"/>
  <c r="R50" i="20"/>
  <c r="U50" i="20" s="1"/>
  <c r="S49" i="20"/>
  <c r="R49" i="20"/>
  <c r="U49" i="20" s="1"/>
  <c r="S48" i="20"/>
  <c r="R48" i="20"/>
  <c r="S47" i="20"/>
  <c r="R47" i="20"/>
  <c r="U47" i="20" s="1"/>
  <c r="S46" i="20"/>
  <c r="R46" i="20"/>
  <c r="U46" i="20" s="1"/>
  <c r="S45" i="20"/>
  <c r="R45" i="20"/>
  <c r="U45" i="20" s="1"/>
  <c r="Z44" i="20"/>
  <c r="S44" i="20"/>
  <c r="R44" i="20"/>
  <c r="U44" i="20" s="1"/>
  <c r="V44" i="20" s="1" a="1"/>
  <c r="V44" i="20" s="1"/>
  <c r="S43" i="20"/>
  <c r="R43" i="20"/>
  <c r="Z43" i="20" s="1"/>
  <c r="S42" i="20"/>
  <c r="R42" i="20"/>
  <c r="Z42" i="20" s="1"/>
  <c r="S41" i="20"/>
  <c r="R41" i="20"/>
  <c r="Z41" i="20" s="1"/>
  <c r="S40" i="20"/>
  <c r="R40" i="20"/>
  <c r="Z40" i="20" s="1"/>
  <c r="S39" i="20"/>
  <c r="R39" i="20"/>
  <c r="Z39" i="20" s="1"/>
  <c r="S38" i="20"/>
  <c r="R38" i="20"/>
  <c r="Z38" i="20" s="1"/>
  <c r="S37" i="20"/>
  <c r="R37" i="20"/>
  <c r="U37" i="20" s="1"/>
  <c r="S36" i="20"/>
  <c r="R36" i="20"/>
  <c r="U36" i="20" s="1"/>
  <c r="V36" i="20" s="1" a="1"/>
  <c r="V36" i="20" s="1"/>
  <c r="S35" i="20"/>
  <c r="R35" i="20"/>
  <c r="Z35" i="20" s="1"/>
  <c r="S34" i="20"/>
  <c r="R34" i="20"/>
  <c r="Z34" i="20" s="1"/>
  <c r="S33" i="20"/>
  <c r="R33" i="20"/>
  <c r="Z33" i="20" s="1"/>
  <c r="S32" i="20"/>
  <c r="R32" i="20"/>
  <c r="Z32" i="20" s="1"/>
  <c r="S31" i="20"/>
  <c r="R31" i="20"/>
  <c r="Z31" i="20" s="1"/>
  <c r="S30" i="20"/>
  <c r="R30" i="20"/>
  <c r="Z30" i="20" s="1"/>
  <c r="S29" i="20"/>
  <c r="R29" i="20"/>
  <c r="Z29" i="20" s="1"/>
  <c r="S28" i="20"/>
  <c r="R28" i="20"/>
  <c r="U28" i="20" s="1"/>
  <c r="V28" i="20" s="1" a="1"/>
  <c r="V28" i="20" s="1"/>
  <c r="S27" i="20"/>
  <c r="R27" i="20"/>
  <c r="Z27" i="20" s="1"/>
  <c r="S26" i="20"/>
  <c r="R26" i="20"/>
  <c r="Z26" i="20" s="1"/>
  <c r="A26" i="20"/>
  <c r="B26" i="20" s="1"/>
  <c r="S25" i="20"/>
  <c r="R25" i="20"/>
  <c r="Z25" i="20" s="1"/>
  <c r="S24" i="20"/>
  <c r="R24" i="20"/>
  <c r="Z24" i="20" s="1"/>
  <c r="S23" i="20"/>
  <c r="R23" i="20"/>
  <c r="Z23" i="20" s="1"/>
  <c r="S22" i="20"/>
  <c r="R22" i="20"/>
  <c r="Z22" i="20" s="1"/>
  <c r="S21" i="20"/>
  <c r="R21" i="20"/>
  <c r="Z21" i="20" s="1"/>
  <c r="S20" i="20"/>
  <c r="R20" i="20"/>
  <c r="Z20" i="20" s="1"/>
  <c r="S19" i="20"/>
  <c r="R19" i="20"/>
  <c r="Z19" i="20" s="1"/>
  <c r="S18" i="20"/>
  <c r="R18" i="20"/>
  <c r="Z18" i="20" s="1"/>
  <c r="S17" i="20"/>
  <c r="R17" i="20"/>
  <c r="Z17" i="20" s="1"/>
  <c r="S16" i="20"/>
  <c r="R16" i="20"/>
  <c r="Z16" i="20" s="1"/>
  <c r="A16" i="20"/>
  <c r="S15" i="20"/>
  <c r="R15" i="20"/>
  <c r="Z15" i="20" s="1"/>
  <c r="A15" i="20"/>
  <c r="B15" i="20" s="1"/>
  <c r="S14" i="20"/>
  <c r="R14" i="20"/>
  <c r="Z14" i="20" s="1"/>
  <c r="S13" i="20"/>
  <c r="R13" i="20"/>
  <c r="Z13" i="20" s="1"/>
  <c r="S12" i="20"/>
  <c r="R12" i="20"/>
  <c r="Z12" i="20" s="1"/>
  <c r="S11" i="20"/>
  <c r="R11" i="20"/>
  <c r="U11" i="20" s="1"/>
  <c r="S10" i="20"/>
  <c r="R10" i="20"/>
  <c r="Z10" i="20" s="1"/>
  <c r="S9" i="20"/>
  <c r="R9" i="20"/>
  <c r="Z9" i="20" s="1"/>
  <c r="S8" i="20"/>
  <c r="R8" i="20"/>
  <c r="U8" i="20" s="1"/>
  <c r="V8" i="20" s="1" a="1"/>
  <c r="V8" i="20" s="1"/>
  <c r="S7" i="20"/>
  <c r="R7" i="20"/>
  <c r="Z7" i="20" s="1"/>
  <c r="A7" i="20"/>
  <c r="S6" i="20"/>
  <c r="R6" i="20"/>
  <c r="Z6" i="20" s="1"/>
  <c r="A6" i="20"/>
  <c r="B6" i="20" s="1"/>
  <c r="S5" i="20"/>
  <c r="R5" i="20"/>
  <c r="Z5" i="20" s="1"/>
  <c r="S4" i="20"/>
  <c r="R4" i="20"/>
  <c r="Z4" i="20" s="1"/>
  <c r="Z3" i="20"/>
  <c r="S3" i="20"/>
  <c r="R3" i="20"/>
  <c r="U3" i="20" s="1"/>
  <c r="BL49" i="19" a="1"/>
  <c r="BL50" i="19" a="1"/>
  <c r="BM49" i="19" a="1"/>
  <c r="BM50" i="19" a="1"/>
  <c r="BM50" i="19" l="1"/>
  <c r="BM49" i="19"/>
  <c r="BL50" i="19"/>
  <c r="BL49" i="19"/>
  <c r="BA44" i="19" a="1"/>
  <c r="BA44" i="19" s="1"/>
  <c r="AW19" i="19" s="1"/>
  <c r="AW17" i="19"/>
  <c r="AZ44" i="19" a="1"/>
  <c r="AZ44" i="19" s="1"/>
  <c r="BF19" i="19" s="1"/>
  <c r="BF17" i="19"/>
  <c r="BB44" i="19" a="1"/>
  <c r="BB44" i="19" s="1"/>
  <c r="AX19" i="19" s="1"/>
  <c r="AX17" i="19"/>
  <c r="BP15" i="23"/>
  <c r="BP52" i="23"/>
  <c r="BP48" i="23"/>
  <c r="BP44" i="23"/>
  <c r="BP40" i="23"/>
  <c r="BP35" i="23"/>
  <c r="BP21" i="23"/>
  <c r="BP31" i="23"/>
  <c r="BP13" i="23"/>
  <c r="BP29" i="23"/>
  <c r="BP41" i="23"/>
  <c r="BP47" i="23"/>
  <c r="BP45" i="23"/>
  <c r="BP33" i="23"/>
  <c r="BP30" i="23"/>
  <c r="BP51" i="23"/>
  <c r="BP43" i="23"/>
  <c r="BP39" i="23"/>
  <c r="BP36" i="23"/>
  <c r="BP54" i="23"/>
  <c r="BP50" i="23"/>
  <c r="BP46" i="23"/>
  <c r="BP42" i="23"/>
  <c r="BP38" i="23"/>
  <c r="BP23" i="23"/>
  <c r="BP9" i="23"/>
  <c r="BP49" i="23"/>
  <c r="BP17" i="23"/>
  <c r="BP53" i="23"/>
  <c r="BP37" i="23"/>
  <c r="BP12" i="23"/>
  <c r="BP11" i="23"/>
  <c r="BP28" i="23"/>
  <c r="BP14" i="23"/>
  <c r="BP7" i="23"/>
  <c r="BP20" i="23"/>
  <c r="BP10" i="23"/>
  <c r="BP3" i="23"/>
  <c r="BP8" i="23"/>
  <c r="BP6" i="23"/>
  <c r="BP27" i="23"/>
  <c r="BP19" i="23"/>
  <c r="BP24" i="23"/>
  <c r="BP18" i="23"/>
  <c r="BP22" i="23"/>
  <c r="BP4" i="23"/>
  <c r="BP34" i="23"/>
  <c r="A8" i="21"/>
  <c r="A28" i="21"/>
  <c r="A30" i="21" s="1"/>
  <c r="P46" i="21" s="1"/>
  <c r="A17" i="21"/>
  <c r="U14" i="20"/>
  <c r="U10" i="20"/>
  <c r="V10" i="20" s="1" a="1"/>
  <c r="V10" i="20" s="1"/>
  <c r="U41" i="20"/>
  <c r="U33" i="20"/>
  <c r="V33" i="20" s="1" a="1"/>
  <c r="V33" i="20" s="1"/>
  <c r="U29" i="20"/>
  <c r="V29" i="20" s="1" a="1"/>
  <c r="V29" i="20" s="1"/>
  <c r="U25" i="20"/>
  <c r="U21" i="20"/>
  <c r="U17" i="20"/>
  <c r="V17" i="20" s="1" a="1"/>
  <c r="V17" i="20" s="1"/>
  <c r="U13" i="20"/>
  <c r="V13" i="20" s="1" a="1"/>
  <c r="V13" i="20" s="1"/>
  <c r="U9" i="20"/>
  <c r="U5" i="20"/>
  <c r="U56" i="20"/>
  <c r="V56" i="20" s="1" a="1"/>
  <c r="V56" i="20" s="1"/>
  <c r="U52" i="20"/>
  <c r="V52" i="20" s="1" a="1"/>
  <c r="V52" i="20" s="1"/>
  <c r="U48" i="20"/>
  <c r="V48" i="20" s="1" a="1"/>
  <c r="V48" i="20" s="1"/>
  <c r="U40" i="20"/>
  <c r="U32" i="20"/>
  <c r="V32" i="20" s="1" a="1"/>
  <c r="V32" i="20" s="1"/>
  <c r="U24" i="20"/>
  <c r="V24" i="20" s="1" a="1"/>
  <c r="V24" i="20" s="1"/>
  <c r="U20" i="20"/>
  <c r="U16" i="20"/>
  <c r="U12" i="20"/>
  <c r="V12" i="20" s="1" a="1"/>
  <c r="V12" i="20" s="1"/>
  <c r="U4" i="20"/>
  <c r="V4" i="20" s="1" a="1"/>
  <c r="V4" i="20" s="1"/>
  <c r="V53" i="20" a="1"/>
  <c r="V53" i="20" s="1"/>
  <c r="U43" i="20"/>
  <c r="U39" i="20"/>
  <c r="V39" i="20" s="1" a="1"/>
  <c r="V39" i="20" s="1"/>
  <c r="U35" i="20"/>
  <c r="V35" i="20" s="1" a="1"/>
  <c r="V35" i="20" s="1"/>
  <c r="U31" i="20"/>
  <c r="U27" i="20"/>
  <c r="U23" i="20"/>
  <c r="V23" i="20" s="1" a="1"/>
  <c r="V23" i="20" s="1"/>
  <c r="U19" i="20"/>
  <c r="V19" i="20" s="1" a="1"/>
  <c r="V19" i="20" s="1"/>
  <c r="U15" i="20"/>
  <c r="U7" i="20"/>
  <c r="V57" i="20" a="1"/>
  <c r="V57" i="20" s="1"/>
  <c r="V46" i="20" a="1"/>
  <c r="V46" i="20" s="1"/>
  <c r="V37" i="20" a="1"/>
  <c r="V37" i="20" s="1"/>
  <c r="V54" i="20" a="1"/>
  <c r="V54" i="20" s="1"/>
  <c r="V50" i="20" a="1"/>
  <c r="V50" i="20" s="1"/>
  <c r="V45" i="20" a="1"/>
  <c r="V45" i="20" s="1"/>
  <c r="V49" i="20" a="1"/>
  <c r="V49" i="20" s="1"/>
  <c r="V11" i="20" a="1"/>
  <c r="V11" i="20" s="1"/>
  <c r="V47" i="20" a="1"/>
  <c r="V47" i="20" s="1"/>
  <c r="V3" i="20" a="1"/>
  <c r="V3" i="20" s="1"/>
  <c r="V51" i="20" a="1"/>
  <c r="V51" i="20" s="1"/>
  <c r="V55" i="20" a="1"/>
  <c r="V55" i="20" s="1"/>
  <c r="Z37" i="20"/>
  <c r="V38" i="20" a="1"/>
  <c r="V38" i="20" s="1"/>
  <c r="V18" i="20" a="1"/>
  <c r="V18" i="20" s="1"/>
  <c r="V22" i="20" a="1"/>
  <c r="V22" i="20" s="1"/>
  <c r="V34" i="20" a="1"/>
  <c r="V34" i="20" s="1"/>
  <c r="V14" i="20" a="1"/>
  <c r="V14" i="20" s="1"/>
  <c r="V41" i="20" a="1"/>
  <c r="V41" i="20" s="1"/>
  <c r="V25" i="20" a="1"/>
  <c r="V25" i="20" s="1"/>
  <c r="V21" i="20" a="1"/>
  <c r="V21" i="20" s="1"/>
  <c r="V9" i="20" a="1"/>
  <c r="V9" i="20" s="1"/>
  <c r="V5" i="20" a="1"/>
  <c r="V5" i="20" s="1"/>
  <c r="V26" i="20" a="1"/>
  <c r="V26" i="20" s="1"/>
  <c r="Z8" i="20"/>
  <c r="Z28" i="20"/>
  <c r="V40" i="20" a="1"/>
  <c r="V40" i="20" s="1"/>
  <c r="V20" i="20" a="1"/>
  <c r="V20" i="20" s="1"/>
  <c r="V16" i="20" a="1"/>
  <c r="V16" i="20" s="1"/>
  <c r="V43" i="20" a="1"/>
  <c r="V43" i="20" s="1"/>
  <c r="V31" i="20" a="1"/>
  <c r="V31" i="20" s="1"/>
  <c r="V27" i="20" a="1"/>
  <c r="V27" i="20" s="1"/>
  <c r="V15" i="20" a="1"/>
  <c r="V15" i="20" s="1"/>
  <c r="V7" i="20" a="1"/>
  <c r="V7" i="20" s="1"/>
  <c r="Z36" i="20"/>
  <c r="A11" i="20"/>
  <c r="A12" i="20" s="1"/>
  <c r="Z11" i="20"/>
  <c r="B16" i="20"/>
  <c r="Z46" i="20"/>
  <c r="A2" i="20"/>
  <c r="A3" i="20" s="1"/>
  <c r="A4" i="20" s="1"/>
  <c r="A5" i="20" s="1"/>
  <c r="B7" i="20"/>
  <c r="S72" i="20"/>
  <c r="S74" i="20" s="1"/>
  <c r="A25" i="20"/>
  <c r="BK49" i="19" a="1"/>
  <c r="BJ49" i="19" a="1"/>
  <c r="BJ50" i="19" a="1"/>
  <c r="BK50" i="19" a="1"/>
  <c r="BK50" i="19" l="1"/>
  <c r="BJ50" i="19"/>
  <c r="BJ49" i="19"/>
  <c r="BK49" i="19"/>
  <c r="P47" i="21"/>
  <c r="P31" i="21"/>
  <c r="P15" i="21"/>
  <c r="P43" i="21"/>
  <c r="P27" i="21"/>
  <c r="P11" i="21"/>
  <c r="P57" i="21"/>
  <c r="P48" i="21"/>
  <c r="P41" i="21"/>
  <c r="P38" i="21"/>
  <c r="P36" i="21"/>
  <c r="P33" i="21"/>
  <c r="P30" i="21"/>
  <c r="P28" i="21"/>
  <c r="P25" i="21"/>
  <c r="P22" i="21"/>
  <c r="P20" i="21"/>
  <c r="P17" i="21"/>
  <c r="P14" i="21"/>
  <c r="P12" i="21"/>
  <c r="P9" i="21"/>
  <c r="P6" i="21"/>
  <c r="P4" i="21"/>
  <c r="P53" i="21"/>
  <c r="P44" i="21"/>
  <c r="P56" i="21"/>
  <c r="P49" i="21"/>
  <c r="P40" i="21"/>
  <c r="P37" i="21"/>
  <c r="P34" i="21"/>
  <c r="P32" i="21"/>
  <c r="P29" i="21"/>
  <c r="P26" i="21"/>
  <c r="P24" i="21"/>
  <c r="P21" i="21"/>
  <c r="P18" i="21"/>
  <c r="P16" i="21"/>
  <c r="P13" i="21"/>
  <c r="P10" i="21"/>
  <c r="P8" i="21"/>
  <c r="P5" i="21"/>
  <c r="P3" i="21"/>
  <c r="P52" i="21"/>
  <c r="P45" i="21"/>
  <c r="A18" i="21"/>
  <c r="P55" i="21"/>
  <c r="P39" i="21"/>
  <c r="P23" i="21"/>
  <c r="P7" i="21"/>
  <c r="P50" i="21"/>
  <c r="A29" i="21"/>
  <c r="A31" i="21" s="1"/>
  <c r="A9" i="21"/>
  <c r="A11" i="21" s="1"/>
  <c r="P51" i="21"/>
  <c r="P35" i="21"/>
  <c r="P19" i="21"/>
  <c r="P54" i="21"/>
  <c r="P42" i="21"/>
  <c r="B30" i="21"/>
  <c r="A22" i="20"/>
  <c r="A13" i="20"/>
  <c r="A14" i="20" s="1"/>
  <c r="B25" i="20"/>
  <c r="A21" i="20"/>
  <c r="O43" i="20"/>
  <c r="O39" i="20"/>
  <c r="O35" i="20"/>
  <c r="O31" i="20"/>
  <c r="O27" i="20"/>
  <c r="O25" i="20"/>
  <c r="O19" i="20"/>
  <c r="O4" i="20"/>
  <c r="O42" i="20"/>
  <c r="O38" i="20"/>
  <c r="O34" i="20"/>
  <c r="O30" i="20"/>
  <c r="O26" i="20"/>
  <c r="O23" i="20"/>
  <c r="O21" i="20"/>
  <c r="O18" i="20"/>
  <c r="O14" i="20"/>
  <c r="O12" i="20"/>
  <c r="O10" i="20"/>
  <c r="O36" i="20"/>
  <c r="O28" i="20"/>
  <c r="O22" i="20"/>
  <c r="O20" i="20"/>
  <c r="O16" i="20"/>
  <c r="O41" i="20"/>
  <c r="O37" i="20"/>
  <c r="O33" i="20"/>
  <c r="O29" i="20"/>
  <c r="O17" i="20"/>
  <c r="O15" i="20"/>
  <c r="O9" i="20"/>
  <c r="O5" i="20"/>
  <c r="O3" i="20"/>
  <c r="O44" i="20"/>
  <c r="O40" i="20"/>
  <c r="O32" i="20"/>
  <c r="O24" i="20"/>
  <c r="A23" i="20"/>
  <c r="A24" i="20" s="1"/>
  <c r="O13" i="20"/>
  <c r="O11" i="20"/>
  <c r="O8" i="20"/>
  <c r="O6" i="20"/>
  <c r="O7" i="20"/>
  <c r="Q53" i="21" l="1"/>
  <c r="Q50" i="21"/>
  <c r="Q44" i="21"/>
  <c r="Q56" i="21"/>
  <c r="Q49" i="21"/>
  <c r="Q46" i="21"/>
  <c r="Q40" i="21"/>
  <c r="Q37" i="21"/>
  <c r="Q34" i="21"/>
  <c r="Q32" i="21"/>
  <c r="Q29" i="21"/>
  <c r="Q26" i="21"/>
  <c r="Q24" i="21"/>
  <c r="Q21" i="21"/>
  <c r="Q18" i="21"/>
  <c r="Q16" i="21"/>
  <c r="Q13" i="21"/>
  <c r="Q10" i="21"/>
  <c r="Q8" i="21"/>
  <c r="Q5" i="21"/>
  <c r="Q3" i="21"/>
  <c r="Q52" i="21"/>
  <c r="Q45" i="21"/>
  <c r="Q42" i="21"/>
  <c r="Q57" i="21"/>
  <c r="Q54" i="21"/>
  <c r="Q48" i="21"/>
  <c r="Q41" i="21"/>
  <c r="Q38" i="21"/>
  <c r="Q36" i="21"/>
  <c r="Q33" i="21"/>
  <c r="Q30" i="21"/>
  <c r="Q28" i="21"/>
  <c r="Q25" i="21"/>
  <c r="Q22" i="21"/>
  <c r="Q20" i="21"/>
  <c r="Q17" i="21"/>
  <c r="Q14" i="21"/>
  <c r="Q12" i="21"/>
  <c r="Q9" i="21"/>
  <c r="Q6" i="21"/>
  <c r="Q4" i="21"/>
  <c r="B31" i="21"/>
  <c r="Q47" i="21"/>
  <c r="Q43" i="21"/>
  <c r="Q27" i="21"/>
  <c r="Q11" i="21"/>
  <c r="Q55" i="21"/>
  <c r="Q39" i="21"/>
  <c r="Q23" i="21"/>
  <c r="Q7" i="21"/>
  <c r="Q51" i="21"/>
  <c r="Q35" i="21"/>
  <c r="Q19" i="21"/>
  <c r="Q31" i="21"/>
  <c r="Q15" i="21"/>
  <c r="A19" i="21"/>
  <c r="A21" i="21" s="1"/>
  <c r="B11" i="21"/>
  <c r="H56" i="21"/>
  <c r="H50" i="21"/>
  <c r="H48" i="21"/>
  <c r="H41" i="21"/>
  <c r="H39" i="21"/>
  <c r="H52" i="21"/>
  <c r="H45" i="21"/>
  <c r="H43" i="21"/>
  <c r="H38" i="21"/>
  <c r="H36" i="21"/>
  <c r="H29" i="21"/>
  <c r="H27" i="21"/>
  <c r="H22" i="21"/>
  <c r="H20" i="21"/>
  <c r="H13" i="21"/>
  <c r="H11" i="21"/>
  <c r="H55" i="21"/>
  <c r="H49" i="21"/>
  <c r="H47" i="21"/>
  <c r="H42" i="21"/>
  <c r="H40" i="21"/>
  <c r="H33" i="21"/>
  <c r="H31" i="21"/>
  <c r="H26" i="21"/>
  <c r="H24" i="21"/>
  <c r="H17" i="21"/>
  <c r="H15" i="21"/>
  <c r="H10" i="21"/>
  <c r="H8" i="21"/>
  <c r="H6" i="21"/>
  <c r="H4" i="21"/>
  <c r="H54" i="21"/>
  <c r="H51" i="21"/>
  <c r="H46" i="21"/>
  <c r="H44" i="21"/>
  <c r="H37" i="21"/>
  <c r="H35" i="21"/>
  <c r="H30" i="21"/>
  <c r="H28" i="21"/>
  <c r="H16" i="21"/>
  <c r="H7" i="21"/>
  <c r="H34" i="21"/>
  <c r="H25" i="21"/>
  <c r="H19" i="21"/>
  <c r="H14" i="21"/>
  <c r="H32" i="21"/>
  <c r="H23" i="21"/>
  <c r="H18" i="21"/>
  <c r="H9" i="21"/>
  <c r="H5" i="21"/>
  <c r="H21" i="21"/>
  <c r="H12" i="21"/>
  <c r="H3" i="21"/>
  <c r="H57" i="21"/>
  <c r="H53" i="21"/>
  <c r="A10" i="21"/>
  <c r="A12" i="21" s="1"/>
  <c r="A20" i="21"/>
  <c r="N44" i="20"/>
  <c r="N40" i="20"/>
  <c r="N36" i="20"/>
  <c r="N32" i="20"/>
  <c r="N28" i="20"/>
  <c r="N24" i="20"/>
  <c r="N22" i="20"/>
  <c r="N20" i="20"/>
  <c r="N16" i="20"/>
  <c r="N11" i="20"/>
  <c r="N6" i="20"/>
  <c r="N43" i="20"/>
  <c r="N39" i="20"/>
  <c r="N35" i="20"/>
  <c r="N31" i="20"/>
  <c r="N27" i="20"/>
  <c r="N25" i="20"/>
  <c r="N19" i="20"/>
  <c r="N7" i="20"/>
  <c r="N4" i="20"/>
  <c r="N37" i="20"/>
  <c r="N29" i="20"/>
  <c r="N17" i="20"/>
  <c r="N42" i="20"/>
  <c r="N38" i="20"/>
  <c r="N34" i="20"/>
  <c r="N30" i="20"/>
  <c r="N26" i="20"/>
  <c r="N23" i="20"/>
  <c r="N21" i="20"/>
  <c r="N18" i="20"/>
  <c r="N14" i="20"/>
  <c r="N12" i="20"/>
  <c r="N10" i="20"/>
  <c r="N41" i="20"/>
  <c r="N33" i="20"/>
  <c r="N15" i="20"/>
  <c r="N9" i="20"/>
  <c r="N5" i="20"/>
  <c r="N3" i="20"/>
  <c r="N13" i="20"/>
  <c r="N8" i="20"/>
  <c r="I3" i="21" l="1"/>
  <c r="I52" i="21"/>
  <c r="I45" i="21"/>
  <c r="I43" i="21"/>
  <c r="I55" i="21"/>
  <c r="I49" i="21"/>
  <c r="I47" i="21"/>
  <c r="I40" i="21"/>
  <c r="I33" i="21"/>
  <c r="I31" i="21"/>
  <c r="I24" i="21"/>
  <c r="I17" i="21"/>
  <c r="I15" i="21"/>
  <c r="I8" i="21"/>
  <c r="I6" i="21"/>
  <c r="I4" i="21"/>
  <c r="I51" i="21"/>
  <c r="I44" i="21"/>
  <c r="I37" i="21"/>
  <c r="I35" i="21"/>
  <c r="I28" i="21"/>
  <c r="I21" i="21"/>
  <c r="I19" i="21"/>
  <c r="I12" i="21"/>
  <c r="I56" i="21"/>
  <c r="I48" i="21"/>
  <c r="I41" i="21"/>
  <c r="I39" i="21"/>
  <c r="I32" i="21"/>
  <c r="I25" i="21"/>
  <c r="I23" i="21"/>
  <c r="B12" i="21"/>
  <c r="I36" i="21"/>
  <c r="I27" i="21"/>
  <c r="I20" i="21"/>
  <c r="I11" i="21"/>
  <c r="I9" i="21"/>
  <c r="I5" i="21"/>
  <c r="I13" i="21"/>
  <c r="I29" i="21"/>
  <c r="I16" i="21"/>
  <c r="I7" i="21"/>
  <c r="I46" i="21"/>
  <c r="I42" i="21"/>
  <c r="I26" i="21"/>
  <c r="I10" i="21"/>
  <c r="I53" i="21"/>
  <c r="I54" i="21"/>
  <c r="I38" i="21"/>
  <c r="I22" i="21"/>
  <c r="I57" i="21"/>
  <c r="I50" i="21"/>
  <c r="I34" i="21"/>
  <c r="I18" i="21"/>
  <c r="I30" i="21"/>
  <c r="I14" i="21"/>
  <c r="M43" i="21"/>
  <c r="M41" i="21"/>
  <c r="M36" i="21"/>
  <c r="M34" i="21"/>
  <c r="M27" i="21"/>
  <c r="M25" i="21"/>
  <c r="M20" i="21"/>
  <c r="M18" i="21"/>
  <c r="M11" i="21"/>
  <c r="M9" i="21"/>
  <c r="M4" i="21"/>
  <c r="M3" i="21"/>
  <c r="M55" i="21"/>
  <c r="M53" i="21"/>
  <c r="M50" i="21"/>
  <c r="M47" i="21"/>
  <c r="M45" i="21"/>
  <c r="M40" i="21"/>
  <c r="M38" i="21"/>
  <c r="M31" i="21"/>
  <c r="M29" i="21"/>
  <c r="M24" i="21"/>
  <c r="M22" i="21"/>
  <c r="M15" i="21"/>
  <c r="M13" i="21"/>
  <c r="M8" i="21"/>
  <c r="M6" i="21"/>
  <c r="M44" i="21"/>
  <c r="M42" i="21"/>
  <c r="M35" i="21"/>
  <c r="M33" i="21"/>
  <c r="M28" i="21"/>
  <c r="M26" i="21"/>
  <c r="M19" i="21"/>
  <c r="M17" i="21"/>
  <c r="M12" i="21"/>
  <c r="M10" i="21"/>
  <c r="M57" i="21"/>
  <c r="M54" i="21"/>
  <c r="M51" i="21"/>
  <c r="M49" i="21"/>
  <c r="M46" i="21"/>
  <c r="M39" i="21"/>
  <c r="M37" i="21"/>
  <c r="M32" i="21"/>
  <c r="M30" i="21"/>
  <c r="M23" i="21"/>
  <c r="M21" i="21"/>
  <c r="M16" i="21"/>
  <c r="M14" i="21"/>
  <c r="M7" i="21"/>
  <c r="M5" i="21"/>
  <c r="B21" i="21"/>
  <c r="M48" i="21"/>
  <c r="M56" i="21"/>
  <c r="M52" i="21"/>
  <c r="B20" i="21"/>
  <c r="L56" i="21"/>
  <c r="L54" i="21"/>
  <c r="L51" i="21"/>
  <c r="L48" i="21"/>
  <c r="L46" i="21"/>
  <c r="Z46" i="21" s="1"/>
  <c r="L39" i="21"/>
  <c r="Z39" i="21" s="1"/>
  <c r="L32" i="21"/>
  <c r="L30" i="21"/>
  <c r="L23" i="21"/>
  <c r="L16" i="21"/>
  <c r="L14" i="21"/>
  <c r="Z14" i="21" s="1"/>
  <c r="L7" i="21"/>
  <c r="L43" i="21"/>
  <c r="L36" i="21"/>
  <c r="Z36" i="21" s="1"/>
  <c r="L34" i="21"/>
  <c r="Z34" i="21" s="1"/>
  <c r="L27" i="21"/>
  <c r="Z27" i="21" s="1"/>
  <c r="L20" i="21"/>
  <c r="L18" i="21"/>
  <c r="L11" i="21"/>
  <c r="L4" i="21"/>
  <c r="L55" i="21"/>
  <c r="L52" i="21"/>
  <c r="L50" i="21"/>
  <c r="L47" i="21"/>
  <c r="L40" i="21"/>
  <c r="Z40" i="21" s="1"/>
  <c r="L38" i="21"/>
  <c r="Z38" i="21" s="1"/>
  <c r="L31" i="21"/>
  <c r="Z31" i="21" s="1"/>
  <c r="L24" i="21"/>
  <c r="L22" i="21"/>
  <c r="L15" i="21"/>
  <c r="L8" i="21"/>
  <c r="Z8" i="21" s="1"/>
  <c r="L6" i="21"/>
  <c r="L3" i="21"/>
  <c r="L44" i="21"/>
  <c r="L42" i="21"/>
  <c r="L35" i="21"/>
  <c r="L28" i="21"/>
  <c r="L26" i="21"/>
  <c r="L19" i="21"/>
  <c r="Z19" i="21" s="1"/>
  <c r="L12" i="21"/>
  <c r="L10" i="21"/>
  <c r="L45" i="21"/>
  <c r="L13" i="21"/>
  <c r="L57" i="21"/>
  <c r="L41" i="21"/>
  <c r="Z41" i="21" s="1"/>
  <c r="L25" i="21"/>
  <c r="L9" i="21"/>
  <c r="Z9" i="21" s="1"/>
  <c r="L53" i="21"/>
  <c r="L37" i="21"/>
  <c r="L21" i="21"/>
  <c r="L5" i="21"/>
  <c r="Z5" i="21" s="1"/>
  <c r="L49" i="21"/>
  <c r="L33" i="21"/>
  <c r="L17" i="21"/>
  <c r="Z17" i="21" s="1"/>
  <c r="L29" i="21"/>
  <c r="D40" i="19" a="1"/>
  <c r="D40" i="19" s="1"/>
  <c r="E40" i="19" a="1"/>
  <c r="E40" i="19" s="1"/>
  <c r="F40" i="19" a="1"/>
  <c r="F40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BC40" i="19" a="1"/>
  <c r="BC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BD40" i="19" a="1"/>
  <c r="BD40" i="19" s="1"/>
  <c r="BE40" i="19" a="1"/>
  <c r="BE40" i="19" s="1"/>
  <c r="BF40" i="19" a="1"/>
  <c r="BF40" i="19" s="1"/>
  <c r="AW40" i="19" a="1"/>
  <c r="AW40" i="19" s="1"/>
  <c r="AX40" i="19" a="1"/>
  <c r="AX40" i="19" s="1"/>
  <c r="AY40" i="19" a="1"/>
  <c r="AY40" i="19" s="1"/>
  <c r="D41" i="19" a="1"/>
  <c r="D42" i="19" a="1"/>
  <c r="D43" i="19" a="1"/>
  <c r="D43" i="19" l="1"/>
  <c r="D18" i="19" s="1"/>
  <c r="D42" i="19"/>
  <c r="D41" i="19"/>
  <c r="D16" i="19" s="1"/>
  <c r="U55" i="21" a="1"/>
  <c r="U55" i="21" s="1"/>
  <c r="V55" i="21" s="1" a="1"/>
  <c r="V55" i="21" s="1"/>
  <c r="U51" i="21" a="1"/>
  <c r="U51" i="21" s="1"/>
  <c r="V51" i="21" s="1" a="1"/>
  <c r="V51" i="21" s="1"/>
  <c r="U47" i="21" a="1"/>
  <c r="U47" i="21" s="1"/>
  <c r="V47" i="21" s="1" a="1"/>
  <c r="V47" i="21" s="1"/>
  <c r="U43" i="21" a="1"/>
  <c r="U43" i="21" s="1"/>
  <c r="V43" i="21" s="1" a="1"/>
  <c r="V43" i="21" s="1"/>
  <c r="U54" i="21" a="1"/>
  <c r="U54" i="21" s="1"/>
  <c r="V54" i="21" s="1" a="1"/>
  <c r="V54" i="21" s="1"/>
  <c r="U50" i="21" a="1"/>
  <c r="U50" i="21" s="1"/>
  <c r="V50" i="21" s="1" a="1"/>
  <c r="V50" i="21" s="1"/>
  <c r="U46" i="21" a="1"/>
  <c r="U46" i="21" s="1"/>
  <c r="V46" i="21" s="1" a="1"/>
  <c r="V46" i="21" s="1"/>
  <c r="U42" i="21" a="1"/>
  <c r="U42" i="21" s="1"/>
  <c r="V42" i="21" s="1" a="1"/>
  <c r="V42" i="21" s="1"/>
  <c r="U38" i="21" a="1"/>
  <c r="U38" i="21" s="1"/>
  <c r="V38" i="21" s="1" a="1"/>
  <c r="V38" i="21" s="1"/>
  <c r="U34" i="21" a="1"/>
  <c r="U34" i="21" s="1"/>
  <c r="V34" i="21" s="1" a="1"/>
  <c r="V34" i="21" s="1"/>
  <c r="U30" i="21" a="1"/>
  <c r="U30" i="21" s="1"/>
  <c r="V30" i="21" s="1" a="1"/>
  <c r="V30" i="21" s="1"/>
  <c r="U26" i="21" a="1"/>
  <c r="U26" i="21" s="1"/>
  <c r="V26" i="21" s="1" a="1"/>
  <c r="V26" i="21" s="1"/>
  <c r="U22" i="21" a="1"/>
  <c r="U22" i="21" s="1"/>
  <c r="V22" i="21" s="1" a="1"/>
  <c r="V22" i="21" s="1"/>
  <c r="U53" i="21" a="1"/>
  <c r="U53" i="21" s="1"/>
  <c r="V53" i="21" s="1" a="1"/>
  <c r="V53" i="21" s="1"/>
  <c r="U45" i="21" a="1"/>
  <c r="U45" i="21" s="1"/>
  <c r="V45" i="21" s="1" a="1"/>
  <c r="V45" i="21" s="1"/>
  <c r="U40" i="21" a="1"/>
  <c r="U40" i="21" s="1"/>
  <c r="V40" i="21" s="1" a="1"/>
  <c r="V40" i="21" s="1"/>
  <c r="U37" i="21" a="1"/>
  <c r="U37" i="21" s="1"/>
  <c r="V37" i="21" s="1" a="1"/>
  <c r="V37" i="21" s="1"/>
  <c r="U27" i="21" a="1"/>
  <c r="U27" i="21" s="1"/>
  <c r="V27" i="21" s="1" a="1"/>
  <c r="V27" i="21" s="1"/>
  <c r="U24" i="21" a="1"/>
  <c r="U24" i="21" s="1"/>
  <c r="V24" i="21" s="1" a="1"/>
  <c r="V24" i="21" s="1"/>
  <c r="U21" i="21" a="1"/>
  <c r="U21" i="21" s="1"/>
  <c r="V21" i="21" s="1" a="1"/>
  <c r="V21" i="21" s="1"/>
  <c r="U19" i="21" a="1"/>
  <c r="U19" i="21" s="1"/>
  <c r="V19" i="21" s="1" a="1"/>
  <c r="V19" i="21" s="1"/>
  <c r="U15" i="21" a="1"/>
  <c r="U15" i="21" s="1"/>
  <c r="V15" i="21" s="1" a="1"/>
  <c r="V15" i="21" s="1"/>
  <c r="U11" i="21" a="1"/>
  <c r="U11" i="21" s="1"/>
  <c r="V11" i="21" s="1" a="1"/>
  <c r="V11" i="21" s="1"/>
  <c r="U7" i="21" a="1"/>
  <c r="U7" i="21" s="1"/>
  <c r="V7" i="21" s="1" a="1"/>
  <c r="V7" i="21" s="1"/>
  <c r="U52" i="21" a="1"/>
  <c r="U52" i="21" s="1"/>
  <c r="V52" i="21" s="1" a="1"/>
  <c r="V52" i="21" s="1"/>
  <c r="U44" i="21" a="1"/>
  <c r="U44" i="21" s="1"/>
  <c r="V44" i="21" s="1" a="1"/>
  <c r="V44" i="21" s="1"/>
  <c r="U31" i="21" a="1"/>
  <c r="U31" i="21" s="1"/>
  <c r="V31" i="21" s="1" a="1"/>
  <c r="V31" i="21" s="1"/>
  <c r="U28" i="21" a="1"/>
  <c r="U28" i="21" s="1"/>
  <c r="V28" i="21" s="1" a="1"/>
  <c r="V28" i="21" s="1"/>
  <c r="U25" i="21" a="1"/>
  <c r="U25" i="21" s="1"/>
  <c r="V25" i="21" s="1" a="1"/>
  <c r="V25" i="21" s="1"/>
  <c r="U18" i="21" a="1"/>
  <c r="U18" i="21" s="1"/>
  <c r="V18" i="21" s="1" a="1"/>
  <c r="V18" i="21" s="1"/>
  <c r="U14" i="21" a="1"/>
  <c r="U14" i="21" s="1"/>
  <c r="V14" i="21" s="1" a="1"/>
  <c r="V14" i="21" s="1"/>
  <c r="U10" i="21" a="1"/>
  <c r="U10" i="21" s="1"/>
  <c r="V10" i="21" s="1" a="1"/>
  <c r="V10" i="21" s="1"/>
  <c r="U6" i="21" a="1"/>
  <c r="U6" i="21" s="1"/>
  <c r="V6" i="21" s="1" a="1"/>
  <c r="V6" i="21" s="1"/>
  <c r="U57" i="21" a="1"/>
  <c r="U57" i="21" s="1"/>
  <c r="V57" i="21" s="1" a="1"/>
  <c r="V57" i="21" s="1"/>
  <c r="U49" i="21" a="1"/>
  <c r="U49" i="21" s="1"/>
  <c r="V49" i="21" s="1" a="1"/>
  <c r="V49" i="21" s="1"/>
  <c r="U41" i="21" a="1"/>
  <c r="U41" i="21" s="1"/>
  <c r="V41" i="21" s="1" a="1"/>
  <c r="V41" i="21" s="1"/>
  <c r="U35" i="21" a="1"/>
  <c r="U35" i="21" s="1"/>
  <c r="V35" i="21" s="1" a="1"/>
  <c r="V35" i="21" s="1"/>
  <c r="U32" i="21" a="1"/>
  <c r="U32" i="21" s="1"/>
  <c r="V32" i="21" s="1" a="1"/>
  <c r="V32" i="21" s="1"/>
  <c r="U29" i="21" a="1"/>
  <c r="U29" i="21" s="1"/>
  <c r="V29" i="21" s="1" a="1"/>
  <c r="V29" i="21" s="1"/>
  <c r="U17" i="21" a="1"/>
  <c r="U17" i="21" s="1"/>
  <c r="V17" i="21" s="1" a="1"/>
  <c r="V17" i="21" s="1"/>
  <c r="U13" i="21" a="1"/>
  <c r="U13" i="21" s="1"/>
  <c r="V13" i="21" s="1" a="1"/>
  <c r="V13" i="21" s="1"/>
  <c r="U9" i="21" a="1"/>
  <c r="U9" i="21" s="1"/>
  <c r="V9" i="21" s="1" a="1"/>
  <c r="V9" i="21" s="1"/>
  <c r="U23" i="21" a="1"/>
  <c r="U23" i="21" s="1"/>
  <c r="V23" i="21" s="1" a="1"/>
  <c r="V23" i="21" s="1"/>
  <c r="U3" i="21" a="1"/>
  <c r="U3" i="21" s="1"/>
  <c r="V3" i="21" s="1" a="1"/>
  <c r="V3" i="21" s="1"/>
  <c r="U36" i="21" a="1"/>
  <c r="U36" i="21" s="1"/>
  <c r="V36" i="21" s="1" a="1"/>
  <c r="V36" i="21" s="1"/>
  <c r="U5" i="21" a="1"/>
  <c r="U5" i="21" s="1"/>
  <c r="V5" i="21" s="1" a="1"/>
  <c r="V5" i="21" s="1"/>
  <c r="U33" i="21" a="1"/>
  <c r="U33" i="21" s="1"/>
  <c r="V33" i="21" s="1" a="1"/>
  <c r="V33" i="21" s="1"/>
  <c r="U12" i="21" a="1"/>
  <c r="U12" i="21" s="1"/>
  <c r="V12" i="21" s="1" a="1"/>
  <c r="V12" i="21" s="1"/>
  <c r="U56" i="21" a="1"/>
  <c r="U56" i="21" s="1"/>
  <c r="V56" i="21" s="1" a="1"/>
  <c r="V56" i="21" s="1"/>
  <c r="U39" i="21" a="1"/>
  <c r="U39" i="21" s="1"/>
  <c r="V39" i="21" s="1" a="1"/>
  <c r="V39" i="21" s="1"/>
  <c r="U20" i="21" a="1"/>
  <c r="U20" i="21" s="1"/>
  <c r="V20" i="21" s="1" a="1"/>
  <c r="V20" i="21" s="1"/>
  <c r="U4" i="21" a="1"/>
  <c r="U4" i="21" s="1"/>
  <c r="V4" i="21" s="1" a="1"/>
  <c r="V4" i="21" s="1"/>
  <c r="U48" i="21" a="1"/>
  <c r="U48" i="21" s="1"/>
  <c r="V48" i="21" s="1" a="1"/>
  <c r="V48" i="21" s="1"/>
  <c r="U16" i="21" a="1"/>
  <c r="U16" i="21" s="1"/>
  <c r="V16" i="21" s="1" a="1"/>
  <c r="V16" i="21" s="1"/>
  <c r="U8" i="21" a="1"/>
  <c r="U8" i="21" s="1"/>
  <c r="V8" i="21" s="1" a="1"/>
  <c r="V8" i="21" s="1"/>
  <c r="W55" i="21" a="1"/>
  <c r="W55" i="21" s="1"/>
  <c r="X55" i="21" s="1" a="1"/>
  <c r="X55" i="21" s="1"/>
  <c r="W51" i="21" a="1"/>
  <c r="W51" i="21" s="1"/>
  <c r="X51" i="21" s="1" a="1"/>
  <c r="X51" i="21" s="1"/>
  <c r="W47" i="21" a="1"/>
  <c r="W47" i="21" s="1"/>
  <c r="X47" i="21" s="1" a="1"/>
  <c r="X47" i="21" s="1"/>
  <c r="W43" i="21" a="1"/>
  <c r="W43" i="21" s="1"/>
  <c r="X43" i="21" s="1" a="1"/>
  <c r="X43" i="21" s="1"/>
  <c r="W54" i="21" a="1"/>
  <c r="W54" i="21" s="1"/>
  <c r="X54" i="21" s="1" a="1"/>
  <c r="X54" i="21" s="1"/>
  <c r="W50" i="21" a="1"/>
  <c r="W50" i="21" s="1"/>
  <c r="X50" i="21" s="1" a="1"/>
  <c r="X50" i="21" s="1"/>
  <c r="W46" i="21" a="1"/>
  <c r="W46" i="21" s="1"/>
  <c r="X46" i="21" s="1" a="1"/>
  <c r="X46" i="21" s="1"/>
  <c r="W42" i="21" a="1"/>
  <c r="W42" i="21" s="1"/>
  <c r="X42" i="21" s="1" a="1"/>
  <c r="X42" i="21" s="1"/>
  <c r="W38" i="21" a="1"/>
  <c r="W38" i="21" s="1"/>
  <c r="X38" i="21" s="1" a="1"/>
  <c r="X38" i="21" s="1"/>
  <c r="W34" i="21" a="1"/>
  <c r="W34" i="21" s="1"/>
  <c r="X34" i="21" s="1" a="1"/>
  <c r="X34" i="21" s="1"/>
  <c r="W30" i="21" a="1"/>
  <c r="W30" i="21" s="1"/>
  <c r="X30" i="21" s="1" a="1"/>
  <c r="X30" i="21" s="1"/>
  <c r="W26" i="21" a="1"/>
  <c r="W26" i="21" s="1"/>
  <c r="X26" i="21" s="1" a="1"/>
  <c r="X26" i="21" s="1"/>
  <c r="W22" i="21" a="1"/>
  <c r="W22" i="21" s="1"/>
  <c r="X22" i="21" s="1" a="1"/>
  <c r="X22" i="21" s="1"/>
  <c r="W57" i="21" a="1"/>
  <c r="W57" i="21" s="1"/>
  <c r="X57" i="21" s="1" a="1"/>
  <c r="X57" i="21" s="1"/>
  <c r="W49" i="21" a="1"/>
  <c r="W49" i="21" s="1"/>
  <c r="X49" i="21" s="1" a="1"/>
  <c r="X49" i="21" s="1"/>
  <c r="W41" i="21" a="1"/>
  <c r="W41" i="21" s="1"/>
  <c r="X41" i="21" s="1" a="1"/>
  <c r="X41" i="21" s="1"/>
  <c r="W39" i="21" a="1"/>
  <c r="W39" i="21" s="1"/>
  <c r="X39" i="21" s="1" a="1"/>
  <c r="X39" i="21" s="1"/>
  <c r="W36" i="21" a="1"/>
  <c r="W36" i="21" s="1"/>
  <c r="X36" i="21" s="1" a="1"/>
  <c r="X36" i="21" s="1"/>
  <c r="W33" i="21" a="1"/>
  <c r="W33" i="21" s="1"/>
  <c r="X33" i="21" s="1" a="1"/>
  <c r="X33" i="21" s="1"/>
  <c r="W23" i="21" a="1"/>
  <c r="W23" i="21" s="1"/>
  <c r="X23" i="21" s="1" a="1"/>
  <c r="X23" i="21" s="1"/>
  <c r="W20" i="21" a="1"/>
  <c r="W20" i="21" s="1"/>
  <c r="X20" i="21" s="1" a="1"/>
  <c r="X20" i="21" s="1"/>
  <c r="W19" i="21" a="1"/>
  <c r="W19" i="21" s="1"/>
  <c r="X19" i="21" s="1" a="1"/>
  <c r="X19" i="21" s="1"/>
  <c r="W15" i="21" a="1"/>
  <c r="W15" i="21" s="1"/>
  <c r="X15" i="21" s="1" a="1"/>
  <c r="X15" i="21" s="1"/>
  <c r="W11" i="21" a="1"/>
  <c r="W11" i="21" s="1"/>
  <c r="X11" i="21" s="1" a="1"/>
  <c r="X11" i="21" s="1"/>
  <c r="W7" i="21" a="1"/>
  <c r="W7" i="21" s="1"/>
  <c r="X7" i="21" s="1" a="1"/>
  <c r="X7" i="21" s="1"/>
  <c r="W56" i="21" a="1"/>
  <c r="W56" i="21" s="1"/>
  <c r="X56" i="21" s="1" a="1"/>
  <c r="X56" i="21" s="1"/>
  <c r="W48" i="21" a="1"/>
  <c r="W48" i="21" s="1"/>
  <c r="X48" i="21" s="1" a="1"/>
  <c r="X48" i="21" s="1"/>
  <c r="W40" i="21" a="1"/>
  <c r="W40" i="21" s="1"/>
  <c r="X40" i="21" s="1" a="1"/>
  <c r="X40" i="21" s="1"/>
  <c r="W37" i="21" a="1"/>
  <c r="W37" i="21" s="1"/>
  <c r="X37" i="21" s="1" a="1"/>
  <c r="X37" i="21" s="1"/>
  <c r="W27" i="21" a="1"/>
  <c r="W27" i="21" s="1"/>
  <c r="X27" i="21" s="1" a="1"/>
  <c r="X27" i="21" s="1"/>
  <c r="W24" i="21" a="1"/>
  <c r="W24" i="21" s="1"/>
  <c r="X24" i="21" s="1" a="1"/>
  <c r="X24" i="21" s="1"/>
  <c r="W21" i="21" a="1"/>
  <c r="W21" i="21" s="1"/>
  <c r="X21" i="21" s="1" a="1"/>
  <c r="X21" i="21" s="1"/>
  <c r="W18" i="21" a="1"/>
  <c r="W18" i="21" s="1"/>
  <c r="X18" i="21" s="1" a="1"/>
  <c r="X18" i="21" s="1"/>
  <c r="W14" i="21" a="1"/>
  <c r="W14" i="21" s="1"/>
  <c r="X14" i="21" s="1" a="1"/>
  <c r="X14" i="21" s="1"/>
  <c r="W10" i="21" a="1"/>
  <c r="W10" i="21" s="1"/>
  <c r="X10" i="21" s="1" a="1"/>
  <c r="X10" i="21" s="1"/>
  <c r="W6" i="21" a="1"/>
  <c r="W6" i="21" s="1"/>
  <c r="X6" i="21" s="1" a="1"/>
  <c r="X6" i="21" s="1"/>
  <c r="W53" i="21" a="1"/>
  <c r="W53" i="21" s="1"/>
  <c r="X53" i="21" s="1" a="1"/>
  <c r="X53" i="21" s="1"/>
  <c r="W45" i="21" a="1"/>
  <c r="W45" i="21" s="1"/>
  <c r="X45" i="21" s="1" a="1"/>
  <c r="X45" i="21" s="1"/>
  <c r="W31" i="21" a="1"/>
  <c r="W31" i="21" s="1"/>
  <c r="X31" i="21" s="1" a="1"/>
  <c r="X31" i="21" s="1"/>
  <c r="W28" i="21" a="1"/>
  <c r="W28" i="21" s="1"/>
  <c r="X28" i="21" s="1" a="1"/>
  <c r="X28" i="21" s="1"/>
  <c r="W25" i="21" a="1"/>
  <c r="W25" i="21" s="1"/>
  <c r="X25" i="21" s="1" a="1"/>
  <c r="X25" i="21" s="1"/>
  <c r="W17" i="21" a="1"/>
  <c r="W17" i="21" s="1"/>
  <c r="X17" i="21" s="1" a="1"/>
  <c r="X17" i="21" s="1"/>
  <c r="W13" i="21" a="1"/>
  <c r="W13" i="21" s="1"/>
  <c r="X13" i="21" s="1" a="1"/>
  <c r="X13" i="21" s="1"/>
  <c r="W9" i="21" a="1"/>
  <c r="W9" i="21" s="1"/>
  <c r="X9" i="21" s="1" a="1"/>
  <c r="X9" i="21" s="1"/>
  <c r="W32" i="21" a="1"/>
  <c r="W32" i="21" s="1"/>
  <c r="X32" i="21" s="1" a="1"/>
  <c r="X32" i="21" s="1"/>
  <c r="W8" i="21" a="1"/>
  <c r="W8" i="21" s="1"/>
  <c r="X8" i="21" s="1" a="1"/>
  <c r="X8" i="21" s="1"/>
  <c r="W44" i="21" a="1"/>
  <c r="W44" i="21" s="1"/>
  <c r="X44" i="21" s="1" a="1"/>
  <c r="X44" i="21" s="1"/>
  <c r="W12" i="21" a="1"/>
  <c r="W12" i="21" s="1"/>
  <c r="X12" i="21" s="1" a="1"/>
  <c r="X12" i="21" s="1"/>
  <c r="W52" i="21" a="1"/>
  <c r="W52" i="21" s="1"/>
  <c r="X52" i="21" s="1" a="1"/>
  <c r="X52" i="21" s="1"/>
  <c r="W29" i="21" a="1"/>
  <c r="W29" i="21" s="1"/>
  <c r="X29" i="21" s="1" a="1"/>
  <c r="X29" i="21" s="1"/>
  <c r="W16" i="21" a="1"/>
  <c r="W16" i="21" s="1"/>
  <c r="X16" i="21" s="1" a="1"/>
  <c r="X16" i="21" s="1"/>
  <c r="W3" i="21" a="1"/>
  <c r="W3" i="21" s="1"/>
  <c r="X3" i="21" s="1" a="1"/>
  <c r="X3" i="21" s="1"/>
  <c r="W4" i="21" a="1"/>
  <c r="W4" i="21" s="1"/>
  <c r="X4" i="21" s="1" a="1"/>
  <c r="X4" i="21" s="1"/>
  <c r="W35" i="21" a="1"/>
  <c r="W35" i="21" s="1"/>
  <c r="X35" i="21" s="1" a="1"/>
  <c r="X35" i="21" s="1"/>
  <c r="W5" i="21" a="1"/>
  <c r="W5" i="21" s="1"/>
  <c r="X5" i="21" s="1" a="1"/>
  <c r="X5" i="21" s="1"/>
  <c r="Z29" i="21"/>
  <c r="Z13" i="21"/>
  <c r="Z42" i="21"/>
  <c r="Z11" i="21"/>
  <c r="Z32" i="21"/>
  <c r="Z45" i="21"/>
  <c r="Z26" i="21"/>
  <c r="Z25" i="21"/>
  <c r="Z16" i="21"/>
  <c r="Z10" i="21"/>
  <c r="Z43" i="21"/>
  <c r="Z44" i="21"/>
  <c r="Z15" i="21"/>
  <c r="Z33" i="21"/>
  <c r="Z28" i="21"/>
  <c r="Z22" i="21"/>
  <c r="Z20" i="21"/>
  <c r="Z23" i="21"/>
  <c r="Z21" i="21"/>
  <c r="Z18" i="21"/>
  <c r="Z37" i="21"/>
  <c r="Z3" i="21"/>
  <c r="Z12" i="21"/>
  <c r="Z35" i="21"/>
  <c r="Z6" i="21"/>
  <c r="Z24" i="21"/>
  <c r="Z47" i="21"/>
  <c r="Z4" i="21"/>
  <c r="Z7" i="21"/>
  <c r="Z30" i="21"/>
  <c r="H59" i="21"/>
  <c r="BM4" i="19" a="1"/>
  <c r="BL4" i="19" a="1"/>
  <c r="BE43" i="19" a="1"/>
  <c r="AP43" i="19" a="1"/>
  <c r="AA41" i="19" a="1"/>
  <c r="S43" i="19" a="1"/>
  <c r="P43" i="19" a="1"/>
  <c r="BD42" i="19" a="1"/>
  <c r="AO43" i="19" a="1"/>
  <c r="AH43" i="19" a="1"/>
  <c r="O41" i="19" a="1"/>
  <c r="G43" i="19" a="1"/>
  <c r="AW42" i="19" a="1"/>
  <c r="AR42" i="19" a="1"/>
  <c r="AN41" i="19" a="1"/>
  <c r="AK42" i="19" a="1"/>
  <c r="AC41" i="19" a="1"/>
  <c r="Y43" i="19" a="1"/>
  <c r="U42" i="19" a="1"/>
  <c r="J42" i="19" a="1"/>
  <c r="F41" i="19" a="1"/>
  <c r="AY42" i="19" a="1"/>
  <c r="AM41" i="19" a="1"/>
  <c r="AE43" i="19" a="1"/>
  <c r="W42" i="19" a="1"/>
  <c r="AX42" i="19" a="1"/>
  <c r="AS43" i="19" a="1"/>
  <c r="AL43" i="19" a="1"/>
  <c r="V42" i="19" a="1"/>
  <c r="R41" i="19" a="1"/>
  <c r="K42" i="19" a="1"/>
  <c r="AU41" i="19" a="1"/>
  <c r="AQ43" i="19" a="1"/>
  <c r="BC42" i="19" a="1"/>
  <c r="AF42" i="19" a="1"/>
  <c r="AB41" i="19" a="1"/>
  <c r="X43" i="19" a="1"/>
  <c r="Q41" i="19" a="1"/>
  <c r="M43" i="19" a="1"/>
  <c r="I42" i="19" a="1"/>
  <c r="BE42" i="19" a="1"/>
  <c r="AI41" i="19" a="1"/>
  <c r="AA43" i="19" a="1"/>
  <c r="S42" i="19" a="1"/>
  <c r="H42" i="19" a="1"/>
  <c r="BD41" i="19" a="1"/>
  <c r="AO42" i="19" a="1"/>
  <c r="Z42" i="19" a="1"/>
  <c r="O43" i="19" a="1"/>
  <c r="G42" i="19" a="1"/>
  <c r="AV42" i="19" a="1"/>
  <c r="AR41" i="19" a="1"/>
  <c r="AN43" i="19" a="1"/>
  <c r="AG41" i="19" a="1"/>
  <c r="AC43" i="19" a="1"/>
  <c r="Y42" i="19" a="1"/>
  <c r="N42" i="19" a="1"/>
  <c r="J41" i="19" a="1"/>
  <c r="F43" i="19" a="1"/>
  <c r="AT42" i="19" a="1"/>
  <c r="AM43" i="19" a="1"/>
  <c r="AE42" i="19" a="1"/>
  <c r="L42" i="19" a="1"/>
  <c r="AX41" i="19" a="1"/>
  <c r="AS42" i="19" a="1"/>
  <c r="AD42" i="19" a="1"/>
  <c r="V41" i="19" a="1"/>
  <c r="R43" i="19" a="1"/>
  <c r="BF42" i="19" a="1"/>
  <c r="AU43" i="19" a="1"/>
  <c r="AQ42" i="19" a="1"/>
  <c r="AJ42" i="19" a="1"/>
  <c r="AF41" i="19" a="1"/>
  <c r="AB43" i="19" a="1"/>
  <c r="T42" i="19" a="1"/>
  <c r="Q43" i="19" a="1"/>
  <c r="M42" i="19" a="1"/>
  <c r="E41" i="19" a="1"/>
  <c r="AP42" i="19" a="1"/>
  <c r="AI43" i="19" a="1"/>
  <c r="AA42" i="19" a="1"/>
  <c r="P42" i="19" a="1"/>
  <c r="H41" i="19" a="1"/>
  <c r="BD43" i="19" a="1"/>
  <c r="AH42" i="19" a="1"/>
  <c r="Z41" i="19" a="1"/>
  <c r="O42" i="19" a="1"/>
  <c r="AW41" i="19" a="1"/>
  <c r="AV41" i="19" a="1"/>
  <c r="AR43" i="19" a="1"/>
  <c r="AK41" i="19" a="1"/>
  <c r="AG43" i="19" a="1"/>
  <c r="AC42" i="19" a="1"/>
  <c r="U41" i="19" a="1"/>
  <c r="N41" i="19" a="1"/>
  <c r="AY41" i="19" a="1"/>
  <c r="AD41" i="19" a="1"/>
  <c r="BF41" i="19" a="1"/>
  <c r="BC41" i="19" a="1"/>
  <c r="X42" i="19" a="1"/>
  <c r="Q42" i="19" a="1"/>
  <c r="BE41" i="19" a="1"/>
  <c r="AI42" i="19" a="1"/>
  <c r="P41" i="19" a="1"/>
  <c r="AO41" i="19" a="1"/>
  <c r="Z43" i="19" a="1"/>
  <c r="AV43" i="19" a="1"/>
  <c r="AK43" i="19" a="1"/>
  <c r="Y41" i="19" a="1"/>
  <c r="N43" i="19" a="1"/>
  <c r="AY43" i="19" a="1"/>
  <c r="AE41" i="19" a="1"/>
  <c r="L43" i="19" a="1"/>
  <c r="AL41" i="19" a="1"/>
  <c r="R42" i="19" a="1"/>
  <c r="BF43" i="19" a="1"/>
  <c r="BC43" i="19" a="1"/>
  <c r="AB42" i="19" a="1"/>
  <c r="M41" i="19" a="1"/>
  <c r="E42" i="19" a="1"/>
  <c r="J43" i="19" a="1"/>
  <c r="AT41" i="19" a="1"/>
  <c r="AM42" i="19" a="1"/>
  <c r="W41" i="19" a="1"/>
  <c r="L41" i="19" a="1"/>
  <c r="AX43" i="19" a="1"/>
  <c r="AL42" i="19" a="1"/>
  <c r="V43" i="19" a="1"/>
  <c r="K41" i="19" a="1"/>
  <c r="AU42" i="19" a="1"/>
  <c r="AJ41" i="19" a="1"/>
  <c r="AF43" i="19" a="1"/>
  <c r="T41" i="19" a="1"/>
  <c r="I41" i="19" a="1"/>
  <c r="E43" i="19" a="1"/>
  <c r="AP41" i="19" a="1"/>
  <c r="S41" i="19" a="1"/>
  <c r="H43" i="19" a="1"/>
  <c r="AH41" i="19" a="1"/>
  <c r="G41" i="19" a="1"/>
  <c r="AW43" i="19" a="1"/>
  <c r="AN42" i="19" a="1"/>
  <c r="AG42" i="19" a="1"/>
  <c r="U43" i="19" a="1"/>
  <c r="F42" i="19" a="1"/>
  <c r="AT43" i="19" a="1"/>
  <c r="W43" i="19" a="1"/>
  <c r="AS41" i="19" a="1"/>
  <c r="AD43" i="19" a="1"/>
  <c r="K43" i="19" a="1"/>
  <c r="AQ41" i="19" a="1"/>
  <c r="AJ43" i="19" a="1"/>
  <c r="X41" i="19" a="1"/>
  <c r="T43" i="19" a="1"/>
  <c r="I43" i="19" a="1"/>
  <c r="BM4" i="19" l="1"/>
  <c r="BL4" i="19"/>
  <c r="D44" i="19" a="1"/>
  <c r="D44" i="19" s="1"/>
  <c r="D17" i="19"/>
  <c r="I43" i="19"/>
  <c r="I18" i="19" s="1"/>
  <c r="T43" i="19"/>
  <c r="T18" i="19" s="1"/>
  <c r="X41" i="19"/>
  <c r="X16" i="19" s="1"/>
  <c r="AJ43" i="19"/>
  <c r="AK18" i="19" s="1"/>
  <c r="AQ41" i="19"/>
  <c r="K43" i="19"/>
  <c r="K18" i="19" s="1"/>
  <c r="AD43" i="19"/>
  <c r="AD18" i="19" s="1"/>
  <c r="AS41" i="19"/>
  <c r="AS16" i="19" s="1"/>
  <c r="W43" i="19"/>
  <c r="W18" i="19" s="1"/>
  <c r="AT43" i="19"/>
  <c r="AT18" i="19" s="1"/>
  <c r="F42" i="19"/>
  <c r="U43" i="19"/>
  <c r="U18" i="19" s="1"/>
  <c r="AG42" i="19"/>
  <c r="AN42" i="19"/>
  <c r="AW43" i="19"/>
  <c r="BC18" i="19" s="1"/>
  <c r="G41" i="19"/>
  <c r="G16" i="19" s="1"/>
  <c r="AH41" i="19"/>
  <c r="AH16" i="19" s="1"/>
  <c r="H43" i="19"/>
  <c r="H18" i="19" s="1"/>
  <c r="S41" i="19"/>
  <c r="S16" i="19" s="1"/>
  <c r="AP41" i="19"/>
  <c r="AO16" i="19" s="1"/>
  <c r="E43" i="19"/>
  <c r="E18" i="19" s="1"/>
  <c r="I41" i="19"/>
  <c r="I16" i="19" s="1"/>
  <c r="T41" i="19"/>
  <c r="T16" i="19" s="1"/>
  <c r="AF43" i="19"/>
  <c r="AF18" i="19" s="1"/>
  <c r="AJ41" i="19"/>
  <c r="AU42" i="19"/>
  <c r="K41" i="19"/>
  <c r="K16" i="19" s="1"/>
  <c r="V43" i="19"/>
  <c r="V18" i="19" s="1"/>
  <c r="AL42" i="19"/>
  <c r="AX43" i="19"/>
  <c r="BD18" i="19" s="1"/>
  <c r="L41" i="19"/>
  <c r="L16" i="19" s="1"/>
  <c r="W41" i="19"/>
  <c r="W16" i="19" s="1"/>
  <c r="AM42" i="19"/>
  <c r="AT41" i="19"/>
  <c r="AT16" i="19" s="1"/>
  <c r="J43" i="19"/>
  <c r="J18" i="19" s="1"/>
  <c r="E42" i="19"/>
  <c r="M41" i="19"/>
  <c r="M16" i="19" s="1"/>
  <c r="AB42" i="19"/>
  <c r="BC43" i="19"/>
  <c r="AY18" i="19" s="1"/>
  <c r="BF43" i="19"/>
  <c r="BB18" i="19" s="1"/>
  <c r="R42" i="19"/>
  <c r="AL41" i="19"/>
  <c r="AL16" i="19" s="1"/>
  <c r="L43" i="19"/>
  <c r="L18" i="19" s="1"/>
  <c r="AE41" i="19"/>
  <c r="AY43" i="19"/>
  <c r="BE18" i="19" s="1"/>
  <c r="N43" i="19"/>
  <c r="N18" i="19" s="1"/>
  <c r="Y41" i="19"/>
  <c r="Y16" i="19" s="1"/>
  <c r="AK43" i="19"/>
  <c r="AJ18" i="19" s="1"/>
  <c r="AV43" i="19"/>
  <c r="AV18" i="19" s="1"/>
  <c r="Z43" i="19"/>
  <c r="Z18" i="19" s="1"/>
  <c r="AO41" i="19"/>
  <c r="AP16" i="19" s="1"/>
  <c r="P41" i="19"/>
  <c r="P16" i="19" s="1"/>
  <c r="AI42" i="19"/>
  <c r="BE41" i="19"/>
  <c r="BA16" i="19" s="1"/>
  <c r="Q42" i="19"/>
  <c r="X42" i="19"/>
  <c r="BC41" i="19"/>
  <c r="AY16" i="19" s="1"/>
  <c r="BF41" i="19"/>
  <c r="BB16" i="19" s="1"/>
  <c r="AD41" i="19"/>
  <c r="AY41" i="19"/>
  <c r="BE16" i="19" s="1"/>
  <c r="N41" i="19"/>
  <c r="N16" i="19" s="1"/>
  <c r="U41" i="19"/>
  <c r="U16" i="19" s="1"/>
  <c r="AC42" i="19"/>
  <c r="AG43" i="19"/>
  <c r="AG18" i="19" s="1"/>
  <c r="AK41" i="19"/>
  <c r="AR43" i="19"/>
  <c r="AR18" i="19" s="1"/>
  <c r="AV41" i="19"/>
  <c r="AV16" i="19" s="1"/>
  <c r="AW41" i="19"/>
  <c r="BC16" i="19" s="1"/>
  <c r="O42" i="19"/>
  <c r="Z41" i="19"/>
  <c r="Z16" i="19" s="1"/>
  <c r="AH42" i="19"/>
  <c r="BD43" i="19"/>
  <c r="AZ18" i="19" s="1"/>
  <c r="H41" i="19"/>
  <c r="H16" i="19" s="1"/>
  <c r="P42" i="19"/>
  <c r="AA42" i="19"/>
  <c r="AI43" i="19"/>
  <c r="AI18" i="19" s="1"/>
  <c r="AP42" i="19"/>
  <c r="E41" i="19"/>
  <c r="E16" i="19" s="1"/>
  <c r="M42" i="19"/>
  <c r="Q43" i="19"/>
  <c r="Q18" i="19" s="1"/>
  <c r="T42" i="19"/>
  <c r="AB43" i="19"/>
  <c r="AB18" i="19" s="1"/>
  <c r="AF41" i="19"/>
  <c r="AF16" i="19" s="1"/>
  <c r="AJ42" i="19"/>
  <c r="AQ42" i="19"/>
  <c r="AU43" i="19"/>
  <c r="AU18" i="19" s="1"/>
  <c r="BF42" i="19"/>
  <c r="R43" i="19"/>
  <c r="R18" i="19" s="1"/>
  <c r="V41" i="19"/>
  <c r="V16" i="19" s="1"/>
  <c r="AD42" i="19"/>
  <c r="AS42" i="19"/>
  <c r="AX41" i="19"/>
  <c r="BD16" i="19" s="1"/>
  <c r="L42" i="19"/>
  <c r="AE42" i="19"/>
  <c r="AM43" i="19"/>
  <c r="AM18" i="19" s="1"/>
  <c r="AT42" i="19"/>
  <c r="F43" i="19"/>
  <c r="F18" i="19" s="1"/>
  <c r="J41" i="19"/>
  <c r="J16" i="19" s="1"/>
  <c r="N42" i="19"/>
  <c r="Y42" i="19"/>
  <c r="AC43" i="19"/>
  <c r="AC18" i="19" s="1"/>
  <c r="AG41" i="19"/>
  <c r="AG16" i="19" s="1"/>
  <c r="AN43" i="19"/>
  <c r="AN18" i="19" s="1"/>
  <c r="AR41" i="19"/>
  <c r="AV42" i="19"/>
  <c r="G42" i="19"/>
  <c r="O43" i="19"/>
  <c r="O18" i="19" s="1"/>
  <c r="Z42" i="19"/>
  <c r="AO42" i="19"/>
  <c r="BD41" i="19"/>
  <c r="AZ16" i="19" s="1"/>
  <c r="H42" i="19"/>
  <c r="S42" i="19"/>
  <c r="AA43" i="19"/>
  <c r="AA18" i="19" s="1"/>
  <c r="AI41" i="19"/>
  <c r="AI16" i="19" s="1"/>
  <c r="BE42" i="19"/>
  <c r="I42" i="19"/>
  <c r="M43" i="19"/>
  <c r="M18" i="19" s="1"/>
  <c r="Q41" i="19"/>
  <c r="Q16" i="19" s="1"/>
  <c r="X43" i="19"/>
  <c r="X18" i="19" s="1"/>
  <c r="AB41" i="19"/>
  <c r="AB16" i="19" s="1"/>
  <c r="AF42" i="19"/>
  <c r="BC42" i="19"/>
  <c r="AQ43" i="19"/>
  <c r="AQ18" i="19" s="1"/>
  <c r="AU41" i="19"/>
  <c r="AU16" i="19" s="1"/>
  <c r="K42" i="19"/>
  <c r="R41" i="19"/>
  <c r="R16" i="19" s="1"/>
  <c r="V42" i="19"/>
  <c r="AL43" i="19"/>
  <c r="AL18" i="19" s="1"/>
  <c r="AS43" i="19"/>
  <c r="AS18" i="19" s="1"/>
  <c r="AX42" i="19"/>
  <c r="W42" i="19"/>
  <c r="AE43" i="19"/>
  <c r="AE18" i="19" s="1"/>
  <c r="AM41" i="19"/>
  <c r="AM16" i="19" s="1"/>
  <c r="AY42" i="19"/>
  <c r="F41" i="19"/>
  <c r="F16" i="19" s="1"/>
  <c r="J42" i="19"/>
  <c r="U42" i="19"/>
  <c r="Y43" i="19"/>
  <c r="Y18" i="19" s="1"/>
  <c r="AC41" i="19"/>
  <c r="AC16" i="19" s="1"/>
  <c r="AK42" i="19"/>
  <c r="AN41" i="19"/>
  <c r="AN16" i="19" s="1"/>
  <c r="AR42" i="19"/>
  <c r="AW42" i="19"/>
  <c r="G43" i="19"/>
  <c r="G18" i="19" s="1"/>
  <c r="O41" i="19"/>
  <c r="AH43" i="19"/>
  <c r="AH18" i="19" s="1"/>
  <c r="AO43" i="19"/>
  <c r="AP18" i="19" s="1"/>
  <c r="BD42" i="19"/>
  <c r="P43" i="19"/>
  <c r="S43" i="19"/>
  <c r="S18" i="19" s="1"/>
  <c r="AA41" i="19"/>
  <c r="AA16" i="19" s="1"/>
  <c r="AP43" i="19"/>
  <c r="AO18" i="19" s="1"/>
  <c r="BE43" i="19"/>
  <c r="BA18" i="19" s="1"/>
  <c r="B4" i="19"/>
  <c r="V72" i="21"/>
  <c r="V74" i="21" s="1"/>
  <c r="AB46" i="21"/>
  <c r="BL9" i="19" a="1"/>
  <c r="BM43" i="19" a="1"/>
  <c r="BL23" i="19" a="1"/>
  <c r="BM34" i="19" a="1"/>
  <c r="BL5" i="19" a="1"/>
  <c r="BM37" i="19" a="1"/>
  <c r="BM13" i="19" a="1"/>
  <c r="BL48" i="19" a="1"/>
  <c r="BM51" i="19" a="1"/>
  <c r="BM14" i="19" a="1"/>
  <c r="BM36" i="19" a="1"/>
  <c r="BM8" i="19" a="1"/>
  <c r="BM22" i="19" a="1"/>
  <c r="BL6" i="19" a="1"/>
  <c r="BL29" i="19" a="1"/>
  <c r="BL27" i="19" a="1"/>
  <c r="BL13" i="19" a="1"/>
  <c r="BL45" i="19" a="1"/>
  <c r="BM39" i="19" a="1"/>
  <c r="BM40" i="19" a="1"/>
  <c r="BM15" i="19" a="1"/>
  <c r="BL53" i="19" a="1"/>
  <c r="BM35" i="19" a="1"/>
  <c r="BM18" i="19" a="1"/>
  <c r="BL19" i="19" a="1"/>
  <c r="BL40" i="19" a="1"/>
  <c r="BL24" i="19" a="1"/>
  <c r="BL42" i="19" a="1"/>
  <c r="BL20" i="19" a="1"/>
  <c r="BL11" i="19" a="1"/>
  <c r="BL46" i="19" a="1"/>
  <c r="BL8" i="19" a="1"/>
  <c r="BM9" i="19" a="1"/>
  <c r="BM46" i="19" a="1"/>
  <c r="BM38" i="19" a="1"/>
  <c r="BL14" i="19" a="1"/>
  <c r="BL26" i="19" a="1"/>
  <c r="BM53" i="19" a="1"/>
  <c r="BM54" i="19" a="1"/>
  <c r="BM21" i="19" a="1"/>
  <c r="BL44" i="19" a="1"/>
  <c r="BM26" i="19" a="1"/>
  <c r="BM5" i="19" a="1"/>
  <c r="BL28" i="19" a="1"/>
  <c r="BL47" i="19" a="1"/>
  <c r="BM10" i="19" a="1"/>
  <c r="BM33" i="19" a="1"/>
  <c r="BM52" i="19" a="1"/>
  <c r="BM17" i="19" a="1"/>
  <c r="BL34" i="19" a="1"/>
  <c r="BM42" i="19" a="1"/>
  <c r="BL15" i="19" a="1"/>
  <c r="BM24" i="19" a="1"/>
  <c r="BL30" i="19" a="1"/>
  <c r="BM19" i="19" a="1"/>
  <c r="BM20" i="19" a="1"/>
  <c r="BM11" i="19" a="1"/>
  <c r="BM12" i="19" a="1"/>
  <c r="BL10" i="19" a="1"/>
  <c r="BL51" i="19" a="1"/>
  <c r="BL12" i="19" a="1"/>
  <c r="BM25" i="19" a="1"/>
  <c r="BM30" i="19" a="1"/>
  <c r="BM48" i="19" a="1"/>
  <c r="BM32" i="19" a="1"/>
  <c r="BM29" i="19" a="1"/>
  <c r="BL37" i="19" a="1"/>
  <c r="BM45" i="19" a="1"/>
  <c r="BL21" i="19" a="1"/>
  <c r="BM7" i="19" a="1"/>
  <c r="BM41" i="19" a="1"/>
  <c r="BL32" i="19" a="1"/>
  <c r="BL22" i="19" a="1"/>
  <c r="BM23" i="19" a="1"/>
  <c r="BL54" i="19" a="1"/>
  <c r="BM31" i="19" a="1"/>
  <c r="BL36" i="19" a="1"/>
  <c r="BM16" i="19" a="1"/>
  <c r="BL33" i="19" a="1"/>
  <c r="BL52" i="19" a="1"/>
  <c r="BL35" i="19" a="1"/>
  <c r="BL17" i="19" a="1"/>
  <c r="BL18" i="19" a="1"/>
  <c r="BM44" i="19" a="1"/>
  <c r="BM28" i="19" a="1"/>
  <c r="BM47" i="19" a="1"/>
  <c r="BL38" i="19" a="1"/>
  <c r="BL31" i="19" a="1"/>
  <c r="BL7" i="19" a="1"/>
  <c r="BL41" i="19" a="1"/>
  <c r="BL25" i="19" a="1"/>
  <c r="BL39" i="19" a="1"/>
  <c r="BL43" i="19" a="1"/>
  <c r="BM6" i="19" a="1"/>
  <c r="BM27" i="19" a="1"/>
  <c r="BJ4" i="19" a="1"/>
  <c r="BM27" i="19" l="1"/>
  <c r="BM6" i="19"/>
  <c r="BL43" i="19"/>
  <c r="BL39" i="19"/>
  <c r="BL25" i="19"/>
  <c r="BL41" i="19"/>
  <c r="BL7" i="19"/>
  <c r="BL31" i="19"/>
  <c r="BL38" i="19"/>
  <c r="BM47" i="19"/>
  <c r="BM28" i="19"/>
  <c r="BM44" i="19"/>
  <c r="BL18" i="19"/>
  <c r="BL17" i="19"/>
  <c r="BL35" i="19"/>
  <c r="BL52" i="19"/>
  <c r="BL33" i="19"/>
  <c r="BM16" i="19"/>
  <c r="BL36" i="19"/>
  <c r="BM31" i="19"/>
  <c r="BL54" i="19"/>
  <c r="BM23" i="19"/>
  <c r="BL22" i="19"/>
  <c r="BL32" i="19"/>
  <c r="BM41" i="19"/>
  <c r="BM7" i="19"/>
  <c r="BL21" i="19"/>
  <c r="BM45" i="19"/>
  <c r="BL37" i="19"/>
  <c r="BM29" i="19"/>
  <c r="BM32" i="19"/>
  <c r="BM48" i="19"/>
  <c r="BM30" i="19"/>
  <c r="BM25" i="19"/>
  <c r="BL12" i="19"/>
  <c r="BL51" i="19"/>
  <c r="BL10" i="19"/>
  <c r="BM12" i="19"/>
  <c r="BM11" i="19"/>
  <c r="BM20" i="19"/>
  <c r="BM19" i="19"/>
  <c r="BL30" i="19"/>
  <c r="BM24" i="19"/>
  <c r="BL15" i="19"/>
  <c r="BM42" i="19"/>
  <c r="BL34" i="19"/>
  <c r="BM17" i="19"/>
  <c r="BM52" i="19"/>
  <c r="BM33" i="19"/>
  <c r="BM10" i="19"/>
  <c r="BL47" i="19"/>
  <c r="BL28" i="19"/>
  <c r="BM5" i="19"/>
  <c r="BM26" i="19"/>
  <c r="BL44" i="19"/>
  <c r="BM21" i="19"/>
  <c r="BM54" i="19"/>
  <c r="BM53" i="19"/>
  <c r="BL26" i="19"/>
  <c r="BL14" i="19"/>
  <c r="BM38" i="19"/>
  <c r="BM46" i="19"/>
  <c r="BM9" i="19"/>
  <c r="BL8" i="19"/>
  <c r="BL46" i="19"/>
  <c r="BL11" i="19"/>
  <c r="BL20" i="19"/>
  <c r="BL42" i="19"/>
  <c r="BL24" i="19"/>
  <c r="BL40" i="19"/>
  <c r="BL19" i="19"/>
  <c r="BM18" i="19"/>
  <c r="BM35" i="19"/>
  <c r="BL53" i="19"/>
  <c r="BM15" i="19"/>
  <c r="BM40" i="19"/>
  <c r="BM39" i="19"/>
  <c r="BL45" i="19"/>
  <c r="BL13" i="19"/>
  <c r="BL27" i="19"/>
  <c r="BL29" i="19"/>
  <c r="BL6" i="19"/>
  <c r="BM22" i="19"/>
  <c r="BM8" i="19"/>
  <c r="BM36" i="19"/>
  <c r="BM14" i="19"/>
  <c r="BM51" i="19"/>
  <c r="BL48" i="19"/>
  <c r="BM13" i="19"/>
  <c r="BM37" i="19"/>
  <c r="BL5" i="19"/>
  <c r="BM34" i="19"/>
  <c r="BL23" i="19"/>
  <c r="BM43" i="19"/>
  <c r="BL9" i="19"/>
  <c r="BJ4" i="19"/>
  <c r="E24" i="19"/>
  <c r="E29" i="19"/>
  <c r="BD44" i="19" a="1"/>
  <c r="BD44" i="19" s="1"/>
  <c r="AZ19" i="19" s="1"/>
  <c r="AZ17" i="19"/>
  <c r="AK44" i="19" a="1"/>
  <c r="AK44" i="19" s="1"/>
  <c r="AJ19" i="19" s="1"/>
  <c r="AJ17" i="19"/>
  <c r="AO44" i="19" a="1"/>
  <c r="AO44" i="19" s="1"/>
  <c r="AP19" i="19" s="1"/>
  <c r="AP17" i="19"/>
  <c r="AQ44" i="19" a="1"/>
  <c r="AQ44" i="19" s="1"/>
  <c r="AQ19" i="19" s="1"/>
  <c r="AQ17" i="19"/>
  <c r="O44" i="19" a="1"/>
  <c r="O44" i="19" s="1"/>
  <c r="R10" i="19" s="1"/>
  <c r="O17" i="19"/>
  <c r="AM44" i="19" a="1"/>
  <c r="AM44" i="19" s="1"/>
  <c r="AM19" i="19" s="1"/>
  <c r="AM17" i="19"/>
  <c r="AL44" i="19" a="1"/>
  <c r="AL44" i="19" s="1"/>
  <c r="AL19" i="19" s="1"/>
  <c r="AL17" i="19"/>
  <c r="AW44" i="19" a="1"/>
  <c r="AW44" i="19" s="1"/>
  <c r="BC17" i="19"/>
  <c r="W44" i="19" a="1"/>
  <c r="W44" i="19" s="1"/>
  <c r="W19" i="19" s="1"/>
  <c r="W17" i="19"/>
  <c r="V44" i="19" a="1"/>
  <c r="V44" i="19" s="1"/>
  <c r="V19" i="19" s="1"/>
  <c r="V17" i="19"/>
  <c r="S44" i="19" a="1"/>
  <c r="S44" i="19" s="1"/>
  <c r="S19" i="19" s="1"/>
  <c r="S17" i="19"/>
  <c r="E44" i="19" a="1"/>
  <c r="E44" i="19" s="1"/>
  <c r="E19" i="19" s="1"/>
  <c r="E17" i="19"/>
  <c r="J44" i="19" a="1"/>
  <c r="J44" i="19" s="1"/>
  <c r="J17" i="19"/>
  <c r="I44" i="19" a="1"/>
  <c r="I44" i="19" s="1"/>
  <c r="I17" i="19"/>
  <c r="AV44" i="19" a="1"/>
  <c r="AV44" i="19" s="1"/>
  <c r="AV19" i="19" s="1"/>
  <c r="AV17" i="19"/>
  <c r="L44" i="19" a="1"/>
  <c r="L44" i="19" s="1"/>
  <c r="L17" i="19"/>
  <c r="T44" i="19" a="1"/>
  <c r="T44" i="19" s="1"/>
  <c r="T19" i="19" s="1"/>
  <c r="T17" i="19"/>
  <c r="AP44" i="19" a="1"/>
  <c r="AP44" i="19" s="1"/>
  <c r="AO19" i="19" s="1"/>
  <c r="AO17" i="19"/>
  <c r="AI44" i="19" a="1"/>
  <c r="AI44" i="19" s="1"/>
  <c r="AI19" i="19" s="1"/>
  <c r="AI17" i="19"/>
  <c r="R44" i="19" a="1"/>
  <c r="R44" i="19" s="1"/>
  <c r="R19" i="19" s="1"/>
  <c r="R17" i="19"/>
  <c r="AG44" i="19" a="1"/>
  <c r="AG44" i="19" s="1"/>
  <c r="AG19" i="19" s="1"/>
  <c r="AG17" i="19"/>
  <c r="Z44" i="19" a="1"/>
  <c r="Z44" i="19" s="1"/>
  <c r="Z19" i="19" s="1"/>
  <c r="Z17" i="19"/>
  <c r="Y44" i="19" a="1"/>
  <c r="Y44" i="19" s="1"/>
  <c r="Y19" i="19" s="1"/>
  <c r="Y17" i="19"/>
  <c r="AT44" i="19" a="1"/>
  <c r="AT44" i="19" s="1"/>
  <c r="AT19" i="19" s="1"/>
  <c r="AT17" i="19"/>
  <c r="AJ44" i="19" a="1"/>
  <c r="AJ44" i="19" s="1"/>
  <c r="AK19" i="19" s="1"/>
  <c r="AK17" i="19"/>
  <c r="X44" i="19" a="1"/>
  <c r="X44" i="19" s="1"/>
  <c r="X19" i="19" s="1"/>
  <c r="X17" i="19"/>
  <c r="AR44" i="19" a="1"/>
  <c r="AR44" i="19" s="1"/>
  <c r="AR19" i="19" s="1"/>
  <c r="AR17" i="19"/>
  <c r="AY44" i="19" a="1"/>
  <c r="AY44" i="19" s="1"/>
  <c r="BE17" i="19"/>
  <c r="AX44" i="19" a="1"/>
  <c r="AX44" i="19" s="1"/>
  <c r="BD17" i="19"/>
  <c r="BC44" i="19" a="1"/>
  <c r="BC44" i="19" s="1"/>
  <c r="AY17" i="19"/>
  <c r="BE44" i="19" a="1"/>
  <c r="BE44" i="19" s="1"/>
  <c r="BA19" i="19" s="1"/>
  <c r="BA17" i="19"/>
  <c r="H44" i="19" a="1"/>
  <c r="H44" i="19" s="1"/>
  <c r="H17" i="19"/>
  <c r="N44" i="19" a="1"/>
  <c r="N44" i="19" s="1"/>
  <c r="N19" i="19" s="1"/>
  <c r="N17" i="19"/>
  <c r="AS44" i="19" a="1"/>
  <c r="AS44" i="19" s="1"/>
  <c r="AS19" i="19" s="1"/>
  <c r="AS17" i="19"/>
  <c r="BF44" i="19" a="1"/>
  <c r="BF44" i="19" s="1"/>
  <c r="BB19" i="19" s="1"/>
  <c r="BB17" i="19"/>
  <c r="M44" i="19" a="1"/>
  <c r="M44" i="19" s="1"/>
  <c r="M19" i="19" s="1"/>
  <c r="M17" i="19"/>
  <c r="AA44" i="19" a="1"/>
  <c r="AA44" i="19" s="1"/>
  <c r="AA19" i="19" s="1"/>
  <c r="AA17" i="19"/>
  <c r="AH44" i="19" a="1"/>
  <c r="AH44" i="19" s="1"/>
  <c r="AH19" i="19" s="1"/>
  <c r="AH17" i="19"/>
  <c r="AC44" i="19" a="1"/>
  <c r="AC44" i="19" s="1"/>
  <c r="AC19" i="19" s="1"/>
  <c r="AC17" i="19"/>
  <c r="Q44" i="19" a="1"/>
  <c r="Q44" i="19" s="1"/>
  <c r="Q19" i="19" s="1"/>
  <c r="Q17" i="19"/>
  <c r="F44" i="19" a="1"/>
  <c r="F44" i="19" s="1"/>
  <c r="F19" i="19" s="1"/>
  <c r="F17" i="19"/>
  <c r="M13" i="19"/>
  <c r="P18" i="19"/>
  <c r="U44" i="19" a="1"/>
  <c r="U44" i="19" s="1"/>
  <c r="U19" i="19" s="1"/>
  <c r="U17" i="19"/>
  <c r="K44" i="19" a="1"/>
  <c r="K44" i="19" s="1"/>
  <c r="K17" i="19"/>
  <c r="AF44" i="19" a="1"/>
  <c r="AF44" i="19" s="1"/>
  <c r="AF19" i="19" s="1"/>
  <c r="AF17" i="19"/>
  <c r="G44" i="19" a="1"/>
  <c r="G44" i="19" s="1"/>
  <c r="G17" i="19"/>
  <c r="AE44" i="19" a="1"/>
  <c r="AE44" i="19" s="1"/>
  <c r="AE19" i="19" s="1"/>
  <c r="AE17" i="19"/>
  <c r="AD44" i="19" a="1"/>
  <c r="AD44" i="19" s="1"/>
  <c r="AD19" i="19" s="1"/>
  <c r="AD17" i="19"/>
  <c r="P44" i="19" a="1"/>
  <c r="P44" i="19" s="1"/>
  <c r="P19" i="19" s="1"/>
  <c r="P17" i="19"/>
  <c r="AB44" i="19" a="1"/>
  <c r="AB44" i="19" s="1"/>
  <c r="AB19" i="19" s="1"/>
  <c r="AB17" i="19"/>
  <c r="AU44" i="19" a="1"/>
  <c r="AU44" i="19" s="1"/>
  <c r="AU19" i="19" s="1"/>
  <c r="AU17" i="19"/>
  <c r="AN44" i="19" a="1"/>
  <c r="AN44" i="19" s="1"/>
  <c r="AN19" i="19" s="1"/>
  <c r="AN17" i="19"/>
  <c r="D19" i="19"/>
  <c r="AF12" i="19"/>
  <c r="AF13" i="19"/>
  <c r="AE9" i="19"/>
  <c r="AE10" i="19"/>
  <c r="AD7" i="19"/>
  <c r="AC4" i="19"/>
  <c r="AB9" i="19"/>
  <c r="AB10" i="19"/>
  <c r="Z3" i="19"/>
  <c r="Z4" i="19"/>
  <c r="Z12" i="19"/>
  <c r="Z13" i="19"/>
  <c r="Y10" i="19"/>
  <c r="X6" i="19"/>
  <c r="X7" i="19"/>
  <c r="W3" i="19"/>
  <c r="W4" i="19"/>
  <c r="W13" i="19"/>
  <c r="V9" i="19"/>
  <c r="U6" i="19"/>
  <c r="V10" i="19"/>
  <c r="U7" i="19"/>
  <c r="N13" i="19"/>
  <c r="M10" i="19"/>
  <c r="L6" i="19"/>
  <c r="L7" i="19"/>
  <c r="R6" i="19"/>
  <c r="T13" i="19"/>
  <c r="S10" i="19"/>
  <c r="R7" i="19"/>
  <c r="K13" i="19"/>
  <c r="J10" i="19"/>
  <c r="I6" i="19"/>
  <c r="C7" i="19"/>
  <c r="B3" i="19"/>
  <c r="AC12" i="19"/>
  <c r="AC13" i="19"/>
  <c r="E4" i="19"/>
  <c r="H13" i="19"/>
  <c r="D10" i="19"/>
  <c r="G10" i="19"/>
  <c r="F7" i="19"/>
  <c r="I7" i="19"/>
  <c r="P10" i="19"/>
  <c r="V2" i="2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3" i="8"/>
  <c r="BQ9" i="2"/>
  <c r="U2" i="2"/>
  <c r="W2" i="2"/>
  <c r="X2" i="2"/>
  <c r="BK52" i="19" a="1"/>
  <c r="BK42" i="19" a="1"/>
  <c r="BK23" i="19" a="1"/>
  <c r="BK19" i="19" a="1"/>
  <c r="BK48" i="19" a="1"/>
  <c r="BK35" i="19" a="1"/>
  <c r="BK25" i="19" a="1"/>
  <c r="BK44" i="19" a="1"/>
  <c r="BK53" i="19" a="1"/>
  <c r="BK54" i="19" a="1"/>
  <c r="BK29" i="19" a="1"/>
  <c r="BK21" i="19" a="1"/>
  <c r="BK31" i="19" a="1"/>
  <c r="BK47" i="19" a="1"/>
  <c r="BJ52" i="19" a="1"/>
  <c r="BJ42" i="19" a="1"/>
  <c r="BJ15" i="19" a="1"/>
  <c r="BJ38" i="19" a="1"/>
  <c r="BJ23" i="19" a="1"/>
  <c r="BJ19" i="19" a="1"/>
  <c r="BJ10" i="19" a="1"/>
  <c r="BJ48" i="19" a="1"/>
  <c r="BJ20" i="19" a="1"/>
  <c r="BJ35" i="19" a="1"/>
  <c r="BJ33" i="19" a="1"/>
  <c r="BJ25" i="19" a="1"/>
  <c r="BJ37" i="19" a="1"/>
  <c r="BJ44" i="19" a="1"/>
  <c r="BJ53" i="19" a="1"/>
  <c r="BJ14" i="19" a="1"/>
  <c r="BJ54" i="19" a="1"/>
  <c r="BJ27" i="19" a="1"/>
  <c r="BJ29" i="19" a="1"/>
  <c r="BJ6" i="19" a="1"/>
  <c r="BJ21" i="19" a="1"/>
  <c r="BJ32" i="19" a="1"/>
  <c r="BJ31" i="19" a="1"/>
  <c r="BJ16" i="19" a="1"/>
  <c r="BJ47" i="19" a="1"/>
  <c r="BK5" i="19" a="1"/>
  <c r="BK41" i="19" a="1"/>
  <c r="BK46" i="19" a="1"/>
  <c r="BK13" i="19" a="1"/>
  <c r="BK17" i="19" a="1"/>
  <c r="BK28" i="19" a="1"/>
  <c r="BK36" i="19" a="1"/>
  <c r="BK43" i="19" a="1"/>
  <c r="BK39" i="19" a="1"/>
  <c r="BK22" i="19" a="1"/>
  <c r="BK18" i="19" a="1"/>
  <c r="BK26" i="19" a="1"/>
  <c r="BK24" i="19" a="1"/>
  <c r="BK45" i="19" a="1"/>
  <c r="BK34" i="19" a="1"/>
  <c r="BK30" i="19" a="1"/>
  <c r="BK40" i="19" a="1"/>
  <c r="BJ36" i="19" a="1"/>
  <c r="BJ43" i="19" a="1"/>
  <c r="BJ39" i="19" a="1"/>
  <c r="BJ22" i="19" a="1"/>
  <c r="BJ5" i="19" a="1"/>
  <c r="BJ9" i="19" a="1"/>
  <c r="BJ12" i="19" a="1"/>
  <c r="BJ41" i="19" a="1"/>
  <c r="BJ18" i="19" a="1"/>
  <c r="BJ26" i="19" a="1"/>
  <c r="BJ46" i="19" a="1"/>
  <c r="BJ24" i="19" a="1"/>
  <c r="BJ51" i="19" a="1"/>
  <c r="BJ8" i="19" a="1"/>
  <c r="BJ45" i="19" a="1"/>
  <c r="BJ13" i="19" a="1"/>
  <c r="BJ34" i="19" a="1"/>
  <c r="BJ17" i="19" a="1"/>
  <c r="BL16" i="19" a="1"/>
  <c r="BJ11" i="19" a="1"/>
  <c r="BJ7" i="19" a="1"/>
  <c r="BJ30" i="19" a="1"/>
  <c r="BJ28" i="19" a="1"/>
  <c r="BJ40" i="19" a="1"/>
  <c r="BK38" i="19" a="1"/>
  <c r="BK20" i="19" a="1"/>
  <c r="BK33" i="19" a="1"/>
  <c r="BK37" i="19" a="1"/>
  <c r="BK14" i="19" a="1"/>
  <c r="BK27" i="19" a="1"/>
  <c r="BK6" i="19" a="1"/>
  <c r="BK32" i="19" a="1"/>
  <c r="BK16" i="19" a="1"/>
  <c r="BK4" i="19" a="1"/>
  <c r="BK16" i="19" l="1"/>
  <c r="BK32" i="19"/>
  <c r="BK6" i="19"/>
  <c r="BK27" i="19"/>
  <c r="BK14" i="19"/>
  <c r="BK37" i="19"/>
  <c r="BK33" i="19"/>
  <c r="BK20" i="19"/>
  <c r="BK38" i="19"/>
  <c r="BJ40" i="19"/>
  <c r="BO40" i="19" s="1"/>
  <c r="BJ28" i="19"/>
  <c r="BO28" i="19" s="1"/>
  <c r="BJ30" i="19"/>
  <c r="BO30" i="19" s="1"/>
  <c r="BJ7" i="19"/>
  <c r="BJ11" i="19"/>
  <c r="BO11" i="19" s="1"/>
  <c r="BL16" i="19"/>
  <c r="BJ17" i="19"/>
  <c r="BO17" i="19" s="1"/>
  <c r="BJ34" i="19"/>
  <c r="BJ13" i="19"/>
  <c r="BO13" i="19" s="1"/>
  <c r="BJ45" i="19"/>
  <c r="BO45" i="19" s="1"/>
  <c r="BJ8" i="19"/>
  <c r="BO8" i="19" s="1"/>
  <c r="BJ51" i="19"/>
  <c r="BO51" i="19" s="1"/>
  <c r="BJ24" i="19"/>
  <c r="BO24" i="19" s="1"/>
  <c r="BJ46" i="19"/>
  <c r="BO46" i="19" s="1"/>
  <c r="BJ26" i="19"/>
  <c r="BO26" i="19" s="1"/>
  <c r="BJ18" i="19"/>
  <c r="BO18" i="19" s="1"/>
  <c r="BJ41" i="19"/>
  <c r="BJ12" i="19"/>
  <c r="BO12" i="19" s="1"/>
  <c r="BJ9" i="19"/>
  <c r="BO9" i="19" s="1"/>
  <c r="BJ5" i="19"/>
  <c r="BO5" i="19" s="1"/>
  <c r="BJ22" i="19"/>
  <c r="BJ39" i="19"/>
  <c r="BO39" i="19" s="1"/>
  <c r="BJ43" i="19"/>
  <c r="BO43" i="19" s="1"/>
  <c r="BJ36" i="19"/>
  <c r="BO36" i="19" s="1"/>
  <c r="BK40" i="19"/>
  <c r="BK30" i="19"/>
  <c r="BK34" i="19"/>
  <c r="BK45" i="19"/>
  <c r="BK24" i="19"/>
  <c r="BK26" i="19"/>
  <c r="BK18" i="19"/>
  <c r="BK22" i="19"/>
  <c r="BK39" i="19"/>
  <c r="BK43" i="19"/>
  <c r="BK36" i="19"/>
  <c r="BK28" i="19"/>
  <c r="BK17" i="19"/>
  <c r="BK13" i="19"/>
  <c r="BK46" i="19"/>
  <c r="BK41" i="19"/>
  <c r="BK5" i="19"/>
  <c r="BJ47" i="19"/>
  <c r="BO47" i="19" s="1"/>
  <c r="BJ16" i="19"/>
  <c r="BO16" i="19" s="1"/>
  <c r="BJ31" i="19"/>
  <c r="BJ32" i="19"/>
  <c r="BO32" i="19" s="1"/>
  <c r="BJ21" i="19"/>
  <c r="BO21" i="19" s="1"/>
  <c r="BJ6" i="19"/>
  <c r="BO6" i="19" s="1"/>
  <c r="BJ29" i="19"/>
  <c r="BO29" i="19" s="1"/>
  <c r="BJ27" i="19"/>
  <c r="BO27" i="19" s="1"/>
  <c r="BJ54" i="19"/>
  <c r="BO54" i="19" s="1"/>
  <c r="BJ14" i="19"/>
  <c r="BO14" i="19" s="1"/>
  <c r="BJ53" i="19"/>
  <c r="BO53" i="19" s="1"/>
  <c r="BJ44" i="19"/>
  <c r="BO44" i="19" s="1"/>
  <c r="BJ37" i="19"/>
  <c r="BO37" i="19" s="1"/>
  <c r="BJ25" i="19"/>
  <c r="BO25" i="19" s="1"/>
  <c r="BJ33" i="19"/>
  <c r="BO33" i="19" s="1"/>
  <c r="BJ35" i="19"/>
  <c r="BO35" i="19" s="1"/>
  <c r="BJ20" i="19"/>
  <c r="BO20" i="19" s="1"/>
  <c r="BJ48" i="19"/>
  <c r="BO48" i="19" s="1"/>
  <c r="BJ10" i="19"/>
  <c r="BJ19" i="19"/>
  <c r="BO19" i="19" s="1"/>
  <c r="BJ23" i="19"/>
  <c r="BJ38" i="19"/>
  <c r="BO38" i="19" s="1"/>
  <c r="BJ15" i="19"/>
  <c r="BO15" i="19" s="1"/>
  <c r="BJ42" i="19"/>
  <c r="BO42" i="19" s="1"/>
  <c r="BJ52" i="19"/>
  <c r="BO52" i="19" s="1"/>
  <c r="BK47" i="19"/>
  <c r="BK31" i="19"/>
  <c r="BK21" i="19"/>
  <c r="BK29" i="19"/>
  <c r="BK54" i="19"/>
  <c r="BK53" i="19"/>
  <c r="BK44" i="19"/>
  <c r="BK25" i="19"/>
  <c r="BK35" i="19"/>
  <c r="BK48" i="19"/>
  <c r="BK19" i="19"/>
  <c r="BK23" i="19"/>
  <c r="BK42" i="19"/>
  <c r="BK52" i="19"/>
  <c r="E23" i="19"/>
  <c r="D23" i="19" s="1"/>
  <c r="BK4" i="19"/>
  <c r="E36" i="19"/>
  <c r="D36" i="19" s="1"/>
  <c r="E30" i="19"/>
  <c r="D30" i="19" s="1"/>
  <c r="E35" i="19"/>
  <c r="D35" i="19" s="1"/>
  <c r="K19" i="19"/>
  <c r="AY19" i="19"/>
  <c r="L19" i="19"/>
  <c r="I19" i="19"/>
  <c r="BC19" i="19"/>
  <c r="U10" i="19"/>
  <c r="T6" i="19"/>
  <c r="N6" i="19"/>
  <c r="P13" i="19"/>
  <c r="X10" i="19"/>
  <c r="X9" i="19"/>
  <c r="Y4" i="19"/>
  <c r="Z7" i="19"/>
  <c r="AA10" i="19"/>
  <c r="AB12" i="19"/>
  <c r="AB3" i="19"/>
  <c r="AD9" i="19"/>
  <c r="AF7" i="19"/>
  <c r="AG9" i="19"/>
  <c r="AH12" i="19"/>
  <c r="G19" i="19"/>
  <c r="BE19" i="19"/>
  <c r="BD19" i="19"/>
  <c r="J19" i="19"/>
  <c r="O19" i="19"/>
  <c r="H19" i="19"/>
  <c r="T7" i="19"/>
  <c r="V13" i="19"/>
  <c r="N7" i="19"/>
  <c r="O10" i="19"/>
  <c r="W7" i="19"/>
  <c r="W6" i="19"/>
  <c r="Y13" i="19"/>
  <c r="Y3" i="19"/>
  <c r="Z6" i="19"/>
  <c r="AB13" i="19"/>
  <c r="AB4" i="19"/>
  <c r="AD10" i="19"/>
  <c r="AE4" i="19"/>
  <c r="AG10" i="19"/>
  <c r="AH13" i="19"/>
  <c r="BO50" i="19"/>
  <c r="BO31" i="19"/>
  <c r="BO22" i="19"/>
  <c r="BO23" i="19"/>
  <c r="BO10" i="19"/>
  <c r="BO7" i="19"/>
  <c r="BO34" i="19"/>
  <c r="BO41" i="19"/>
  <c r="BO49" i="19"/>
  <c r="B60" i="17"/>
  <c r="B59" i="17"/>
  <c r="B58" i="17"/>
  <c r="B57" i="17"/>
  <c r="B25" i="17"/>
  <c r="B24" i="17"/>
  <c r="B23" i="17"/>
  <c r="B22" i="17"/>
  <c r="B50" i="17"/>
  <c r="B44" i="17"/>
  <c r="B42" i="17"/>
  <c r="B37" i="17"/>
  <c r="B34" i="17"/>
  <c r="B32" i="17"/>
  <c r="B30" i="17"/>
  <c r="B28" i="17"/>
  <c r="B56" i="17"/>
  <c r="B55" i="17"/>
  <c r="B54" i="17"/>
  <c r="B53" i="17"/>
  <c r="B52" i="17"/>
  <c r="B51" i="17"/>
  <c r="B49" i="17"/>
  <c r="B48" i="17"/>
  <c r="B47" i="17"/>
  <c r="B38" i="17"/>
  <c r="B43" i="17"/>
  <c r="B46" i="17"/>
  <c r="B41" i="17"/>
  <c r="B45" i="17"/>
  <c r="B40" i="17"/>
  <c r="B39" i="17"/>
  <c r="B36" i="17"/>
  <c r="B35" i="17"/>
  <c r="B33" i="17"/>
  <c r="B31" i="17"/>
  <c r="B29" i="17"/>
  <c r="B27" i="17"/>
  <c r="B26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K51" i="19" a="1"/>
  <c r="BK8" i="19" a="1"/>
  <c r="BK12" i="19" a="1"/>
  <c r="BK9" i="19" a="1"/>
  <c r="BK10" i="19" a="1"/>
  <c r="BK11" i="19" a="1"/>
  <c r="BK7" i="19" a="1"/>
  <c r="BK15" i="19" a="1"/>
  <c r="BK15" i="19" l="1"/>
  <c r="BK7" i="19"/>
  <c r="BK11" i="19"/>
  <c r="BK10" i="19"/>
  <c r="BK9" i="19"/>
  <c r="BK12" i="19"/>
  <c r="BK8" i="19"/>
  <c r="BK51" i="19"/>
  <c r="B37" i="19"/>
  <c r="D32" i="2"/>
  <c r="D31" i="2"/>
  <c r="D26" i="2"/>
  <c r="D25" i="2"/>
  <c r="BG4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D2" i="2"/>
  <c r="BN9" i="2"/>
  <c r="BM9" i="2" s="1"/>
  <c r="BN10" i="2"/>
  <c r="BN11" i="2"/>
  <c r="BN63" i="2"/>
  <c r="BO63" i="2"/>
  <c r="BN59" i="2"/>
  <c r="BO59" i="2"/>
  <c r="BN60" i="2"/>
  <c r="BO60" i="2"/>
  <c r="BN61" i="2"/>
  <c r="BO61" i="2"/>
  <c r="BN62" i="2"/>
  <c r="BO62" i="2"/>
  <c r="BO11" i="2"/>
  <c r="BN13" i="2"/>
  <c r="BO13" i="2"/>
  <c r="BO15" i="2"/>
  <c r="BN17" i="2"/>
  <c r="BO17" i="2"/>
  <c r="BO19" i="2"/>
  <c r="BN21" i="2"/>
  <c r="BO21" i="2"/>
  <c r="BO23" i="2"/>
  <c r="BN25" i="2"/>
  <c r="BO25" i="2"/>
  <c r="BO27" i="2"/>
  <c r="BN29" i="2"/>
  <c r="BO29" i="2"/>
  <c r="BO31" i="2"/>
  <c r="BN33" i="2"/>
  <c r="BO33" i="2"/>
  <c r="BO35" i="2"/>
  <c r="BN37" i="2"/>
  <c r="BO37" i="2"/>
  <c r="BO39" i="2"/>
  <c r="BN41" i="2"/>
  <c r="BO41" i="2"/>
  <c r="BO43" i="2"/>
  <c r="BN45" i="2"/>
  <c r="BO45" i="2"/>
  <c r="BO47" i="2"/>
  <c r="BN49" i="2"/>
  <c r="BO49" i="2"/>
  <c r="BO51" i="2"/>
  <c r="BN53" i="2"/>
  <c r="BO53" i="2"/>
  <c r="BO55" i="2"/>
  <c r="BN57" i="2"/>
  <c r="BO57" i="2"/>
  <c r="BO9" i="2"/>
  <c r="R60" i="17"/>
  <c r="Q60" i="17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P40" i="17"/>
  <c r="P38" i="17"/>
  <c r="P37" i="17"/>
  <c r="P35" i="17"/>
  <c r="P34" i="17"/>
  <c r="P32" i="17"/>
  <c r="P31" i="17"/>
  <c r="P27" i="17"/>
  <c r="P15" i="17"/>
  <c r="P6" i="17"/>
  <c r="N7" i="17"/>
  <c r="N8" i="17" s="1"/>
  <c r="N9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H7" i="17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N58" i="2"/>
  <c r="BN56" i="2"/>
  <c r="BN55" i="2"/>
  <c r="BN54" i="2"/>
  <c r="BN52" i="2"/>
  <c r="BN51" i="2"/>
  <c r="BN50" i="2"/>
  <c r="BN48" i="2"/>
  <c r="BN47" i="2"/>
  <c r="BN46" i="2"/>
  <c r="BN44" i="2"/>
  <c r="BN43" i="2"/>
  <c r="BN42" i="2"/>
  <c r="BN40" i="2"/>
  <c r="BN39" i="2"/>
  <c r="BN38" i="2"/>
  <c r="BN36" i="2"/>
  <c r="BN35" i="2"/>
  <c r="BN34" i="2"/>
  <c r="BN32" i="2"/>
  <c r="BN31" i="2"/>
  <c r="BN30" i="2"/>
  <c r="BN28" i="2"/>
  <c r="BN27" i="2"/>
  <c r="BN26" i="2"/>
  <c r="BN24" i="2"/>
  <c r="BN23" i="2"/>
  <c r="BN22" i="2"/>
  <c r="BN20" i="2"/>
  <c r="BN19" i="2"/>
  <c r="BN18" i="2"/>
  <c r="BN16" i="2"/>
  <c r="BN15" i="2"/>
  <c r="BN14" i="2"/>
  <c r="BN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O6" i="15" a="1"/>
  <c r="U6" i="15" a="1"/>
  <c r="W6" i="15" a="1"/>
  <c r="Q4" i="15" a="1"/>
  <c r="AM5" i="15" a="1"/>
  <c r="AJ5" i="15" a="1"/>
  <c r="X6" i="15" a="1"/>
  <c r="S6" i="15" a="1"/>
  <c r="AJ6" i="15" a="1"/>
  <c r="S5" i="15" a="1"/>
  <c r="V5" i="15" a="1"/>
  <c r="Y5" i="15" a="1"/>
  <c r="AN4" i="15" a="1"/>
  <c r="AI5" i="15" a="1"/>
  <c r="Y4" i="15" a="1"/>
  <c r="AF6" i="15" a="1"/>
  <c r="L6" i="15" a="1"/>
  <c r="M4" i="15" a="1"/>
  <c r="AE6" i="15" a="1"/>
  <c r="AQ6" i="15" a="1"/>
  <c r="AK5" i="15" a="1"/>
  <c r="AM6" i="15" a="1"/>
  <c r="N4" i="15" a="1"/>
  <c r="AP6" i="15" a="1"/>
  <c r="Q6" i="15" a="1"/>
  <c r="M6" i="15" a="1"/>
  <c r="K5" i="15" a="1"/>
  <c r="R5" i="15" a="1"/>
  <c r="P4" i="15" a="1"/>
  <c r="AC6" i="15" a="1"/>
  <c r="J4" i="15" a="1"/>
  <c r="AL6" i="15" a="1"/>
  <c r="AF4" i="15" a="1"/>
  <c r="D6" i="15" a="1"/>
  <c r="AS6" i="15" a="1"/>
  <c r="AQ4" i="15" a="1"/>
  <c r="E6" i="15" a="1"/>
  <c r="X4" i="15" a="1"/>
  <c r="AP4" i="15" a="1"/>
  <c r="P5" i="15" a="1"/>
  <c r="AB4" i="15" a="1"/>
  <c r="D5" i="15" a="1"/>
  <c r="AH5" i="15" a="1"/>
  <c r="AR5" i="15" a="1"/>
  <c r="AD6" i="15" a="1"/>
  <c r="Y6" i="15" a="1"/>
  <c r="AJ4" i="15" a="1"/>
  <c r="T6" i="15" a="1"/>
  <c r="AH4" i="15" a="1"/>
  <c r="O5" i="15" a="1"/>
  <c r="AI4" i="15" a="1"/>
  <c r="W5" i="15" a="1"/>
  <c r="AH6" i="15" a="1"/>
  <c r="AD5" i="15" a="1"/>
  <c r="AS5" i="15" a="1"/>
  <c r="J5" i="15" a="1"/>
  <c r="M5" i="15" a="1"/>
  <c r="AO5" i="15" a="1"/>
  <c r="N5" i="15" a="1"/>
  <c r="AB6" i="15" a="1"/>
  <c r="AF5" i="15" a="1"/>
  <c r="AG5" i="15" a="1"/>
  <c r="AM4" i="15" a="1"/>
  <c r="AC4" i="15" a="1"/>
  <c r="R4" i="15" a="1"/>
  <c r="AG6" i="15" a="1"/>
  <c r="O6" i="15" a="1"/>
  <c r="V6" i="15" a="1"/>
  <c r="F5" i="15" a="1"/>
  <c r="AG4" i="15" a="1"/>
  <c r="AE5" i="15" a="1"/>
  <c r="X5" i="15" a="1"/>
  <c r="J6" i="15" a="1"/>
  <c r="E5" i="15" a="1"/>
  <c r="AC5" i="15" a="1"/>
  <c r="V4" i="15" a="1"/>
  <c r="AA5" i="15" a="1"/>
  <c r="L4" i="15" a="1"/>
  <c r="AB5" i="15" a="1"/>
  <c r="S4" i="15" a="1"/>
  <c r="AO4" i="15" a="1"/>
  <c r="AA6" i="15" a="1"/>
  <c r="I6" i="15" a="1"/>
  <c r="I5" i="15" a="1"/>
  <c r="H4" i="15" a="1"/>
  <c r="L5" i="15" a="1"/>
  <c r="P6" i="15" a="1"/>
  <c r="O4" i="15" a="1"/>
  <c r="AR4" i="15" a="1"/>
  <c r="AN6" i="15" a="1"/>
  <c r="H6" i="15" a="1"/>
  <c r="R6" i="15" a="1"/>
  <c r="AD4" i="15" a="1"/>
  <c r="W4" i="15" a="1"/>
  <c r="Z5" i="15" a="1"/>
  <c r="AL4" i="15" a="1"/>
  <c r="N6" i="15" a="1"/>
  <c r="G6" i="15" a="1"/>
  <c r="U5" i="15" a="1"/>
  <c r="F4" i="15" a="1"/>
  <c r="AA4" i="15" a="1"/>
  <c r="D4" i="15" a="1"/>
  <c r="G5" i="15" a="1"/>
  <c r="E4" i="15" a="1"/>
  <c r="AP5" i="15" a="1"/>
  <c r="AI6" i="15" a="1"/>
  <c r="AQ5" i="15" a="1"/>
  <c r="Z6" i="15" a="1"/>
  <c r="H5" i="15" a="1"/>
  <c r="K6" i="15" a="1"/>
  <c r="I4" i="15" a="1"/>
  <c r="G4" i="15" a="1"/>
  <c r="U4" i="15" a="1"/>
  <c r="AN5" i="15" a="1"/>
  <c r="AL5" i="15" a="1"/>
  <c r="Z4" i="15" a="1"/>
  <c r="K4" i="15" a="1"/>
  <c r="Q5" i="15" a="1"/>
  <c r="AK6" i="15" a="1"/>
  <c r="T5" i="15" a="1"/>
  <c r="T4" i="15" a="1"/>
  <c r="AR6" i="15" a="1"/>
  <c r="AK4" i="15" a="1"/>
  <c r="F6" i="15" a="1"/>
  <c r="AS4" i="15" a="1"/>
  <c r="AE4" i="15" a="1"/>
  <c r="BO58" i="2" l="1"/>
  <c r="BO56" i="2"/>
  <c r="BO54" i="2"/>
  <c r="BO52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J9" i="15" s="1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4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15" i="17" l="1"/>
  <c r="Z15" i="17" s="1"/>
  <c r="AA16" i="17"/>
  <c r="Z16" i="17" s="1"/>
  <c r="AA7" i="17"/>
  <c r="AA12" i="17"/>
  <c r="Z12" i="17" s="1"/>
  <c r="U34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I7" i="17" l="1"/>
  <c r="Z7" i="17"/>
  <c r="AB2" i="17"/>
  <c r="AA8" i="17"/>
  <c r="Z8" i="17" s="1"/>
  <c r="AA11" i="17"/>
  <c r="Z11" i="17" s="1"/>
  <c r="AB1" i="17"/>
  <c r="AG1" i="17" s="1"/>
  <c r="AD14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AD10" i="17" l="1"/>
  <c r="AD6" i="17"/>
  <c r="AH8" i="17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B31" i="19"/>
  <c r="BO4" i="19" l="1"/>
  <c r="D29" i="19"/>
  <c r="AO24" i="19"/>
  <c r="AP23" i="19" s="1"/>
  <c r="D24" i="19" l="1"/>
  <c r="B25" i="19"/>
  <c r="AT10" i="13"/>
  <c r="AU9" i="13"/>
  <c r="AT9" i="13"/>
  <c r="AT10" i="11"/>
  <c r="AU9" i="11"/>
  <c r="AT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<sst xmlns="http://schemas.openxmlformats.org/spreadsheetml/2006/main" count="4229" uniqueCount="1037">
  <si>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</si>
  <si>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</si>
  <si>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</si>
  <si>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</si>
  <si>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</si>
  <si>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</si>
  <si>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</si>
  <si>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</si>
  <si>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</si>
  <si>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</si>
  <si>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</si>
  <si>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</si>
  <si>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</si>
  <si>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</si>
  <si>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</si>
  <si>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</si>
  <si>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</si>
  <si>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</si>
  <si>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</si>
  <si>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</si>
  <si>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</si>
  <si>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</si>
  <si>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</si>
  <si>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</si>
  <si>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</si>
  <si>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</si>
  <si>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</si>
  <si>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</si>
  <si>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</si>
  <si>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</si>
  <si>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</si>
  <si>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</si>
  <si>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</si>
  <si>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</si>
  <si>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</si>
  <si>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</si>
  <si>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</si>
  <si>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</si>
  <si>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</si>
  <si>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</si>
  <si>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</si>
  <si>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</si>
  <si>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</si>
  <si>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</si>
  <si>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</si>
  <si>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</si>
  <si>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</si>
  <si>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</si>
  <si>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</si>
  <si>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</si>
  <si>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</si>
  <si>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</si>
  <si>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</si>
  <si>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</si>
  <si>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</si>
  <si>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</si>
  <si>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</si>
  <si>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</si>
  <si>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</si>
  <si>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</si>
  <si>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</si>
  <si>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</si>
  <si>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</si>
  <si>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</si>
  <si>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</si>
  <si>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</si>
  <si>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</si>
  <si>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</si>
  <si>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</si>
  <si>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</si>
  <si>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</si>
  <si>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</si>
  <si>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</si>
  <si>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</si>
  <si>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</si>
  <si>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</si>
  <si>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</si>
  <si>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</si>
  <si>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</si>
  <si>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</si>
  <si>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</si>
  <si>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</si>
  <si>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</si>
  <si>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</si>
  <si>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</si>
  <si>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</si>
  <si>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</si>
  <si>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</si>
  <si>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</si>
  <si>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</si>
  <si>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</si>
  <si>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</si>
  <si>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</si>
  <si>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</si>
  <si>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</si>
  <si>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</si>
  <si>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</si>
  <si>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</si>
  <si>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</si>
  <si>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</si>
  <si>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</si>
  <si>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</si>
  <si>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</si>
  <si>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</si>
  <si>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</si>
  <si>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</si>
  <si>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</si>
  <si>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</si>
  <si>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</si>
  <si>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</si>
  <si>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</si>
  <si>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</si>
  <si>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</si>
  <si>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</si>
  <si>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</si>
  <si>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</si>
  <si>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</si>
  <si>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</si>
  <si>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</si>
  <si>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</si>
  <si>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</si>
  <si>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</si>
  <si>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</si>
  <si>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</si>
  <si>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</si>
  <si>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</si>
  <si>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</si>
  <si>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</si>
  <si>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</si>
  <si>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</si>
  <si>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</si>
  <si>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</si>
  <si>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</si>
  <si>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</si>
  <si>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</si>
  <si>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</si>
  <si>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</si>
  <si>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</si>
  <si>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</si>
  <si>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</si>
  <si>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</si>
  <si>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</si>
  <si>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</si>
  <si>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</si>
  <si>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</si>
  <si>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</si>
  <si>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</si>
  <si>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</si>
  <si>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</si>
  <si>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</si>
  <si>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</si>
  <si>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</si>
  <si>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</si>
  <si>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</si>
  <si>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</si>
  <si>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</si>
  <si>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</si>
  <si>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</si>
  <si>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</si>
  <si>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</si>
  <si>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</si>
  <si>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</si>
  <si>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</si>
  <si>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</si>
  <si>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</si>
  <si>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</si>
  <si>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</si>
  <si>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</si>
  <si>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</si>
  <si>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</si>
  <si>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</si>
  <si>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</si>
  <si>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</si>
  <si>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</si>
  <si>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</si>
  <si>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</si>
  <si>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</si>
  <si>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</si>
  <si>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</si>
  <si>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</si>
  <si>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</si>
  <si>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</si>
  <si>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</si>
  <si>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</si>
  <si>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</si>
  <si>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</si>
  <si>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</si>
  <si>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</si>
  <si>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</si>
  <si>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</si>
  <si>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</si>
  <si>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</si>
  <si>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</si>
  <si>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</si>
  <si>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</si>
  <si>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</si>
  <si>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</si>
  <si>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</si>
  <si>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</si>
  <si>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</si>
  <si>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</si>
  <si>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</si>
  <si>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</si>
  <si>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</si>
  <si>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</si>
  <si>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</si>
  <si>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</si>
  <si>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</si>
  <si>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</si>
  <si>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</si>
  <si>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</si>
  <si>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</si>
  <si>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</si>
  <si>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</si>
  <si>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</si>
  <si>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</si>
  <si>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</si>
  <si>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</si>
  <si>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</si>
  <si>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</si>
  <si>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</si>
  <si>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</si>
  <si>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</si>
  <si>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</si>
  <si>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</si>
  <si>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</si>
  <si>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</si>
  <si>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</si>
  <si>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</si>
  <si>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</si>
  <si>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</si>
  <si>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</si>
  <si>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</si>
  <si>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</si>
  <si>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</si>
  <si>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</si>
  <si>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</si>
  <si>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</si>
  <si>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</si>
  <si>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</si>
  <si>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</si>
  <si>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</si>
  <si>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</si>
  <si>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</si>
  <si>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</si>
  <si>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</si>
  <si>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</si>
  <si>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</si>
  <si>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</si>
  <si>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</si>
  <si>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</si>
  <si>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</si>
  <si>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</si>
  <si>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</si>
  <si>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</si>
  <si>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</si>
  <si>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</si>
  <si>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</si>
  <si>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</si>
  <si>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</si>
  <si>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</si>
  <si>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</si>
  <si>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</si>
  <si>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</si>
  <si>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</si>
  <si>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</si>
  <si>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</si>
  <si>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</si>
  <si>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</si>
  <si>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</si>
  <si>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</si>
  <si>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</si>
  <si>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</si>
  <si>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</si>
  <si>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</si>
  <si>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</si>
  <si>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</si>
  <si>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</si>
  <si>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</si>
  <si>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</si>
  <si>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</si>
  <si>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</si>
  <si>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</si>
  <si>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</si>
  <si>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</si>
  <si>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</si>
  <si>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</si>
  <si>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</si>
  <si>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</si>
  <si>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</si>
  <si>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</si>
  <si>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</si>
  <si>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</si>
  <si>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</si>
  <si>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</si>
  <si>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</si>
  <si>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</si>
  <si>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</si>
  <si>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</si>
  <si>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</si>
  <si>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</si>
  <si>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</si>
  <si>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</si>
  <si>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</si>
  <si>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</si>
  <si>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</si>
  <si>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</si>
  <si>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</si>
  <si>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</si>
  <si>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</si>
  <si>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</si>
  <si>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</si>
  <si>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</si>
  <si>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</si>
  <si>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</si>
  <si>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</si>
  <si>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</si>
  <si>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</si>
  <si>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</si>
  <si>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</si>
  <si>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</si>
  <si>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</si>
  <si>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</si>
  <si>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</si>
  <si>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</si>
  <si>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</si>
  <si>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</si>
  <si>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</si>
  <si>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</si>
  <si>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</si>
  <si>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</si>
  <si>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</si>
  <si>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</si>
  <si>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</si>
  <si>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</si>
  <si>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</si>
  <si>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</si>
  <si>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</si>
  <si>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</si>
  <si>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</si>
  <si>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</si>
  <si>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</si>
  <si>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</si>
  <si>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</si>
  <si>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</si>
  <si>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</si>
  <si>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</si>
  <si>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</si>
  <si>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</si>
  <si>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</si>
  <si>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</si>
  <si>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</si>
  <si>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</si>
  <si>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</si>
  <si>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</si>
  <si>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</si>
  <si>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</si>
  <si>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</si>
  <si>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</si>
  <si>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</si>
  <si>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</si>
  <si>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</si>
  <si>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</si>
  <si>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</si>
  <si>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</si>
  <si>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</si>
  <si>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</si>
  <si>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</si>
  <si>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</si>
  <si>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</si>
  <si>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</si>
  <si>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</si>
  <si>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</si>
  <si>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</si>
  <si>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</si>
  <si>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</si>
  <si>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</si>
  <si>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</si>
  <si>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</si>
  <si>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</si>
  <si>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</si>
  <si>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</si>
  <si>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</si>
  <si>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</si>
  <si>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</si>
  <si>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</si>
  <si>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</si>
  <si>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</si>
  <si>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</si>
  <si>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</si>
  <si>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</si>
  <si>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</si>
  <si>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</si>
  <si>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</si>
  <si>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</si>
  <si>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</si>
  <si>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</si>
  <si>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</si>
  <si>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</si>
  <si>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</si>
  <si>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</si>
  <si>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</si>
  <si>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</si>
  <si>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</si>
  <si>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</si>
  <si>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</si>
  <si>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</si>
  <si>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</si>
  <si>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</si>
  <si>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</si>
  <si>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</si>
  <si>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</si>
  <si>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</si>
  <si>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</si>
  <si>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</si>
  <si>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</si>
  <si>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</si>
  <si>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</si>
  <si>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</si>
  <si>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</si>
  <si>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</si>
  <si>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</si>
  <si>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</si>
  <si>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</si>
  <si>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</si>
  <si>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</si>
  <si>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</si>
  <si>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</si>
  <si>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</si>
  <si>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</si>
  <si>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</si>
  <si>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</si>
  <si>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</si>
  <si>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</si>
  <si>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</si>
  <si>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</si>
  <si>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</si>
  <si>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</si>
  <si>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</si>
  <si>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</si>
  <si>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</si>
  <si>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</si>
  <si>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</si>
  <si>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</si>
  <si>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</si>
  <si>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</si>
  <si>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</si>
  <si>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</si>
  <si>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</si>
  <si>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</si>
  <si>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</si>
  <si>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</si>
  <si>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</si>
  <si>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</si>
  <si>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</si>
  <si>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</si>
  <si>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</si>
  <si>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</si>
  <si>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</si>
  <si>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</si>
  <si>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</si>
  <si>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</si>
  <si>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</si>
  <si>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</si>
  <si>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</si>
  <si>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</si>
  <si>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</si>
  <si>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</si>
  <si>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</si>
  <si>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</si>
  <si>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</si>
  <si>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</si>
  <si>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</si>
  <si>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</si>
  <si>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</si>
  <si>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</si>
  <si>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</si>
  <si>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</si>
  <si>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</si>
  <si>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</si>
  <si>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</si>
  <si>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</si>
  <si>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</si>
  <si>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</si>
  <si>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</si>
  <si>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</si>
  <si>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</si>
  <si>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</si>
  <si>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</si>
  <si>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</si>
  <si>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</si>
  <si>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</si>
  <si>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</si>
  <si>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</si>
  <si>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</si>
  <si>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</si>
  <si>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</si>
  <si>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</si>
  <si>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</si>
  <si>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</si>
  <si>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</si>
  <si>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</si>
  <si>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</si>
  <si>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</si>
  <si>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</si>
  <si>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</si>
  <si>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</si>
  <si>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</si>
  <si>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</si>
  <si>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</si>
  <si>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</si>
  <si>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</si>
  <si>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</si>
  <si>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</si>
  <si>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</si>
  <si>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</si>
  <si>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</si>
  <si>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</si>
  <si>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</si>
  <si>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</si>
  <si>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</si>
  <si>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</si>
  <si>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</si>
  <si>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</si>
  <si>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</si>
  <si>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</si>
  <si>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</si>
  <si>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</si>
  <si>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</si>
  <si>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</si>
  <si>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</si>
  <si>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</si>
  <si>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</si>
  <si>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</si>
  <si>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</si>
  <si>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</si>
  <si>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</si>
  <si>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</si>
  <si>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</si>
  <si>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</si>
  <si>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</si>
  <si>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</si>
  <si>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</si>
  <si>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</si>
  <si>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</si>
  <si>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</si>
  <si>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</si>
  <si>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</si>
  <si>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</si>
  <si>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</si>
  <si>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</si>
  <si>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</si>
  <si>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</si>
  <si>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</si>
  <si>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</si>
  <si>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</si>
  <si>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</si>
  <si>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</si>
  <si>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</si>
  <si>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</si>
  <si>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</si>
  <si>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</si>
  <si>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</si>
  <si>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</si>
  <si>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</si>
  <si>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</si>
  <si>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</si>
  <si>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</si>
  <si>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</si>
  <si>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</si>
  <si>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</si>
  <si>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</si>
  <si>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</si>
  <si>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</si>
  <si>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</si>
  <si>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</si>
  <si>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</si>
  <si>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</si>
  <si>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</si>
  <si>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</si>
  <si>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</si>
  <si>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</si>
  <si>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</si>
  <si>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</si>
  <si>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</si>
  <si>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</si>
  <si>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</si>
  <si>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</si>
  <si>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</si>
  <si>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</si>
  <si>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</si>
  <si>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</si>
  <si>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</si>
  <si>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</si>
  <si>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</si>
  <si>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</si>
  <si>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</si>
  <si>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</si>
  <si>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</si>
  <si>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</si>
  <si>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</si>
  <si>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</si>
  <si>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</si>
  <si>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</si>
  <si>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</si>
  <si>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</si>
  <si>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</si>
  <si>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</si>
  <si>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</si>
  <si>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</si>
  <si>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</si>
  <si>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</si>
  <si>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</si>
  <si>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</si>
  <si>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</si>
  <si>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</si>
  <si>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</si>
  <si>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</si>
  <si>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</si>
  <si>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</si>
  <si>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</si>
  <si>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</si>
  <si>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</si>
  <si>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</si>
  <si>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</si>
  <si>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</si>
  <si>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</si>
  <si>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</si>
  <si>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</si>
  <si>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</si>
  <si>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</si>
  <si>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</si>
  <si>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</si>
  <si>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</si>
  <si>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</si>
  <si>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</si>
  <si>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</si>
  <si>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</si>
  <si>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</si>
  <si>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</si>
  <si>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</si>
  <si>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</si>
  <si>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</si>
  <si>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</si>
  <si>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</si>
  <si>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</si>
  <si>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</si>
  <si>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</si>
  <si>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</si>
  <si>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</si>
  <si>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</si>
  <si>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</si>
  <si>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</si>
  <si>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</si>
  <si>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</si>
  <si>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</si>
  <si>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</si>
  <si>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</si>
  <si>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</si>
  <si>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</si>
  <si>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</si>
  <si>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</si>
  <si>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</si>
  <si>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</si>
  <si>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</si>
  <si>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</si>
  <si>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</si>
  <si>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</si>
  <si>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</si>
  <si>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</si>
  <si>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</si>
  <si>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</si>
  <si>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</si>
  <si>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</si>
  <si>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</si>
  <si>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</si>
  <si>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</si>
  <si>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</si>
  <si>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</si>
  <si>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</si>
  <si>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</si>
  <si>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</si>
  <si>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</si>
  <si>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</si>
  <si>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</si>
  <si>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</si>
  <si>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</si>
  <si>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</si>
  <si>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</si>
  <si>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</si>
  <si>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</si>
  <si>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</si>
  <si>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</si>
  <si>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</si>
  <si>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</si>
  <si>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</si>
  <si>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</si>
  <si>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</si>
  <si>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</si>
  <si>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</si>
  <si>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</si>
  <si>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</si>
  <si>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</si>
  <si>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</si>
  <si>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</si>
  <si>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</si>
  <si>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</si>
  <si>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</si>
  <si>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</si>
  <si>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</si>
  <si>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</si>
  <si>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</si>
  <si>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</si>
  <si>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</si>
  <si>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</si>
  <si>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</si>
  <si>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</si>
  <si>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</si>
  <si>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</si>
  <si>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</si>
  <si>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</si>
  <si>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</si>
  <si>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</si>
  <si>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</si>
  <si>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</si>
  <si>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</si>
  <si>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</si>
  <si>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</si>
  <si>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</si>
  <si>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</si>
  <si>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</si>
  <si>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</si>
  <si>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</si>
  <si>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</si>
  <si>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</si>
  <si>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</si>
  <si>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</si>
  <si>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</si>
  <si>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</si>
  <si>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</si>
  <si>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</si>
  <si>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</si>
  <si>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</si>
  <si>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</si>
  <si>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</si>
  <si>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</si>
  <si>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</si>
  <si>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</si>
  <si>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</si>
  <si>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</si>
  <si>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</si>
  <si>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</si>
  <si>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</si>
  <si>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</si>
  <si>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</si>
  <si>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</si>
  <si>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</si>
  <si>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</si>
  <si>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</si>
  <si>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</si>
  <si>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</si>
  <si>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</si>
  <si>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</si>
  <si>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</si>
  <si>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</si>
  <si>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</si>
  <si>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</si>
  <si>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</si>
  <si>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</si>
  <si>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</si>
  <si>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</si>
  <si>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</si>
  <si>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</si>
  <si>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</si>
  <si>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</si>
  <si>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</si>
  <si>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</si>
  <si>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</si>
  <si>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</si>
  <si>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</si>
  <si>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</si>
  <si>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</si>
  <si>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</si>
  <si>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</si>
  <si>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</si>
  <si>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</si>
  <si>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</si>
  <si>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</si>
  <si>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</si>
  <si>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</si>
  <si>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</si>
  <si>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</si>
  <si>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</si>
  <si>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</si>
  <si>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</si>
  <si>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</si>
  <si>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</si>
  <si>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</si>
  <si>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</si>
  <si>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</si>
  <si>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</si>
  <si>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</si>
  <si>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</si>
  <si>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</si>
  <si>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</si>
  <si>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</si>
  <si>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</si>
  <si>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</si>
  <si>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</si>
  <si>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</si>
  <si>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</si>
  <si>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</si>
  <si>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</si>
  <si>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</si>
  <si>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</si>
  <si>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</si>
  <si>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</si>
  <si>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</si>
  <si>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</si>
  <si>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</si>
  <si>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</si>
  <si>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</si>
  <si>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</si>
  <si>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</si>
  <si>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</si>
  <si>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</si>
  <si>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</si>
  <si>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</si>
  <si>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</si>
  <si>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</si>
  <si>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</si>
  <si>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</si>
  <si>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</si>
  <si>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</si>
  <si>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</si>
  <si>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</si>
  <si>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</si>
  <si>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</si>
  <si>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</si>
  <si>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</si>
  <si>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</si>
  <si>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</si>
  <si>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</si>
  <si>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</si>
  <si>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</si>
  <si>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</si>
  <si>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</si>
  <si>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</si>
  <si>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</si>
  <si>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</si>
  <si>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</si>
  <si>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</si>
  <si>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</si>
  <si>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</si>
  <si>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</si>
  <si>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</si>
  <si>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</si>
  <si>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</si>
  <si>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</si>
  <si>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</si>
  <si>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</si>
  <si>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</si>
  <si>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</si>
  <si>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</si>
  <si>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</si>
  <si>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</si>
  <si>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</si>
  <si>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</si>
  <si>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</si>
  <si>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</si>
  <si>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</si>
  <si>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</si>
  <si>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</si>
  <si>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</si>
  <si>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</si>
  <si>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</si>
  <si>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</si>
  <si>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</si>
  <si>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</si>
  <si>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</si>
  <si>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</si>
  <si>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</si>
  <si>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</si>
  <si>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</si>
  <si>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</si>
  <si>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</si>
  <si>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</si>
  <si>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</si>
  <si>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</si>
  <si>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</si>
  <si>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</si>
  <si>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</si>
  <si>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</si>
  <si>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</si>
  <si>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</si>
  <si>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</si>
  <si>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</si>
  <si>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</si>
  <si>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</si>
  <si>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</si>
  <si>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</si>
  <si>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</si>
  <si>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</si>
  <si>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</si>
  <si>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</si>
  <si>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</si>
  <si>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</si>
  <si>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</si>
  <si>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</si>
  <si>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</si>
  <si>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</si>
  <si>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</si>
  <si>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</si>
  <si>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</si>
  <si>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</si>
  <si>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</si>
  <si>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</si>
  <si>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</si>
  <si>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</si>
  <si>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</si>
  <si>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</si>
  <si>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</si>
  <si>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</si>
  <si>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</si>
  <si>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</si>
  <si>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</si>
  <si>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</si>
  <si>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</si>
  <si>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</si>
  <si>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</si>
  <si>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</si>
  <si>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</si>
  <si>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</si>
  <si>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</si>
  <si>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基本按鍵</t>
    <phoneticPr fontId="3" type="noConversion"/>
  </si>
  <si>
    <t>加 [Shift] 按鍵</t>
    <phoneticPr fontId="3" type="noConversion"/>
  </si>
  <si>
    <t>注音符號編碼對照表</t>
    <phoneticPr fontId="3" type="noConversion"/>
  </si>
  <si>
    <t>r</t>
    <phoneticPr fontId="3" type="noConversion"/>
  </si>
  <si>
    <t>f</t>
    <phoneticPr fontId="3" type="noConversion"/>
  </si>
  <si>
    <t>z</t>
    <phoneticPr fontId="3" type="noConversion"/>
  </si>
  <si>
    <t>ci</t>
    <phoneticPr fontId="3" type="noConversion"/>
  </si>
  <si>
    <t>chi</t>
    <phoneticPr fontId="3" type="noConversion"/>
  </si>
  <si>
    <t>台語音標</t>
    <phoneticPr fontId="3" type="noConversion"/>
  </si>
  <si>
    <t>音標編碼</t>
    <phoneticPr fontId="122" type="noConversion"/>
  </si>
  <si>
    <t xml:space="preserve">  # 設定「候選字清單」中，字典漢字與方音符號的對映</t>
  </si>
  <si>
    <t>候選字清單漢字與注音符號的對映 (comment_format)</t>
  </si>
  <si>
    <t>拚音編碼</t>
    <phoneticPr fontId="3" type="noConversion"/>
  </si>
  <si>
    <t>0</t>
    <phoneticPr fontId="122" type="noConversion"/>
  </si>
  <si>
    <t>R</t>
    <phoneticPr fontId="122" type="noConversion"/>
  </si>
  <si>
    <t>[</t>
    <phoneticPr fontId="122" type="noConversion"/>
  </si>
  <si>
    <t>]</t>
    <phoneticPr fontId="122" type="noConversion"/>
  </si>
  <si>
    <t>@</t>
    <phoneticPr fontId="122" type="noConversion"/>
  </si>
  <si>
    <t>{</t>
    <phoneticPr fontId="122" type="noConversion"/>
  </si>
  <si>
    <t>}</t>
    <phoneticPr fontId="122" type="noConversion"/>
  </si>
  <si>
    <t>N</t>
    <phoneticPr fontId="122" type="noConversion"/>
  </si>
  <si>
    <t>M</t>
    <phoneticPr fontId="122" type="noConversion"/>
  </si>
  <si>
    <t>W</t>
    <phoneticPr fontId="122" type="noConversion"/>
  </si>
  <si>
    <t>X</t>
    <phoneticPr fontId="122" type="noConversion"/>
  </si>
  <si>
    <t>Y</t>
    <phoneticPr fontId="122" type="noConversion"/>
  </si>
  <si>
    <t>E</t>
    <phoneticPr fontId="122" type="noConversion"/>
  </si>
  <si>
    <t>Q</t>
    <phoneticPr fontId="122" type="noConversion"/>
  </si>
  <si>
    <t>A</t>
    <phoneticPr fontId="122" type="noConversion"/>
  </si>
  <si>
    <t>U</t>
    <phoneticPr fontId="122" type="noConversion"/>
  </si>
  <si>
    <t>I</t>
    <phoneticPr fontId="122" type="noConversion"/>
  </si>
  <si>
    <t>S</t>
    <phoneticPr fontId="122" type="noConversion"/>
  </si>
  <si>
    <t>J</t>
    <phoneticPr fontId="122" type="noConversion"/>
  </si>
  <si>
    <t>C</t>
    <phoneticPr fontId="122" type="noConversion"/>
  </si>
  <si>
    <t>Z</t>
    <phoneticPr fontId="122" type="noConversion"/>
  </si>
  <si>
    <t>K</t>
    <phoneticPr fontId="122" type="noConversion"/>
  </si>
  <si>
    <t>T</t>
    <phoneticPr fontId="122" type="noConversion"/>
  </si>
  <si>
    <t>P</t>
    <phoneticPr fontId="122" type="noConversion"/>
  </si>
  <si>
    <t>音標編碼</t>
    <phoneticPr fontId="3" type="noConversion"/>
  </si>
  <si>
    <t>-ing</t>
    <phoneticPr fontId="122" type="noConversion"/>
  </si>
  <si>
    <t>-ng</t>
    <phoneticPr fontId="122" type="noConversion"/>
  </si>
  <si>
    <t>-n</t>
    <phoneticPr fontId="122" type="noConversion"/>
  </si>
  <si>
    <t>-m</t>
    <phoneticPr fontId="122" type="noConversion"/>
  </si>
  <si>
    <t>ir</t>
    <phoneticPr fontId="122" type="noConversion"/>
  </si>
  <si>
    <t>台語音標</t>
    <phoneticPr fontId="122" type="noConversion"/>
  </si>
  <si>
    <t>ㆨ</t>
    <phoneticPr fontId="122" type="noConversion"/>
  </si>
  <si>
    <t xml:space="preserve"> </t>
    <phoneticPr fontId="122" type="noConversion"/>
  </si>
  <si>
    <t>?</t>
    <phoneticPr fontId="122" type="noConversion"/>
  </si>
  <si>
    <t>B</t>
    <phoneticPr fontId="122" type="noConversion"/>
  </si>
  <si>
    <t>L</t>
    <phoneticPr fontId="122" type="noConversion"/>
  </si>
  <si>
    <t>(</t>
    <phoneticPr fontId="122" type="noConversion"/>
  </si>
  <si>
    <t>!</t>
    <phoneticPr fontId="122" type="noConversion"/>
  </si>
  <si>
    <t>Ne</t>
    <phoneticPr fontId="122" type="noConversion"/>
  </si>
  <si>
    <t>, &lt;</t>
  </si>
  <si>
    <t>Nau</t>
    <phoneticPr fontId="122" type="noConversion"/>
  </si>
  <si>
    <t>Nu</t>
    <phoneticPr fontId="122" type="noConversion"/>
  </si>
  <si>
    <t>Noo</t>
    <phoneticPr fontId="122" type="noConversion"/>
  </si>
  <si>
    <t>Ni</t>
    <phoneticPr fontId="122" type="noConversion"/>
  </si>
  <si>
    <t>ji</t>
    <phoneticPr fontId="122" type="noConversion"/>
  </si>
  <si>
    <t>ｎ</t>
  </si>
  <si>
    <t>入声</t>
  </si>
  <si>
    <t>·</t>
  </si>
  <si>
    <t>Nai</t>
    <phoneticPr fontId="122" type="noConversion"/>
  </si>
  <si>
    <t>Na</t>
    <phoneticPr fontId="122" type="noConversion"/>
  </si>
  <si>
    <t>9 (</t>
  </si>
  <si>
    <t>8 *</t>
  </si>
  <si>
    <t>1 !</t>
  </si>
  <si>
    <t>{</t>
  </si>
  <si>
    <t>}</t>
  </si>
  <si>
    <t>[</t>
  </si>
  <si>
    <t>]</t>
  </si>
  <si>
    <t>:</t>
  </si>
  <si>
    <t>'1!qa2wsxeEdDcrRfvyYhn8*iIkoO9(lL,&lt;m0p;:/-uUjJ 43btgz657'</t>
  </si>
  <si>
    <t>&gt;</t>
  </si>
  <si>
    <t>欄1</t>
    <phoneticPr fontId="3" type="noConversion"/>
  </si>
  <si>
    <t>欄2</t>
    <phoneticPr fontId="3" type="noConversion"/>
  </si>
  <si>
    <t>Keymap</t>
    <phoneticPr fontId="83" type="noConversion"/>
  </si>
  <si>
    <t>- 'xlit|pbPmtTnlkgKGhZJCSzjcsaAOQoeEyYxX{}M@N[]RriIuU1239&gt;&lt;4570|1!qa2wsxeEdDcrRfvyYhn8*iIkoO9(lL,&lt;m0p;:/-uUjJ 43btgz657|'</t>
  </si>
  <si>
    <t>- 'xlit|1!qa2wsxeEdDcrRfvyYhn8*iIkoO9(lL,&lt;m0p;:/-uUjJ 43btgz657|ㄅㆠㄆㄇㄉㄊㄋㄌㄍㆣㄎㄫㄏㄐㆢㄑㄒㄗㆡㄘㄙㄚㆩㆦㆧㄜㆤㆥㄞㆮㄠㆯㆰㆱㆬㄢㄣㄤㆲㄥㆭㄧㆪㄨㆫ ˋ˪ㆴㆵㆻㆷˊ˫˙|'</t>
  </si>
  <si>
    <t>- 'xlit|pbPmtTnlkgKGhZJCSzjcsaAOQoeEyYxX{}M@N[]RriIuU9&gt;&lt;4123570|ㄅㆠㄆㄇㄉㄊㄋㄌㄍㆣㄎㄫㄏㄐㆢㄑㄒㄗㆡㄘㄙㄚㆩㆦㆧㄜㆤㆤㄞㆮㄠㆯㆰㆱㆬㄢㄣㄤㆲㄥㆭㄧㄧㄨㆫㆴㆵㆻㆷ ˋ˪ˊ˫˙|'</t>
  </si>
  <si>
    <t>@</t>
  </si>
  <si>
    <t>Alphabet:</t>
    <phoneticPr fontId="122" type="noConversion"/>
  </si>
  <si>
    <t>'1!qa2wsxeEdDcrRfvyYhn8*iIkoO9(lL,&lt;m0p;:/-uUjJbtgz 43657'</t>
  </si>
  <si>
    <t>音標編碼</t>
    <phoneticPr fontId="83" type="noConversion"/>
  </si>
  <si>
    <t>按鍵字元</t>
    <phoneticPr fontId="122" type="noConversion"/>
  </si>
  <si>
    <t>欄2</t>
  </si>
  <si>
    <t>音標編碼</t>
  </si>
  <si>
    <t>欄1</t>
  </si>
  <si>
    <t>對映總表</t>
  </si>
  <si>
    <t>chi</t>
  </si>
  <si>
    <t>Ne</t>
    <phoneticPr fontId="3" type="noConversion"/>
  </si>
  <si>
    <t>Nai</t>
    <phoneticPr fontId="3" type="noConversion"/>
  </si>
  <si>
    <t>Nau</t>
    <phoneticPr fontId="3" type="noConversion"/>
  </si>
  <si>
    <t>Na</t>
    <phoneticPr fontId="3" type="noConversion"/>
  </si>
  <si>
    <t>Noo</t>
    <phoneticPr fontId="3" type="noConversion"/>
  </si>
  <si>
    <t>ing</t>
    <phoneticPr fontId="3" type="noConversion"/>
  </si>
  <si>
    <t>Nu</t>
    <phoneticPr fontId="3" type="noConversion"/>
  </si>
  <si>
    <t>&gt;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</si>
  <si>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</si>
  <si>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</si>
  <si>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</si>
  <si>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aiN</t>
    <phoneticPr fontId="3" type="noConversion"/>
  </si>
  <si>
    <t>auN</t>
    <phoneticPr fontId="3" type="noConversion"/>
  </si>
  <si>
    <t>候選字清單漢字與注音符號的對映 (comment_format)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</si>
</sst>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36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22"/>
      <color rgb="FF000000"/>
      <name val="Noto Serif TC Medium"/>
    </font>
    <font>
      <sz val="22"/>
      <color rgb="FF000000"/>
      <name val="Noto Serif TC Medium"/>
      <family val="2"/>
    </font>
    <font>
      <sz val="26"/>
      <color rgb="FF000000"/>
      <name val="Noto Serif TC Medium"/>
    </font>
    <font>
      <sz val="10"/>
      <color rgb="FF000000"/>
      <name val="KangXi Font Full Version"/>
      <family val="3"/>
      <charset val="136"/>
    </font>
    <font>
      <sz val="24"/>
      <color rgb="FFFF0000"/>
      <name val="KangXi Font Full Version"/>
      <family val="3"/>
      <charset val="136"/>
    </font>
    <font>
      <sz val="24"/>
      <color rgb="FF000000"/>
      <name val="KangXi Font Full Version"/>
      <family val="3"/>
      <charset val="136"/>
    </font>
    <font>
      <sz val="18"/>
      <color rgb="FFC00000"/>
      <name val="KangXi Font Full Version"/>
      <family val="3"/>
      <charset val="136"/>
    </font>
    <font>
      <b/>
      <sz val="16"/>
      <color rgb="FFFF0000"/>
      <name val="KangXi Font Full Version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8"/>
      <name val="LXGW WenKai Mono"/>
      <family val="3"/>
      <charset val="136"/>
    </font>
    <font>
      <b/>
      <sz val="24"/>
      <color rgb="FFFFFF00"/>
      <name val="Arial"/>
      <family val="2"/>
    </font>
    <font>
      <sz val="24"/>
      <color theme="0"/>
      <name val="Microsoft JhengHei"/>
      <family val="2"/>
      <charset val="136"/>
    </font>
    <font>
      <sz val="18"/>
      <color theme="0"/>
      <name val="LXGW WenKai Mono"/>
      <family val="3"/>
      <charset val="136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theme="4"/>
      <name val="Microsoft JhengHei UI"/>
      <family val="2"/>
      <charset val="136"/>
    </font>
    <font>
      <sz val="20"/>
      <color rgb="FF000000"/>
      <name val="宋体"/>
      <charset val="136"/>
    </font>
    <font>
      <sz val="22"/>
      <name val="Iansui 094"/>
      <family val="3"/>
      <charset val="136"/>
    </font>
    <font>
      <sz val="18"/>
      <color rgb="FFFF0000"/>
      <name val="Noto Sans TC"/>
      <family val="2"/>
    </font>
    <font>
      <sz val="22"/>
      <color rgb="FFFF0000"/>
      <name val="Iansui 094"/>
      <family val="3"/>
      <charset val="136"/>
    </font>
    <font>
      <sz val="18"/>
      <color rgb="FFFF0000"/>
      <name val="BopomofoRuby1909-v1"/>
      <family val="3"/>
      <charset val="136"/>
    </font>
    <font>
      <sz val="18"/>
      <color rgb="FFFF0000"/>
      <name val="Noto Sans TC"/>
      <family val="2"/>
      <charset val="136"/>
    </font>
    <font>
      <sz val="18"/>
      <color theme="4" tint="0.39997558519241921"/>
      <name val="Arial"/>
      <family val="2"/>
    </font>
    <font>
      <b/>
      <sz val="22"/>
      <color rgb="FFFF0000"/>
      <name val="Iansui 094"/>
      <family val="3"/>
      <charset val="136"/>
    </font>
    <font>
      <sz val="18"/>
      <name val="Arial"/>
      <family val="2"/>
    </font>
    <font>
      <sz val="18"/>
      <color theme="4" tint="0.39997558519241921"/>
      <name val="LXGW WenKai Mono"/>
      <family val="3"/>
      <charset val="136"/>
    </font>
    <font>
      <sz val="20"/>
      <color theme="2" tint="-9.9978637043366805E-2"/>
      <name val="Arial"/>
      <family val="2"/>
    </font>
    <font>
      <sz val="24"/>
      <color theme="2" tint="-9.9978637043366805E-2"/>
      <name val="Iansui 094"/>
      <family val="3"/>
      <charset val="136"/>
    </font>
  </fonts>
  <fills count="2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  <xf numFmtId="0" fontId="214" fillId="0" borderId="0"/>
  </cellStyleXfs>
  <cellXfs count="706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06" fillId="9" borderId="0" xfId="0" applyFont="1" applyFill="1" applyAlignment="1">
      <alignment horizontal="left" vertical="center" indent="1"/>
    </xf>
    <xf numFmtId="0" fontId="207" fillId="0" borderId="0" xfId="0" applyFont="1" applyAlignment="1">
      <alignment horizontal="left" vertical="center" indent="1"/>
    </xf>
    <xf numFmtId="0" fontId="208" fillId="12" borderId="0" xfId="0" applyFont="1" applyFill="1" applyAlignment="1">
      <alignment horizontal="left" vertical="center" indent="1"/>
    </xf>
    <xf numFmtId="0" fontId="209" fillId="0" borderId="0" xfId="0" applyFont="1" applyAlignment="1">
      <alignment horizontal="left" vertical="center" indent="1"/>
    </xf>
    <xf numFmtId="0" fontId="210" fillId="0" borderId="0" xfId="0" applyFont="1" applyAlignment="1">
      <alignment horizontal="left" vertical="center"/>
    </xf>
    <xf numFmtId="0" fontId="211" fillId="0" borderId="0" xfId="0" applyFont="1" applyAlignment="1">
      <alignment horizontal="center" vertical="center"/>
    </xf>
    <xf numFmtId="0" fontId="209" fillId="0" borderId="0" xfId="0" applyFont="1" applyAlignment="1">
      <alignment horizontal="left" vertical="center" indent="3"/>
    </xf>
    <xf numFmtId="0" fontId="209" fillId="0" borderId="0" xfId="0" applyFont="1" applyAlignment="1">
      <alignment horizontal="center" vertical="center"/>
    </xf>
    <xf numFmtId="0" fontId="212" fillId="0" borderId="0" xfId="0" applyFont="1" applyAlignment="1">
      <alignment horizontal="left" vertical="center"/>
    </xf>
    <xf numFmtId="0" fontId="213" fillId="9" borderId="0" xfId="0" applyFont="1" applyFill="1" applyAlignment="1">
      <alignment horizontal="left" vertical="center"/>
    </xf>
    <xf numFmtId="0" fontId="209" fillId="9" borderId="0" xfId="0" applyFont="1" applyFill="1" applyAlignment="1">
      <alignment horizontal="left" vertical="center" indent="1"/>
    </xf>
    <xf numFmtId="49" fontId="23" fillId="4" borderId="0" xfId="0" applyNumberFormat="1" applyFont="1" applyFill="1" applyAlignment="1">
      <alignment horizontal="center" vertical="center"/>
    </xf>
    <xf numFmtId="49" fontId="26" fillId="7" borderId="0" xfId="0" applyNumberFormat="1" applyFont="1" applyFill="1" applyAlignment="1">
      <alignment horizontal="center" vertical="center"/>
    </xf>
    <xf numFmtId="49" fontId="184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14" fillId="0" borderId="0" xfId="5"/>
    <xf numFmtId="0" fontId="76" fillId="0" borderId="0" xfId="5" applyFont="1"/>
    <xf numFmtId="0" fontId="214" fillId="0" borderId="0" xfId="5" applyAlignment="1">
      <alignment vertical="center"/>
    </xf>
    <xf numFmtId="0" fontId="23" fillId="4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6" fillId="7" borderId="0" xfId="5" applyFont="1" applyFill="1" applyAlignment="1">
      <alignment horizontal="left" vertical="center" indent="1"/>
    </xf>
    <xf numFmtId="0" fontId="25" fillId="11" borderId="0" xfId="5" applyFont="1" applyFill="1" applyAlignment="1">
      <alignment horizontal="left" vertical="center" indent="1"/>
    </xf>
    <xf numFmtId="0" fontId="16" fillId="0" borderId="0" xfId="5" applyFont="1"/>
    <xf numFmtId="0" fontId="16" fillId="0" borderId="0" xfId="5" applyFont="1" applyAlignment="1">
      <alignment vertical="center"/>
    </xf>
    <xf numFmtId="0" fontId="16" fillId="9" borderId="0" xfId="4" applyFont="1" applyFill="1" applyAlignment="1">
      <alignment vertical="center"/>
    </xf>
    <xf numFmtId="0" fontId="18" fillId="9" borderId="0" xfId="4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57" fillId="14" borderId="0" xfId="4" applyFont="1" applyFill="1" applyAlignment="1">
      <alignment vertical="center"/>
    </xf>
    <xf numFmtId="0" fontId="57" fillId="14" borderId="0" xfId="4" applyFont="1" applyFill="1" applyAlignment="1">
      <alignment horizontal="center" vertical="center"/>
    </xf>
    <xf numFmtId="0" fontId="16" fillId="16" borderId="0" xfId="4" applyFont="1" applyFill="1" applyAlignment="1">
      <alignment vertical="center"/>
    </xf>
    <xf numFmtId="0" fontId="16" fillId="16" borderId="0" xfId="4" applyFont="1" applyFill="1" applyAlignment="1">
      <alignment horizontal="center" vertical="center"/>
    </xf>
    <xf numFmtId="0" fontId="17" fillId="16" borderId="0" xfId="4" applyFont="1" applyFill="1" applyAlignment="1">
      <alignment vertical="center"/>
    </xf>
    <xf numFmtId="0" fontId="16" fillId="0" borderId="0" xfId="4" applyFont="1" applyAlignment="1">
      <alignment vertical="center"/>
    </xf>
    <xf numFmtId="0" fontId="141" fillId="0" borderId="0" xfId="4" applyFont="1" applyAlignment="1">
      <alignment vertical="center"/>
    </xf>
    <xf numFmtId="0" fontId="78" fillId="0" borderId="0" xfId="4" applyFont="1" applyAlignment="1">
      <alignment vertical="center"/>
    </xf>
    <xf numFmtId="0" fontId="16" fillId="9" borderId="0" xfId="5" applyFont="1" applyFill="1" applyAlignment="1">
      <alignment vertical="center"/>
    </xf>
    <xf numFmtId="0" fontId="16" fillId="16" borderId="0" xfId="5" applyFont="1" applyFill="1" applyAlignment="1">
      <alignment vertical="center"/>
    </xf>
    <xf numFmtId="0" fontId="20" fillId="16" borderId="0" xfId="5" applyFont="1" applyFill="1" applyAlignment="1">
      <alignment vertical="center"/>
    </xf>
    <xf numFmtId="0" fontId="21" fillId="16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56" fillId="10" borderId="0" xfId="5" applyFont="1" applyFill="1" applyAlignment="1">
      <alignment vertical="center"/>
    </xf>
    <xf numFmtId="0" fontId="16" fillId="0" borderId="0" xfId="4" applyFont="1"/>
    <xf numFmtId="0" fontId="78" fillId="0" borderId="0" xfId="4" applyFont="1"/>
    <xf numFmtId="0" fontId="121" fillId="0" borderId="0" xfId="5" applyFont="1" applyAlignment="1">
      <alignment horizontal="center" vertical="center"/>
    </xf>
    <xf numFmtId="0" fontId="4" fillId="0" borderId="0" xfId="5" applyFont="1"/>
    <xf numFmtId="0" fontId="15" fillId="0" borderId="0" xfId="5" applyFont="1"/>
    <xf numFmtId="178" fontId="215" fillId="15" borderId="16" xfId="5" quotePrefix="1" applyNumberFormat="1" applyFont="1" applyFill="1" applyBorder="1" applyAlignment="1">
      <alignment horizontal="center" vertical="center"/>
    </xf>
    <xf numFmtId="178" fontId="215" fillId="15" borderId="16" xfId="5" applyNumberFormat="1" applyFont="1" applyFill="1" applyBorder="1" applyAlignment="1">
      <alignment horizontal="center" vertical="center"/>
    </xf>
    <xf numFmtId="178" fontId="216" fillId="15" borderId="16" xfId="5" applyNumberFormat="1" applyFont="1" applyFill="1" applyBorder="1" applyAlignment="1">
      <alignment horizontal="center" vertical="center"/>
    </xf>
    <xf numFmtId="178" fontId="216" fillId="3" borderId="16" xfId="5" applyNumberFormat="1" applyFont="1" applyFill="1" applyBorder="1" applyAlignment="1">
      <alignment horizontal="center" vertical="center"/>
    </xf>
    <xf numFmtId="0" fontId="217" fillId="15" borderId="10" xfId="5" applyFont="1" applyFill="1" applyBorder="1" applyAlignment="1">
      <alignment vertical="center"/>
    </xf>
    <xf numFmtId="0" fontId="217" fillId="15" borderId="8" xfId="5" applyFont="1" applyFill="1" applyBorder="1" applyAlignment="1">
      <alignment vertical="center"/>
    </xf>
    <xf numFmtId="0" fontId="14" fillId="0" borderId="0" xfId="5" applyFont="1" applyAlignment="1">
      <alignment horizontal="center" vertical="center"/>
    </xf>
    <xf numFmtId="178" fontId="215" fillId="8" borderId="16" xfId="5" applyNumberFormat="1" applyFont="1" applyFill="1" applyBorder="1" applyAlignment="1">
      <alignment horizontal="center" vertical="center"/>
    </xf>
    <xf numFmtId="178" fontId="215" fillId="8" borderId="16" xfId="5" quotePrefix="1" applyNumberFormat="1" applyFont="1" applyFill="1" applyBorder="1" applyAlignment="1">
      <alignment horizontal="center" vertical="center"/>
    </xf>
    <xf numFmtId="0" fontId="217" fillId="8" borderId="10" xfId="5" applyFont="1" applyFill="1" applyBorder="1" applyAlignment="1">
      <alignment vertical="center"/>
    </xf>
    <xf numFmtId="0" fontId="217" fillId="8" borderId="8" xfId="5" applyFont="1" applyFill="1" applyBorder="1" applyAlignment="1">
      <alignment vertical="center"/>
    </xf>
    <xf numFmtId="178" fontId="63" fillId="14" borderId="16" xfId="5" applyNumberFormat="1" applyFont="1" applyFill="1" applyBorder="1" applyAlignment="1">
      <alignment horizontal="center" vertical="center"/>
    </xf>
    <xf numFmtId="178" fontId="58" fillId="14" borderId="16" xfId="5" applyNumberFormat="1" applyFont="1" applyFill="1" applyBorder="1" applyAlignment="1">
      <alignment horizontal="left" vertical="center"/>
    </xf>
    <xf numFmtId="178" fontId="218" fillId="14" borderId="16" xfId="5" applyNumberFormat="1" applyFont="1" applyFill="1" applyBorder="1" applyAlignment="1">
      <alignment horizontal="left" vertical="center"/>
    </xf>
    <xf numFmtId="178" fontId="219" fillId="14" borderId="16" xfId="5" applyNumberFormat="1" applyFont="1" applyFill="1" applyBorder="1" applyAlignment="1">
      <alignment horizontal="left" vertical="center"/>
    </xf>
    <xf numFmtId="0" fontId="220" fillId="14" borderId="10" xfId="5" applyFont="1" applyFill="1" applyBorder="1" applyAlignment="1">
      <alignment vertical="center"/>
    </xf>
    <xf numFmtId="0" fontId="220" fillId="14" borderId="8" xfId="5" applyFont="1" applyFill="1" applyBorder="1" applyAlignment="1">
      <alignment vertical="center"/>
    </xf>
    <xf numFmtId="178" fontId="215" fillId="4" borderId="16" xfId="5" applyNumberFormat="1" applyFont="1" applyFill="1" applyBorder="1" applyAlignment="1">
      <alignment horizontal="center" vertical="center"/>
    </xf>
    <xf numFmtId="178" fontId="215" fillId="4" borderId="16" xfId="5" quotePrefix="1" applyNumberFormat="1" applyFont="1" applyFill="1" applyBorder="1" applyAlignment="1">
      <alignment horizontal="center" vertical="center"/>
    </xf>
    <xf numFmtId="0" fontId="217" fillId="4" borderId="10" xfId="5" applyFont="1" applyFill="1" applyBorder="1" applyAlignment="1">
      <alignment vertical="center"/>
    </xf>
    <xf numFmtId="0" fontId="217" fillId="4" borderId="8" xfId="5" applyFont="1" applyFill="1" applyBorder="1" applyAlignment="1">
      <alignment vertical="center"/>
    </xf>
    <xf numFmtId="0" fontId="53" fillId="0" borderId="0" xfId="5" applyFont="1"/>
    <xf numFmtId="0" fontId="52" fillId="6" borderId="16" xfId="5" applyFont="1" applyFill="1" applyBorder="1" applyAlignment="1">
      <alignment horizontal="center" vertical="center"/>
    </xf>
    <xf numFmtId="0" fontId="18" fillId="6" borderId="16" xfId="5" applyFont="1" applyFill="1" applyBorder="1" applyAlignment="1">
      <alignment horizontal="center" vertical="center"/>
    </xf>
    <xf numFmtId="0" fontId="221" fillId="6" borderId="16" xfId="5" applyFont="1" applyFill="1" applyBorder="1" applyAlignment="1">
      <alignment horizontal="center" vertical="center"/>
    </xf>
    <xf numFmtId="0" fontId="222" fillId="5" borderId="10" xfId="5" applyFont="1" applyFill="1" applyBorder="1" applyAlignment="1">
      <alignment vertical="center"/>
    </xf>
    <xf numFmtId="0" fontId="222" fillId="5" borderId="8" xfId="5" applyFont="1" applyFill="1" applyBorder="1" applyAlignment="1">
      <alignment vertical="center"/>
    </xf>
    <xf numFmtId="0" fontId="51" fillId="0" borderId="0" xfId="5" applyFont="1" applyAlignment="1">
      <alignment horizontal="center" vertical="center"/>
    </xf>
    <xf numFmtId="0" fontId="8" fillId="0" borderId="0" xfId="5" applyFont="1"/>
    <xf numFmtId="0" fontId="10" fillId="4" borderId="6" xfId="5" quotePrefix="1" applyFont="1" applyFill="1" applyBorder="1" applyAlignment="1">
      <alignment vertical="center"/>
    </xf>
    <xf numFmtId="178" fontId="55" fillId="4" borderId="5" xfId="5" applyNumberFormat="1" applyFont="1" applyFill="1" applyBorder="1" applyAlignment="1">
      <alignment vertical="center"/>
    </xf>
    <xf numFmtId="178" fontId="9" fillId="4" borderId="4" xfId="5" applyNumberFormat="1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55" fillId="4" borderId="5" xfId="5" applyFont="1" applyFill="1" applyBorder="1" applyAlignment="1">
      <alignment vertical="center"/>
    </xf>
    <xf numFmtId="0" fontId="223" fillId="4" borderId="6" xfId="5" applyFont="1" applyFill="1" applyBorder="1" applyAlignment="1">
      <alignment vertical="center" wrapText="1"/>
    </xf>
    <xf numFmtId="0" fontId="10" fillId="2" borderId="6" xfId="5" applyFont="1" applyFill="1" applyBorder="1" applyAlignment="1">
      <alignment vertical="center"/>
    </xf>
    <xf numFmtId="178" fontId="55" fillId="2" borderId="5" xfId="5" applyNumberFormat="1" applyFont="1" applyFill="1" applyBorder="1" applyAlignment="1">
      <alignment vertical="center"/>
    </xf>
    <xf numFmtId="178" fontId="9" fillId="2" borderId="4" xfId="5" applyNumberFormat="1" applyFont="1" applyFill="1" applyBorder="1" applyAlignment="1">
      <alignment vertical="center"/>
    </xf>
    <xf numFmtId="178" fontId="10" fillId="2" borderId="6" xfId="5" applyNumberFormat="1" applyFont="1" applyFill="1" applyBorder="1" applyAlignment="1">
      <alignment vertical="center"/>
    </xf>
    <xf numFmtId="0" fontId="5" fillId="0" borderId="0" xfId="5" applyFont="1" applyAlignment="1">
      <alignment horizontal="center"/>
    </xf>
    <xf numFmtId="0" fontId="224" fillId="0" borderId="0" xfId="5" applyFont="1"/>
    <xf numFmtId="0" fontId="7" fillId="4" borderId="29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178" fontId="7" fillId="4" borderId="30" xfId="5" applyNumberFormat="1" applyFont="1" applyFill="1" applyBorder="1" applyAlignment="1">
      <alignment horizontal="center"/>
    </xf>
    <xf numFmtId="0" fontId="6" fillId="4" borderId="29" xfId="5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30" xfId="5" applyFont="1" applyFill="1" applyBorder="1" applyAlignment="1">
      <alignment horizontal="center"/>
    </xf>
    <xf numFmtId="178" fontId="6" fillId="4" borderId="30" xfId="5" applyNumberFormat="1" applyFont="1" applyFill="1" applyBorder="1" applyAlignment="1">
      <alignment horizontal="center"/>
    </xf>
    <xf numFmtId="0" fontId="6" fillId="2" borderId="29" xfId="5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30" xfId="5" applyFont="1" applyFill="1" applyBorder="1" applyAlignment="1">
      <alignment horizontal="center"/>
    </xf>
    <xf numFmtId="178" fontId="6" fillId="2" borderId="29" xfId="5" applyNumberFormat="1" applyFont="1" applyFill="1" applyBorder="1" applyAlignment="1">
      <alignment horizontal="center"/>
    </xf>
    <xf numFmtId="178" fontId="6" fillId="2" borderId="30" xfId="5" applyNumberFormat="1" applyFont="1" applyFill="1" applyBorder="1" applyAlignment="1">
      <alignment horizontal="center"/>
    </xf>
    <xf numFmtId="0" fontId="13" fillId="4" borderId="6" xfId="5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223" fillId="2" borderId="6" xfId="5" applyFont="1" applyFill="1" applyBorder="1" applyAlignment="1">
      <alignment vertical="center"/>
    </xf>
    <xf numFmtId="178" fontId="68" fillId="2" borderId="4" xfId="5" applyNumberFormat="1" applyFont="1" applyFill="1" applyBorder="1" applyAlignment="1">
      <alignment vertical="center"/>
    </xf>
    <xf numFmtId="0" fontId="7" fillId="4" borderId="30" xfId="5" applyFont="1" applyFill="1" applyBorder="1" applyAlignment="1">
      <alignment horizontal="center"/>
    </xf>
    <xf numFmtId="0" fontId="6" fillId="0" borderId="0" xfId="5" applyFont="1" applyAlignment="1">
      <alignment horizontal="center"/>
    </xf>
    <xf numFmtId="178" fontId="10" fillId="4" borderId="6" xfId="5" applyNumberFormat="1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223" fillId="2" borderId="6" xfId="5" applyFont="1" applyFill="1" applyBorder="1" applyAlignment="1">
      <alignment vertical="center" wrapText="1"/>
    </xf>
    <xf numFmtId="0" fontId="12" fillId="3" borderId="6" xfId="5" applyFont="1" applyFill="1" applyBorder="1" applyAlignment="1">
      <alignment vertical="center"/>
    </xf>
    <xf numFmtId="0" fontId="10" fillId="2" borderId="6" xfId="5" applyFont="1" applyFill="1" applyBorder="1" applyAlignment="1">
      <alignment vertical="center" wrapText="1"/>
    </xf>
    <xf numFmtId="0" fontId="6" fillId="3" borderId="29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30" xfId="5" applyFont="1" applyFill="1" applyBorder="1" applyAlignment="1">
      <alignment horizontal="center"/>
    </xf>
    <xf numFmtId="9" fontId="6" fillId="3" borderId="29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30" xfId="5" applyNumberFormat="1" applyFont="1" applyFill="1" applyBorder="1" applyAlignment="1">
      <alignment horizontal="center"/>
    </xf>
    <xf numFmtId="0" fontId="27" fillId="4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27" fillId="13" borderId="7" xfId="5" applyFont="1" applyFill="1" applyBorder="1" applyAlignment="1">
      <alignment horizontal="center" vertical="center"/>
    </xf>
    <xf numFmtId="0" fontId="121" fillId="0" borderId="0" xfId="5" applyFont="1" applyAlignment="1">
      <alignment horizontal="center"/>
    </xf>
    <xf numFmtId="49" fontId="130" fillId="24" borderId="0" xfId="4" applyNumberFormat="1" applyFont="1" applyFill="1" applyAlignment="1">
      <alignment horizontal="center"/>
    </xf>
    <xf numFmtId="0" fontId="225" fillId="0" borderId="0" xfId="4" applyFont="1" applyAlignment="1">
      <alignment horizontal="center" vertical="center"/>
    </xf>
    <xf numFmtId="0" fontId="123" fillId="11" borderId="0" xfId="4" quotePrefix="1" applyFont="1" applyFill="1" applyAlignment="1">
      <alignment horizontal="center"/>
    </xf>
    <xf numFmtId="0" fontId="226" fillId="24" borderId="0" xfId="4" applyFont="1" applyFill="1" applyAlignment="1">
      <alignment horizontal="center"/>
    </xf>
    <xf numFmtId="0" fontId="227" fillId="0" borderId="0" xfId="4" applyFont="1" applyAlignment="1">
      <alignment horizontal="center" vertical="center"/>
    </xf>
    <xf numFmtId="178" fontId="6" fillId="4" borderId="29" xfId="5" applyNumberFormat="1" applyFont="1" applyFill="1" applyBorder="1" applyAlignment="1">
      <alignment horizontal="center"/>
    </xf>
    <xf numFmtId="0" fontId="76" fillId="9" borderId="0" xfId="5" applyFont="1" applyFill="1"/>
    <xf numFmtId="0" fontId="228" fillId="0" borderId="0" xfId="4" applyFont="1" applyAlignment="1">
      <alignment horizontal="right"/>
    </xf>
    <xf numFmtId="0" fontId="229" fillId="9" borderId="0" xfId="4" applyFont="1" applyFill="1" applyAlignment="1">
      <alignment horizontal="center"/>
    </xf>
    <xf numFmtId="0" fontId="145" fillId="9" borderId="0" xfId="4" applyFont="1" applyFill="1"/>
    <xf numFmtId="0" fontId="229" fillId="9" borderId="0" xfId="4" applyFont="1" applyFill="1"/>
    <xf numFmtId="0" fontId="156" fillId="9" borderId="0" xfId="0" applyFont="1" applyFill="1"/>
    <xf numFmtId="0" fontId="167" fillId="8" borderId="7" xfId="5" applyFont="1" applyFill="1" applyBorder="1" applyAlignment="1">
      <alignment horizontal="center" vertical="center"/>
    </xf>
    <xf numFmtId="0" fontId="167" fillId="2" borderId="7" xfId="5" applyFont="1" applyFill="1" applyBorder="1" applyAlignment="1">
      <alignment horizontal="center" vertical="center"/>
    </xf>
    <xf numFmtId="0" fontId="230" fillId="0" borderId="0" xfId="4" applyFont="1"/>
    <xf numFmtId="0" fontId="232" fillId="0" borderId="0" xfId="4" applyFont="1" applyAlignment="1">
      <alignment horizontal="center" vertical="center"/>
    </xf>
    <xf numFmtId="0" fontId="233" fillId="26" borderId="0" xfId="4" applyFont="1" applyFill="1"/>
    <xf numFmtId="0" fontId="128" fillId="0" borderId="0" xfId="4" applyFont="1" applyAlignment="1">
      <alignment horizontal="center" vertical="center"/>
    </xf>
    <xf numFmtId="0" fontId="132" fillId="0" borderId="0" xfId="4" applyFont="1" applyAlignment="1">
      <alignment horizontal="center" vertical="center"/>
    </xf>
    <xf numFmtId="0" fontId="149" fillId="0" borderId="0" xfId="4" applyFont="1" applyAlignment="1">
      <alignment horizontal="center" vertic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145" fillId="0" borderId="0" xfId="4" applyFont="1" applyAlignment="1">
      <alignment horizontal="center" vertical="center"/>
    </xf>
    <xf numFmtId="0" fontId="157" fillId="0" borderId="0" xfId="4" applyFont="1" applyAlignment="1">
      <alignment horizontal="center" vertical="center"/>
    </xf>
    <xf numFmtId="0" fontId="158" fillId="0" borderId="0" xfId="4" applyFont="1" applyAlignment="1">
      <alignment horizontal="center" vertical="center"/>
    </xf>
    <xf numFmtId="0" fontId="231" fillId="0" borderId="0" xfId="4" applyFont="1" applyAlignment="1">
      <alignment horizontal="center" vertical="center"/>
    </xf>
    <xf numFmtId="0" fontId="128" fillId="27" borderId="0" xfId="4" applyFont="1" applyFill="1" applyAlignment="1">
      <alignment horizontal="center" vertical="center"/>
    </xf>
    <xf numFmtId="0" fontId="230" fillId="0" borderId="0" xfId="5" applyFont="1"/>
    <xf numFmtId="0" fontId="66" fillId="0" borderId="25" xfId="4" applyFont="1" applyBorder="1" applyAlignment="1">
      <alignment horizontal="center"/>
    </xf>
    <xf numFmtId="178" fontId="223" fillId="2" borderId="6" xfId="5" applyNumberFormat="1" applyFont="1" applyFill="1" applyBorder="1" applyAlignment="1">
      <alignment vertical="center" wrapText="1"/>
    </xf>
    <xf numFmtId="178" fontId="223" fillId="2" borderId="6" xfId="5" applyNumberFormat="1" applyFont="1" applyFill="1" applyBorder="1" applyAlignment="1">
      <alignment vertical="center"/>
    </xf>
    <xf numFmtId="178" fontId="223" fillId="4" borderId="6" xfId="5" applyNumberFormat="1" applyFont="1" applyFill="1" applyBorder="1" applyAlignment="1">
      <alignment vertical="center" wrapText="1"/>
    </xf>
    <xf numFmtId="178" fontId="10" fillId="4" borderId="6" xfId="5" quotePrefix="1" applyNumberFormat="1" applyFont="1" applyFill="1" applyBorder="1" applyAlignment="1">
      <alignment vertical="center"/>
    </xf>
    <xf numFmtId="178" fontId="7" fillId="4" borderId="29" xfId="5" applyNumberFormat="1" applyFont="1" applyFill="1" applyBorder="1" applyAlignment="1">
      <alignment horizontal="center"/>
    </xf>
    <xf numFmtId="0" fontId="111" fillId="7" borderId="0" xfId="5" applyFont="1" applyFill="1" applyAlignment="1">
      <alignment horizontal="left" vertical="center" indent="1"/>
    </xf>
    <xf numFmtId="0" fontId="146" fillId="3" borderId="4" xfId="5" applyFont="1" applyFill="1" applyBorder="1" applyAlignment="1">
      <alignment horizontal="center"/>
    </xf>
    <xf numFmtId="0" fontId="146" fillId="3" borderId="5" xfId="5" applyFont="1" applyFill="1" applyBorder="1" applyAlignment="1">
      <alignment horizontal="center"/>
    </xf>
    <xf numFmtId="0" fontId="111" fillId="7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8" borderId="20" xfId="0" quotePrefix="1" applyFont="1" applyFill="1" applyBorder="1" applyAlignment="1">
      <alignment horizontal="left" vertical="center" indent="3"/>
    </xf>
    <xf numFmtId="0" fontId="23" fillId="8" borderId="0" xfId="0" quotePrefix="1" applyFont="1" applyFill="1" applyBorder="1" applyAlignment="1">
      <alignment horizontal="left" vertical="center" indent="3"/>
    </xf>
    <xf numFmtId="0" fontId="23" fillId="4" borderId="24" xfId="0" quotePrefix="1" applyFont="1" applyFill="1" applyBorder="1" applyAlignment="1">
      <alignment horizontal="center" vertical="center"/>
    </xf>
    <xf numFmtId="0" fontId="23" fillId="4" borderId="21" xfId="0" quotePrefix="1" applyFont="1" applyFill="1" applyBorder="1" applyAlignment="1">
      <alignment horizontal="center" vertical="center"/>
    </xf>
    <xf numFmtId="0" fontId="27" fillId="5" borderId="19" xfId="0" applyFont="1" applyFill="1" applyBorder="1" applyAlignment="1">
      <alignment horizontal="center" vertical="center"/>
    </xf>
    <xf numFmtId="0" fontId="27" fillId="4" borderId="17" xfId="0" applyFont="1" applyFill="1" applyBorder="1" applyAlignment="1">
      <alignment horizontal="center" vertical="center"/>
    </xf>
    <xf numFmtId="0" fontId="112" fillId="7" borderId="17" xfId="0" applyFont="1" applyFill="1" applyBorder="1" applyAlignment="1">
      <alignment horizontal="center" vertical="center"/>
    </xf>
    <xf numFmtId="0" fontId="167" fillId="8" borderId="17" xfId="0" applyFont="1" applyFill="1" applyBorder="1" applyAlignment="1">
      <alignment horizontal="center" vertical="center"/>
    </xf>
    <xf numFmtId="0" fontId="167" fillId="2" borderId="18" xfId="0" applyFont="1" applyFill="1" applyBorder="1" applyAlignment="1">
      <alignment horizontal="center" vertical="center"/>
    </xf>
    <xf numFmtId="0" fontId="23" fillId="4" borderId="0" xfId="0" quotePrefix="1" applyFont="1" applyFill="1" applyBorder="1" applyAlignment="1">
      <alignment horizontal="center" vertical="center"/>
    </xf>
    <xf numFmtId="0" fontId="50" fillId="2" borderId="21" xfId="0" applyFont="1" applyFill="1" applyBorder="1" applyAlignment="1">
      <alignment horizontal="center" vertical="center"/>
    </xf>
    <xf numFmtId="178" fontId="234" fillId="4" borderId="16" xfId="5" applyNumberFormat="1" applyFont="1" applyFill="1" applyBorder="1" applyAlignment="1">
      <alignment horizontal="center" vertical="center"/>
    </xf>
    <xf numFmtId="178" fontId="235" fillId="14" borderId="16" xfId="5" applyNumberFormat="1" applyFont="1" applyFill="1" applyBorder="1" applyAlignment="1">
      <alignment horizontal="center" vertical="center"/>
    </xf>
    <xf numFmtId="178" fontId="234" fillId="15" borderId="16" xfId="5" applyNumberFormat="1" applyFont="1" applyFill="1" applyBorder="1" applyAlignment="1">
      <alignment horizontal="center" vertical="center"/>
    </xf>
    <xf numFmtId="178" fontId="234" fillId="8" borderId="16" xfId="5" applyNumberFormat="1" applyFont="1" applyFill="1" applyBorder="1" applyAlignment="1">
      <alignment horizontal="center" vertic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867A845-44F9-4779-B990-1B03B8BEF2A0}"/>
    <cellStyle name="一般 4" xfId="4" xr:uid="{EEC31A27-66EA-4D5E-A3E5-D3011515E366}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30" formatCode="@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A16"/>
          <cell r="AB16" t="str">
            <v/>
          </cell>
          <cell r="AC16"/>
        </row>
        <row r="17">
          <cell r="W17" t="str">
            <v>f</v>
          </cell>
          <cell r="AA17"/>
          <cell r="AB17" t="str">
            <v/>
          </cell>
          <cell r="AC17"/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A19"/>
          <cell r="AB19" t="str">
            <v/>
          </cell>
          <cell r="AC19"/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  <cell r="AA35"/>
          <cell r="AB35"/>
          <cell r="AC35"/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A39"/>
          <cell r="AB39" t="str">
            <v/>
          </cell>
          <cell r="AC39"/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A41"/>
          <cell r="AB41" t="str">
            <v/>
          </cell>
          <cell r="AC41"/>
        </row>
        <row r="42">
          <cell r="AA42"/>
          <cell r="AB42" t="str">
            <v/>
          </cell>
          <cell r="AC42"/>
        </row>
        <row r="43">
          <cell r="AA43"/>
          <cell r="AB43"/>
          <cell r="AC43"/>
        </row>
        <row r="44">
          <cell r="AA44"/>
          <cell r="AB44"/>
          <cell r="AC44"/>
        </row>
        <row r="45">
          <cell r="AA45"/>
          <cell r="AB45"/>
          <cell r="AC45"/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3</v>
    <v>8</v>
    <v>11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BD0D6-CFE5-4F56-A691-6ECDFFA45498}" name="表格1_337412" displayName="表格1_337412" ref="T2:X57" totalsRowShown="0" headerRowDxfId="57" dataDxfId="56">
  <autoFilter ref="T2:X57" xr:uid="{9C00F295-8A3B-42D3-9D0E-8DA68D6B9D93}"/>
  <sortState xmlns:xlrd2="http://schemas.microsoft.com/office/spreadsheetml/2017/richdata2" ref="T3:V56">
    <sortCondition ref="T3:T56" customList="1,q,a,z,2,w,s,x,e,d,c,r,f,v,t,g,b,y,h,n,u,j,m,8,i,k,9,o,l,.,0,p,;,/,-"/>
  </sortState>
  <tableColumns count="5">
    <tableColumn id="1" xr3:uid="{4300E25B-F6F0-4EBE-9910-D1CF6269672E}" name="按鍵字元" dataDxfId="55">
      <calculatedColumnFormula>E3</calculatedColumnFormula>
    </tableColumn>
    <tableColumn id="7" xr3:uid="{4160FCC2-124F-4F68-8E4E-A567D17D8DA5}" name="欄2" dataDxfId="54" dataCellStyle="一般 4">
      <calculatedColumnFormula array="1" xml:space="preserve"> MATCH(TRUE, EXACT($L$3:$L$57, T3), 0)</calculatedColumnFormula>
    </tableColumn>
    <tableColumn id="4" xr3:uid="{06039249-2CA8-4A8A-9F40-0F5EB6BA2BF6}" name="音標編碼" dataDxfId="53" dataCellStyle="一般 4">
      <calculatedColumnFormula>H3</calculatedColumnFormula>
    </tableColumn>
    <tableColumn id="3" xr3:uid="{2C4165FB-93AA-45A2-8A31-A5F1CF463C65}" name="欄1" dataDxfId="52" dataCellStyle="一般 4">
      <calculatedColumnFormula array="1" xml:space="preserve"> MATCH(TRUE, EXACT($I$3:$I$57, T3), 0)</calculatedColumnFormula>
    </tableColumn>
    <tableColumn id="5" xr3:uid="{B7F012F2-560D-4CAB-9589-C6F790CC6EDC}" name="方音符號" dataDxfId="51" dataCellStyle="一般 4">
      <calculatedColumnFormula array="1" xml:space="preserve"> INDEX($M$3:$M$57, 表格1_337412[[#This Row],[欄1]])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E8:BI58" totalsRowShown="0" headerRowBorderDxfId="44" tableBorderDxfId="43">
  <autoFilter ref="BE8:BI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11996-4B76-4A56-BF44-8EB7CB0141CB}" name="表格1_3374" displayName="表格1_3374" ref="R2:V57" totalsRowShown="0" headerRowDxfId="50">
  <autoFilter ref="R2:V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5">
    <tableColumn id="1" xr3:uid="{545AC5B5-8852-4FC6-97CD-4846AB2A0860}" name="鍵盤位置" dataDxfId="49">
      <calculatedColumnFormula>G3</calculatedColumnFormula>
    </tableColumn>
    <tableColumn id="4" xr3:uid="{A9663618-CC0C-49B3-9F6D-5528DB2A7287}" name="字典編碼" dataDxfId="48" dataCellStyle="一般 4">
      <calculatedColumnFormula>F3</calculatedColumnFormula>
    </tableColumn>
    <tableColumn id="2" xr3:uid="{C96E7F74-F6FE-4111-880D-1BAF9336C92F}" name="方音符號" dataDxfId="47"/>
    <tableColumn id="3" xr3:uid="{8C90E391-2BF4-49A5-B51F-A8E85D913A36}" name="欄1" dataDxfId="46" dataCellStyle="一般 4">
      <calculatedColumnFormula xml:space="preserve"> MATCH( "" &amp; 表格1_3374[[#This Row],[鍵盤位置]], $J$3:$J$57, 0)</calculatedColumnFormula>
    </tableColumn>
    <tableColumn id="5" xr3:uid="{F11E7392-9C84-4296-BC7C-8E39F0E55E0E}" name="欄2" dataDxfId="45" dataCellStyle="一般 4">
      <calculatedColumnFormula array="1" xml:space="preserve"> INDEX($K$3:$K$57, 表格1_3374[[#This Row],[欄1]])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61A1-8384-4F3A-8ABF-F1236B059B23}">
  <sheetPr>
    <tabColor rgb="FFFF0000"/>
  </sheetPr>
  <dimension ref="A1:AB74"/>
  <sheetViews>
    <sheetView topLeftCell="N1" workbookViewId="0">
      <selection activeCell="S1" sqref="S1:X57"/>
    </sheetView>
  </sheetViews>
  <sheetFormatPr defaultRowHeight="30" outlineLevelCol="1"/>
  <cols>
    <col min="1" max="1" width="123.09765625" style="180" customWidth="1"/>
    <col min="2" max="2" width="4.59765625" style="180" bestFit="1" customWidth="1"/>
    <col min="3" max="3" width="6.5" style="180" customWidth="1"/>
    <col min="4" max="4" width="4.69921875" style="180" customWidth="1" outlineLevel="1"/>
    <col min="5" max="5" width="9" style="180" bestFit="1" customWidth="1"/>
    <col min="6" max="6" width="5.09765625" style="180" customWidth="1"/>
    <col min="7" max="7" width="4.69921875" style="180" customWidth="1" outlineLevel="1"/>
    <col min="8" max="9" width="10.09765625" style="182" customWidth="1" outlineLevel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customWidth="1" outlineLevel="1"/>
    <col min="15" max="15" width="4.69921875" style="180" customWidth="1" outlineLevel="1"/>
    <col min="16" max="16" width="10.09765625" style="180" customWidth="1" outlineLevel="1"/>
    <col min="17" max="17" width="10.09765625" style="183" customWidth="1" outlineLevel="1"/>
    <col min="18" max="18" width="4.5" style="180" customWidth="1"/>
    <col min="19" max="19" width="4.69921875" style="180" customWidth="1"/>
    <col min="20" max="20" width="9.796875" style="313" customWidth="1"/>
    <col min="21" max="21" width="9.796875" style="313" hidden="1" customWidth="1" outlineLevel="1"/>
    <col min="22" max="22" width="9.796875" style="313" customWidth="1" collapsed="1"/>
    <col min="23" max="23" width="9.796875" style="313" hidden="1" customWidth="1" outlineLevel="1"/>
    <col min="24" max="24" width="9.796875" style="313" customWidth="1" collapsed="1"/>
    <col min="25" max="25" width="5.8984375" style="180" customWidth="1"/>
    <col min="26" max="26" width="27.3984375" style="180" customWidth="1"/>
    <col min="27" max="27" width="9.796875" style="180" customWidth="1"/>
    <col min="28" max="28" width="9.796875" customWidth="1"/>
    <col min="29" max="29" width="11.796875" style="180" customWidth="1"/>
    <col min="30" max="30" width="10.3984375" style="180" customWidth="1"/>
    <col min="31" max="16384" width="8.796875" style="180"/>
  </cols>
  <sheetData>
    <row r="1" spans="1:28">
      <c r="A1" s="238" t="s">
        <v>1014</v>
      </c>
      <c r="D1" s="238" t="str">
        <f>A1</f>
        <v>Alphabet:</v>
      </c>
      <c r="G1" s="238" t="s">
        <v>618</v>
      </c>
      <c r="K1" s="238" t="s">
        <v>620</v>
      </c>
      <c r="O1" s="238" t="s">
        <v>619</v>
      </c>
      <c r="S1" s="239" t="s">
        <v>699</v>
      </c>
      <c r="AB1" s="180"/>
    </row>
    <row r="2" spans="1:28" ht="25.5">
      <c r="A2" s="234" t="s">
        <v>1015</v>
      </c>
      <c r="E2" s="185" t="s">
        <v>1017</v>
      </c>
      <c r="H2" s="184" t="s">
        <v>971</v>
      </c>
      <c r="I2" s="185" t="s">
        <v>1017</v>
      </c>
      <c r="L2" s="185" t="s">
        <v>1017</v>
      </c>
      <c r="M2" s="185" t="s">
        <v>625</v>
      </c>
      <c r="P2" s="184" t="s">
        <v>971</v>
      </c>
      <c r="Q2" s="185" t="s">
        <v>626</v>
      </c>
      <c r="T2" s="559" t="s">
        <v>167</v>
      </c>
      <c r="U2" s="559" t="s">
        <v>1018</v>
      </c>
      <c r="V2" s="559" t="s">
        <v>1016</v>
      </c>
      <c r="W2" s="559" t="s">
        <v>1007</v>
      </c>
      <c r="X2" s="559" t="s">
        <v>625</v>
      </c>
      <c r="Z2" s="241" t="s">
        <v>1009</v>
      </c>
    </row>
    <row r="3" spans="1:28">
      <c r="D3" s="556">
        <f xml:space="preserve"> ROW() - 2</f>
        <v>1</v>
      </c>
      <c r="E3" s="557" t="str">
        <f xml:space="preserve"> MID($A$2,1+D3,1) &amp; ""</f>
        <v>1</v>
      </c>
      <c r="G3" s="556">
        <f xml:space="preserve"> ROW() - 2</f>
        <v>1</v>
      </c>
      <c r="H3" s="191" t="str">
        <f xml:space="preserve"> MID($A$11,G3,1)</f>
        <v>p</v>
      </c>
      <c r="I3" s="192" t="str">
        <f xml:space="preserve"> MID($A$12,G3,1)</f>
        <v>1</v>
      </c>
      <c r="K3" s="556">
        <f xml:space="preserve"> ROW() - 2</f>
        <v>1</v>
      </c>
      <c r="L3" s="195" t="str">
        <f xml:space="preserve"> MID($A$20, K3, 1)</f>
        <v>1</v>
      </c>
      <c r="M3" s="195" t="str">
        <f xml:space="preserve"> MID($A$21,K3,1)</f>
        <v>ㄅ</v>
      </c>
      <c r="O3" s="556">
        <f xml:space="preserve"> ROW() - 2</f>
        <v>1</v>
      </c>
      <c r="P3" s="194" t="str">
        <f xml:space="preserve"> MID($A$30, O3, 1)</f>
        <v>p</v>
      </c>
      <c r="Q3" s="194" t="str">
        <f xml:space="preserve"> MID($A$31,O3,1)</f>
        <v>ㄅ</v>
      </c>
      <c r="S3" s="180">
        <v>1</v>
      </c>
      <c r="T3" s="313" t="str">
        <f>E3</f>
        <v>1</v>
      </c>
      <c r="U3" s="313" cm="1">
        <f t="array" ref="U3" xml:space="preserve"> MATCH(TRUE, EXACT($L$3:$L$57, T3), 0)</f>
        <v>1</v>
      </c>
      <c r="V3" s="560" t="str" cm="1">
        <f t="array" ref="V3" xml:space="preserve"> INDEX($H$3:$H$57, U3)</f>
        <v>p</v>
      </c>
      <c r="W3" s="543" cm="1">
        <f t="array" ref="W3" xml:space="preserve"> MATCH(TRUE, EXACT($I$3:$I$57, T3), 0)</f>
        <v>1</v>
      </c>
      <c r="X3" s="543" t="str" cm="1">
        <f t="array" ref="X3" xml:space="preserve"> INDEX($M$3:$M$57, 表格1_337412[[#This Row],[欄1]])</f>
        <v>ㄅ</v>
      </c>
      <c r="Z3" s="548" t="str">
        <f xml:space="preserve"> """" &amp; L3 &amp; """: { commit: """ &amp; M3 &amp; """ }"</f>
        <v>"1": { commit: "ㄅ" }</v>
      </c>
    </row>
    <row r="4" spans="1:28">
      <c r="D4" s="556">
        <f t="shared" ref="D4:D57" si="0" xml:space="preserve"> ROW() - 2</f>
        <v>2</v>
      </c>
      <c r="E4" s="557" t="str">
        <f t="shared" ref="E4:E57" si="1" xml:space="preserve"> MID($A$2,1+D4,1) &amp; ""</f>
        <v>!</v>
      </c>
      <c r="G4" s="556">
        <f t="shared" ref="G4:G57" si="2" xml:space="preserve"> ROW() - 2</f>
        <v>2</v>
      </c>
      <c r="H4" s="200" t="str">
        <f t="shared" ref="H4:H57" si="3" xml:space="preserve"> MID($A$11,G4,1)</f>
        <v>b</v>
      </c>
      <c r="I4" s="201" t="str">
        <f t="shared" ref="I4:I57" si="4" xml:space="preserve"> MID($A$12,G4,1)</f>
        <v>!</v>
      </c>
      <c r="K4" s="556">
        <f t="shared" ref="K4:K57" si="5" xml:space="preserve"> ROW() - 2</f>
        <v>2</v>
      </c>
      <c r="L4" s="195" t="str">
        <f t="shared" ref="L4:L57" si="6" xml:space="preserve"> MID($A$20, K4, 1)</f>
        <v>!</v>
      </c>
      <c r="M4" s="195" t="str">
        <f t="shared" ref="M4:M57" si="7" xml:space="preserve"> MID($A$21,K4,1)</f>
        <v>ㆠ</v>
      </c>
      <c r="O4" s="556">
        <f t="shared" ref="O4:O57" si="8" xml:space="preserve"> ROW() - 2</f>
        <v>2</v>
      </c>
      <c r="P4" s="194" t="str">
        <f t="shared" ref="P4:P57" si="9" xml:space="preserve"> MID($A$30, O4, 1)</f>
        <v>b</v>
      </c>
      <c r="Q4" s="194" t="str">
        <f t="shared" ref="Q4:Q57" si="10" xml:space="preserve"> MID($A$31,O4,1)</f>
        <v>ㆠ</v>
      </c>
      <c r="S4" s="180">
        <v>2</v>
      </c>
      <c r="T4" s="313" t="str">
        <f>E4</f>
        <v>!</v>
      </c>
      <c r="U4" s="313" cm="1">
        <f t="array" ref="U4" xml:space="preserve"> MATCH(TRUE, EXACT($L$3:$L$57, T4), 0)</f>
        <v>2</v>
      </c>
      <c r="V4" s="560" t="str" cm="1">
        <f t="array" ref="V4" xml:space="preserve"> INDEX($H$3:$H$57, U4)</f>
        <v>b</v>
      </c>
      <c r="W4" s="543" cm="1">
        <f t="array" ref="W4" xml:space="preserve"> MATCH(TRUE, EXACT($I$3:$I$57, T4), 0)</f>
        <v>2</v>
      </c>
      <c r="X4" s="543" t="str" cm="1">
        <f t="array" ref="X4" xml:space="preserve"> INDEX($M$3:$M$57, 表格1_337412[[#This Row],[欄1]])</f>
        <v>ㆠ</v>
      </c>
      <c r="Z4" s="548" t="str">
        <f t="shared" ref="Z4:Z47" si="11" xml:space="preserve"> """" &amp; L4 &amp; """: { commit: """ &amp; M4 &amp; """ }"</f>
        <v>"!": { commit: "ㆠ" }</v>
      </c>
    </row>
    <row r="5" spans="1:28">
      <c r="D5" s="556">
        <f t="shared" si="0"/>
        <v>3</v>
      </c>
      <c r="E5" s="557" t="str">
        <f t="shared" si="1"/>
        <v>q</v>
      </c>
      <c r="G5" s="556">
        <f t="shared" si="2"/>
        <v>3</v>
      </c>
      <c r="H5" s="200" t="str">
        <f t="shared" si="3"/>
        <v>P</v>
      </c>
      <c r="I5" s="201" t="str">
        <f t="shared" si="4"/>
        <v>q</v>
      </c>
      <c r="K5" s="556">
        <f t="shared" si="5"/>
        <v>3</v>
      </c>
      <c r="L5" s="195" t="str">
        <f t="shared" si="6"/>
        <v>q</v>
      </c>
      <c r="M5" s="195" t="str">
        <f t="shared" si="7"/>
        <v>ㄆ</v>
      </c>
      <c r="O5" s="556">
        <f t="shared" si="8"/>
        <v>3</v>
      </c>
      <c r="P5" s="194" t="str">
        <f t="shared" si="9"/>
        <v>P</v>
      </c>
      <c r="Q5" s="194" t="str">
        <f t="shared" si="10"/>
        <v>ㄆ</v>
      </c>
      <c r="S5" s="180">
        <v>3</v>
      </c>
      <c r="T5" s="313" t="str">
        <f>E5</f>
        <v>q</v>
      </c>
      <c r="U5" s="313" cm="1">
        <f t="array" ref="U5" xml:space="preserve"> MATCH(TRUE, EXACT($L$3:$L$57, T5), 0)</f>
        <v>3</v>
      </c>
      <c r="V5" s="560" t="str" cm="1">
        <f t="array" ref="V5" xml:space="preserve"> INDEX($H$3:$H$57, U5)</f>
        <v>P</v>
      </c>
      <c r="W5" s="543" cm="1">
        <f t="array" ref="W5" xml:space="preserve"> MATCH(TRUE, EXACT($I$3:$I$57, T5), 0)</f>
        <v>3</v>
      </c>
      <c r="X5" s="543" t="str" cm="1">
        <f t="array" ref="X5" xml:space="preserve"> INDEX($M$3:$M$57, 表格1_337412[[#This Row],[欄1]])</f>
        <v>ㄆ</v>
      </c>
      <c r="Z5" s="548" t="str">
        <f t="shared" si="11"/>
        <v>"q": { commit: "ㄆ" }</v>
      </c>
    </row>
    <row r="6" spans="1:28">
      <c r="A6" s="238" t="s">
        <v>621</v>
      </c>
      <c r="D6" s="556">
        <f t="shared" si="0"/>
        <v>4</v>
      </c>
      <c r="E6" s="557" t="str">
        <f t="shared" si="1"/>
        <v>a</v>
      </c>
      <c r="G6" s="556">
        <f t="shared" si="2"/>
        <v>4</v>
      </c>
      <c r="H6" s="205" t="str">
        <f t="shared" si="3"/>
        <v>m</v>
      </c>
      <c r="I6" s="206" t="str">
        <f t="shared" si="4"/>
        <v>a</v>
      </c>
      <c r="K6" s="556">
        <f t="shared" si="5"/>
        <v>4</v>
      </c>
      <c r="L6" s="195" t="str">
        <f t="shared" si="6"/>
        <v>a</v>
      </c>
      <c r="M6" s="195" t="str">
        <f t="shared" si="7"/>
        <v>ㄇ</v>
      </c>
      <c r="O6" s="556">
        <f t="shared" si="8"/>
        <v>4</v>
      </c>
      <c r="P6" s="194" t="str">
        <f t="shared" si="9"/>
        <v>m</v>
      </c>
      <c r="Q6" s="194" t="str">
        <f t="shared" si="10"/>
        <v>ㄇ</v>
      </c>
      <c r="S6" s="180">
        <v>4</v>
      </c>
      <c r="T6" s="313" t="str">
        <f>E6</f>
        <v>a</v>
      </c>
      <c r="U6" s="313" cm="1">
        <f t="array" ref="U6" xml:space="preserve"> MATCH(TRUE, EXACT($L$3:$L$57, T6), 0)</f>
        <v>4</v>
      </c>
      <c r="V6" s="560" t="str" cm="1">
        <f t="array" ref="V6" xml:space="preserve"> INDEX($H$3:$H$57, U6)</f>
        <v>m</v>
      </c>
      <c r="W6" s="543" cm="1">
        <f t="array" ref="W6" xml:space="preserve"> MATCH(TRUE, EXACT($I$3:$I$57, T6), 0)</f>
        <v>4</v>
      </c>
      <c r="X6" s="543" t="str" cm="1">
        <f t="array" ref="X6" xml:space="preserve"> INDEX($M$3:$M$57, 表格1_337412[[#This Row],[欄1]])</f>
        <v>ㄇ</v>
      </c>
      <c r="Z6" s="548" t="str">
        <f t="shared" si="11"/>
        <v>"a": { commit: "ㄇ" }</v>
      </c>
    </row>
    <row r="7" spans="1:28">
      <c r="A7" s="234" t="s">
        <v>1010</v>
      </c>
      <c r="D7" s="556">
        <f t="shared" si="0"/>
        <v>5</v>
      </c>
      <c r="E7" s="557" t="str">
        <f t="shared" si="1"/>
        <v>2</v>
      </c>
      <c r="G7" s="556">
        <f t="shared" si="2"/>
        <v>5</v>
      </c>
      <c r="H7" s="200" t="str">
        <f t="shared" si="3"/>
        <v>t</v>
      </c>
      <c r="I7" s="201" t="str">
        <f t="shared" si="4"/>
        <v>2</v>
      </c>
      <c r="K7" s="556">
        <f t="shared" si="5"/>
        <v>5</v>
      </c>
      <c r="L7" s="195" t="str">
        <f t="shared" si="6"/>
        <v>2</v>
      </c>
      <c r="M7" s="195" t="str">
        <f t="shared" si="7"/>
        <v>ㄉ</v>
      </c>
      <c r="O7" s="556">
        <f t="shared" si="8"/>
        <v>5</v>
      </c>
      <c r="P7" s="194" t="str">
        <f t="shared" si="9"/>
        <v>t</v>
      </c>
      <c r="Q7" s="194" t="str">
        <f t="shared" si="10"/>
        <v>ㄉ</v>
      </c>
      <c r="S7" s="180">
        <v>5</v>
      </c>
      <c r="T7" s="313" t="str">
        <f>E7</f>
        <v>2</v>
      </c>
      <c r="U7" s="313" cm="1">
        <f t="array" ref="U7" xml:space="preserve"> MATCH(TRUE, EXACT($L$3:$L$57, T7), 0)</f>
        <v>5</v>
      </c>
      <c r="V7" s="560" t="str" cm="1">
        <f t="array" ref="V7" xml:space="preserve"> INDEX($H$3:$H$57, U7)</f>
        <v>t</v>
      </c>
      <c r="W7" s="543" cm="1">
        <f t="array" ref="W7" xml:space="preserve"> MATCH(TRUE, EXACT($I$3:$I$57, T7), 0)</f>
        <v>5</v>
      </c>
      <c r="X7" s="543" t="str" cm="1">
        <f t="array" ref="X7" xml:space="preserve"> INDEX($M$3:$M$57, 表格1_337412[[#This Row],[欄1]])</f>
        <v>ㄉ</v>
      </c>
      <c r="Z7" s="548" t="str">
        <f t="shared" si="11"/>
        <v>"2": { commit: "ㄉ" }</v>
      </c>
    </row>
    <row r="8" spans="1:28">
      <c r="A8" s="180">
        <f xml:space="preserve"> SEARCH("|",$A$7,1)</f>
        <v>8</v>
      </c>
      <c r="D8" s="556">
        <f t="shared" si="0"/>
        <v>6</v>
      </c>
      <c r="E8" s="557" t="str">
        <f t="shared" si="1"/>
        <v>w</v>
      </c>
      <c r="G8" s="556">
        <f t="shared" si="2"/>
        <v>6</v>
      </c>
      <c r="H8" s="200" t="str">
        <f t="shared" si="3"/>
        <v>T</v>
      </c>
      <c r="I8" s="201" t="str">
        <f t="shared" si="4"/>
        <v>w</v>
      </c>
      <c r="K8" s="556">
        <f t="shared" si="5"/>
        <v>6</v>
      </c>
      <c r="L8" s="195" t="str">
        <f t="shared" si="6"/>
        <v>w</v>
      </c>
      <c r="M8" s="195" t="str">
        <f t="shared" si="7"/>
        <v>ㄊ</v>
      </c>
      <c r="O8" s="556">
        <f t="shared" si="8"/>
        <v>6</v>
      </c>
      <c r="P8" s="194" t="str">
        <f t="shared" si="9"/>
        <v>T</v>
      </c>
      <c r="Q8" s="194" t="str">
        <f t="shared" si="10"/>
        <v>ㄊ</v>
      </c>
      <c r="S8" s="180">
        <v>6</v>
      </c>
      <c r="T8" s="313" t="str">
        <f>E8</f>
        <v>w</v>
      </c>
      <c r="U8" s="313" cm="1">
        <f t="array" ref="U8" xml:space="preserve"> MATCH(TRUE, EXACT($L$3:$L$57, T8), 0)</f>
        <v>6</v>
      </c>
      <c r="V8" s="560" t="str" cm="1">
        <f t="array" ref="V8" xml:space="preserve"> INDEX($H$3:$H$57, U8)</f>
        <v>T</v>
      </c>
      <c r="W8" s="543" cm="1">
        <f t="array" ref="W8" xml:space="preserve"> MATCH(TRUE, EXACT($I$3:$I$57, T8), 0)</f>
        <v>6</v>
      </c>
      <c r="X8" s="543" t="str" cm="1">
        <f t="array" ref="X8" xml:space="preserve"> INDEX($M$3:$M$57, 表格1_337412[[#This Row],[欄1]])</f>
        <v>ㄊ</v>
      </c>
      <c r="Z8" s="548" t="str">
        <f t="shared" si="11"/>
        <v>"w": { commit: "ㄊ" }</v>
      </c>
    </row>
    <row r="9" spans="1:28">
      <c r="A9" s="180">
        <f xml:space="preserve"> SEARCH("|",$A$7,A8+1)</f>
        <v>64</v>
      </c>
      <c r="D9" s="556">
        <f t="shared" si="0"/>
        <v>7</v>
      </c>
      <c r="E9" s="557" t="str">
        <f t="shared" si="1"/>
        <v>s</v>
      </c>
      <c r="G9" s="556">
        <f t="shared" si="2"/>
        <v>7</v>
      </c>
      <c r="H9" s="200" t="str">
        <f t="shared" si="3"/>
        <v>n</v>
      </c>
      <c r="I9" s="201" t="str">
        <f t="shared" si="4"/>
        <v>s</v>
      </c>
      <c r="K9" s="556">
        <f t="shared" si="5"/>
        <v>7</v>
      </c>
      <c r="L9" s="195" t="str">
        <f t="shared" si="6"/>
        <v>s</v>
      </c>
      <c r="M9" s="195" t="str">
        <f t="shared" si="7"/>
        <v>ㄋ</v>
      </c>
      <c r="O9" s="556">
        <f t="shared" si="8"/>
        <v>7</v>
      </c>
      <c r="P9" s="194" t="str">
        <f t="shared" si="9"/>
        <v>n</v>
      </c>
      <c r="Q9" s="194" t="str">
        <f t="shared" si="10"/>
        <v>ㄋ</v>
      </c>
      <c r="S9" s="180">
        <v>7</v>
      </c>
      <c r="T9" s="313" t="str">
        <f>E9</f>
        <v>s</v>
      </c>
      <c r="U9" s="313" cm="1">
        <f t="array" ref="U9" xml:space="preserve"> MATCH(TRUE, EXACT($L$3:$L$57, T9), 0)</f>
        <v>7</v>
      </c>
      <c r="V9" s="560" t="str" cm="1">
        <f t="array" ref="V9" xml:space="preserve"> INDEX($H$3:$H$57, U9)</f>
        <v>n</v>
      </c>
      <c r="W9" s="543" cm="1">
        <f t="array" ref="W9" xml:space="preserve"> MATCH(TRUE, EXACT($I$3:$I$57, T9), 0)</f>
        <v>7</v>
      </c>
      <c r="X9" s="543" t="str" cm="1">
        <f t="array" ref="X9" xml:space="preserve"> INDEX($M$3:$M$57, 表格1_337412[[#This Row],[欄1]])</f>
        <v>ㄋ</v>
      </c>
      <c r="Z9" s="548" t="str">
        <f t="shared" si="11"/>
        <v>"s": { commit: "ㄋ" }</v>
      </c>
    </row>
    <row r="10" spans="1:28">
      <c r="A10" s="180">
        <f xml:space="preserve"> SEARCH("|",$A$7,A9+1)</f>
        <v>120</v>
      </c>
      <c r="D10" s="556">
        <f t="shared" si="0"/>
        <v>8</v>
      </c>
      <c r="E10" s="557" t="str">
        <f t="shared" si="1"/>
        <v>x</v>
      </c>
      <c r="G10" s="556">
        <f t="shared" si="2"/>
        <v>8</v>
      </c>
      <c r="H10" s="210" t="str">
        <f t="shared" si="3"/>
        <v>l</v>
      </c>
      <c r="I10" s="211" t="str">
        <f t="shared" si="4"/>
        <v>x</v>
      </c>
      <c r="K10" s="556">
        <f t="shared" si="5"/>
        <v>8</v>
      </c>
      <c r="L10" s="195" t="str">
        <f t="shared" si="6"/>
        <v>x</v>
      </c>
      <c r="M10" s="195" t="str">
        <f t="shared" si="7"/>
        <v>ㄌ</v>
      </c>
      <c r="O10" s="556">
        <f t="shared" si="8"/>
        <v>8</v>
      </c>
      <c r="P10" s="194" t="str">
        <f t="shared" si="9"/>
        <v>l</v>
      </c>
      <c r="Q10" s="194" t="str">
        <f t="shared" si="10"/>
        <v>ㄌ</v>
      </c>
      <c r="S10" s="180">
        <v>8</v>
      </c>
      <c r="T10" s="313" t="str">
        <f>E10</f>
        <v>x</v>
      </c>
      <c r="U10" s="313" cm="1">
        <f t="array" ref="U10" xml:space="preserve"> MATCH(TRUE, EXACT($L$3:$L$57, T10), 0)</f>
        <v>8</v>
      </c>
      <c r="V10" s="560" t="str" cm="1">
        <f t="array" ref="V10" xml:space="preserve"> INDEX($H$3:$H$57, U10)</f>
        <v>l</v>
      </c>
      <c r="W10" s="543" cm="1">
        <f t="array" ref="W10" xml:space="preserve"> MATCH(TRUE, EXACT($I$3:$I$57, T10), 0)</f>
        <v>8</v>
      </c>
      <c r="X10" s="543" t="str" cm="1">
        <f t="array" ref="X10" xml:space="preserve"> INDEX($M$3:$M$57, 表格1_337412[[#This Row],[欄1]])</f>
        <v>ㄌ</v>
      </c>
      <c r="Z10" s="548" t="str">
        <f t="shared" si="11"/>
        <v>"x": { commit: "ㄌ" }</v>
      </c>
    </row>
    <row r="11" spans="1:28">
      <c r="A11" s="558" t="str">
        <f xml:space="preserve"> MID($A$7,A8+1,A9-A8-1)</f>
        <v>pbPmtTnlkgKGhZJCSzjcsaAOQoeEyYxX{}M@N[]RriIuU1239&gt;&lt;4570</v>
      </c>
      <c r="B11" s="236">
        <f xml:space="preserve"> LEN(A11)</f>
        <v>55</v>
      </c>
      <c r="D11" s="556">
        <f t="shared" si="0"/>
        <v>9</v>
      </c>
      <c r="E11" s="557" t="str">
        <f t="shared" si="1"/>
        <v>e</v>
      </c>
      <c r="G11" s="556">
        <f t="shared" si="2"/>
        <v>9</v>
      </c>
      <c r="H11" s="191" t="str">
        <f t="shared" si="3"/>
        <v>k</v>
      </c>
      <c r="I11" s="192" t="str">
        <f t="shared" si="4"/>
        <v>e</v>
      </c>
      <c r="K11" s="556">
        <f t="shared" si="5"/>
        <v>9</v>
      </c>
      <c r="L11" s="195" t="str">
        <f t="shared" si="6"/>
        <v>e</v>
      </c>
      <c r="M11" s="195" t="str">
        <f t="shared" si="7"/>
        <v>ㄍ</v>
      </c>
      <c r="O11" s="556">
        <f t="shared" si="8"/>
        <v>9</v>
      </c>
      <c r="P11" s="194" t="str">
        <f t="shared" si="9"/>
        <v>k</v>
      </c>
      <c r="Q11" s="194" t="str">
        <f t="shared" si="10"/>
        <v>ㄍ</v>
      </c>
      <c r="S11" s="180">
        <v>9</v>
      </c>
      <c r="T11" s="313" t="str">
        <f>E11</f>
        <v>e</v>
      </c>
      <c r="U11" s="313" cm="1">
        <f t="array" ref="U11" xml:space="preserve"> MATCH(TRUE, EXACT($L$3:$L$57, T11), 0)</f>
        <v>9</v>
      </c>
      <c r="V11" s="560" t="str" cm="1">
        <f t="array" ref="V11" xml:space="preserve"> INDEX($H$3:$H$57, U11)</f>
        <v>k</v>
      </c>
      <c r="W11" s="543" cm="1">
        <f t="array" ref="W11" xml:space="preserve"> MATCH(TRUE, EXACT($I$3:$I$57, T11), 0)</f>
        <v>9</v>
      </c>
      <c r="X11" s="543" t="str" cm="1">
        <f t="array" ref="X11" xml:space="preserve"> INDEX($M$3:$M$57, 表格1_337412[[#This Row],[欄1]])</f>
        <v>ㄍ</v>
      </c>
      <c r="Z11" s="548" t="str">
        <f t="shared" si="11"/>
        <v>"e": { commit: "ㄍ" }</v>
      </c>
    </row>
    <row r="12" spans="1:28">
      <c r="A12" s="558" t="str">
        <f xml:space="preserve"> MID($A$7,A9+1,A10-A9-1)</f>
        <v>1!qa2wsxeEdDcrRfvyYhn8*iIkoO9(lL,&lt;m0p;:/-uUjJ 43btgz657</v>
      </c>
      <c r="B12" s="236">
        <f xml:space="preserve"> LEN(A12)</f>
        <v>55</v>
      </c>
      <c r="D12" s="556">
        <f t="shared" si="0"/>
        <v>10</v>
      </c>
      <c r="E12" s="557" t="str">
        <f t="shared" si="1"/>
        <v>E</v>
      </c>
      <c r="G12" s="556">
        <f t="shared" si="2"/>
        <v>10</v>
      </c>
      <c r="H12" s="200" t="str">
        <f t="shared" si="3"/>
        <v>g</v>
      </c>
      <c r="I12" s="201" t="str">
        <f t="shared" si="4"/>
        <v>E</v>
      </c>
      <c r="K12" s="556">
        <f t="shared" si="5"/>
        <v>10</v>
      </c>
      <c r="L12" s="195" t="str">
        <f t="shared" si="6"/>
        <v>E</v>
      </c>
      <c r="M12" s="195" t="str">
        <f t="shared" si="7"/>
        <v>ㆣ</v>
      </c>
      <c r="O12" s="556">
        <f t="shared" si="8"/>
        <v>10</v>
      </c>
      <c r="P12" s="194" t="str">
        <f t="shared" si="9"/>
        <v>g</v>
      </c>
      <c r="Q12" s="194" t="str">
        <f t="shared" si="10"/>
        <v>ㆣ</v>
      </c>
      <c r="S12" s="180">
        <v>10</v>
      </c>
      <c r="T12" s="313" t="str">
        <f>E12</f>
        <v>E</v>
      </c>
      <c r="U12" s="313" cm="1">
        <f t="array" ref="U12" xml:space="preserve"> MATCH(TRUE, EXACT($L$3:$L$57, T12), 0)</f>
        <v>10</v>
      </c>
      <c r="V12" s="560" t="str" cm="1">
        <f t="array" ref="V12" xml:space="preserve"> INDEX($H$3:$H$57, U12)</f>
        <v>g</v>
      </c>
      <c r="W12" s="543" cm="1">
        <f t="array" ref="W12" xml:space="preserve"> MATCH(TRUE, EXACT($I$3:$I$57, T12), 0)</f>
        <v>10</v>
      </c>
      <c r="X12" s="546" t="str" cm="1">
        <f t="array" ref="X12" xml:space="preserve"> INDEX($M$3:$M$57, 表格1_337412[[#This Row],[欄1]])</f>
        <v>ㆣ</v>
      </c>
      <c r="Z12" s="548" t="str">
        <f t="shared" si="11"/>
        <v>"E": { commit: "ㆣ" }</v>
      </c>
    </row>
    <row r="13" spans="1:28">
      <c r="D13" s="556">
        <f t="shared" si="0"/>
        <v>11</v>
      </c>
      <c r="E13" s="557" t="str">
        <f t="shared" si="1"/>
        <v>d</v>
      </c>
      <c r="G13" s="556">
        <f t="shared" si="2"/>
        <v>11</v>
      </c>
      <c r="H13" s="210" t="str">
        <f t="shared" si="3"/>
        <v>K</v>
      </c>
      <c r="I13" s="211" t="str">
        <f t="shared" si="4"/>
        <v>d</v>
      </c>
      <c r="K13" s="556">
        <f t="shared" si="5"/>
        <v>11</v>
      </c>
      <c r="L13" s="195" t="str">
        <f t="shared" si="6"/>
        <v>d</v>
      </c>
      <c r="M13" s="195" t="str">
        <f t="shared" si="7"/>
        <v>ㄎ</v>
      </c>
      <c r="O13" s="556">
        <f t="shared" si="8"/>
        <v>11</v>
      </c>
      <c r="P13" s="194" t="str">
        <f t="shared" si="9"/>
        <v>K</v>
      </c>
      <c r="Q13" s="194" t="str">
        <f t="shared" si="10"/>
        <v>ㄎ</v>
      </c>
      <c r="S13" s="180">
        <v>11</v>
      </c>
      <c r="T13" s="313" t="str">
        <f>E13</f>
        <v>d</v>
      </c>
      <c r="U13" s="313" cm="1">
        <f t="array" ref="U13" xml:space="preserve"> MATCH(TRUE, EXACT($L$3:$L$57, T13), 0)</f>
        <v>11</v>
      </c>
      <c r="V13" s="560" t="str" cm="1">
        <f t="array" ref="V13" xml:space="preserve"> INDEX($H$3:$H$57, U13)</f>
        <v>K</v>
      </c>
      <c r="W13" s="543" cm="1">
        <f t="array" ref="W13" xml:space="preserve"> MATCH(TRUE, EXACT($I$3:$I$57, T13), 0)</f>
        <v>11</v>
      </c>
      <c r="X13" s="543" t="str" cm="1">
        <f t="array" ref="X13" xml:space="preserve"> INDEX($M$3:$M$57, 表格1_337412[[#This Row],[欄1]])</f>
        <v>ㄎ</v>
      </c>
      <c r="Z13" s="548" t="str">
        <f t="shared" si="11"/>
        <v>"d": { commit: "ㄎ" }</v>
      </c>
    </row>
    <row r="14" spans="1:28">
      <c r="D14" s="556">
        <f t="shared" si="0"/>
        <v>12</v>
      </c>
      <c r="E14" s="557" t="str">
        <f t="shared" si="1"/>
        <v>D</v>
      </c>
      <c r="G14" s="556">
        <f t="shared" si="2"/>
        <v>12</v>
      </c>
      <c r="H14" s="191" t="str">
        <f t="shared" si="3"/>
        <v>G</v>
      </c>
      <c r="I14" s="192" t="str">
        <f t="shared" si="4"/>
        <v>D</v>
      </c>
      <c r="K14" s="556">
        <f t="shared" si="5"/>
        <v>12</v>
      </c>
      <c r="L14" s="195" t="str">
        <f t="shared" si="6"/>
        <v>D</v>
      </c>
      <c r="M14" s="545" t="str">
        <f t="shared" si="7"/>
        <v>ㄫ</v>
      </c>
      <c r="O14" s="556">
        <f t="shared" si="8"/>
        <v>12</v>
      </c>
      <c r="P14" s="194" t="str">
        <f t="shared" si="9"/>
        <v>G</v>
      </c>
      <c r="Q14" s="194" t="str">
        <f t="shared" si="10"/>
        <v>ㄫ</v>
      </c>
      <c r="S14" s="180">
        <v>12</v>
      </c>
      <c r="T14" s="672" t="str">
        <f>E14</f>
        <v>D</v>
      </c>
      <c r="U14" s="313" cm="1">
        <f t="array" ref="U14" xml:space="preserve"> MATCH(TRUE, EXACT($L$3:$L$57, T14), 0)</f>
        <v>12</v>
      </c>
      <c r="V14" s="560" t="str" cm="1">
        <f t="array" ref="V14" xml:space="preserve"> INDEX($H$3:$H$57, U14)</f>
        <v>G</v>
      </c>
      <c r="W14" s="543" cm="1">
        <f t="array" ref="W14" xml:space="preserve"> MATCH(TRUE, EXACT($I$3:$I$57, T14), 0)</f>
        <v>12</v>
      </c>
      <c r="X14" s="546" t="str" cm="1">
        <f t="array" ref="X14" xml:space="preserve"> INDEX($M$3:$M$57, 表格1_337412[[#This Row],[欄1]])</f>
        <v>ㄫ</v>
      </c>
      <c r="Z14" s="548" t="str">
        <f t="shared" si="11"/>
        <v>"D": { commit: "ㄫ" }</v>
      </c>
    </row>
    <row r="15" spans="1:28">
      <c r="A15" s="238" t="s">
        <v>620</v>
      </c>
      <c r="D15" s="556">
        <f t="shared" si="0"/>
        <v>13</v>
      </c>
      <c r="E15" s="557" t="str">
        <f t="shared" si="1"/>
        <v>c</v>
      </c>
      <c r="G15" s="556">
        <f t="shared" si="2"/>
        <v>13</v>
      </c>
      <c r="H15" s="200" t="str">
        <f t="shared" si="3"/>
        <v>h</v>
      </c>
      <c r="I15" s="201" t="str">
        <f t="shared" si="4"/>
        <v>c</v>
      </c>
      <c r="K15" s="556">
        <f t="shared" si="5"/>
        <v>13</v>
      </c>
      <c r="L15" s="195" t="str">
        <f t="shared" si="6"/>
        <v>c</v>
      </c>
      <c r="M15" s="195" t="str">
        <f t="shared" si="7"/>
        <v>ㄏ</v>
      </c>
      <c r="O15" s="556">
        <f t="shared" si="8"/>
        <v>13</v>
      </c>
      <c r="P15" s="194" t="str">
        <f t="shared" si="9"/>
        <v>h</v>
      </c>
      <c r="Q15" s="194" t="str">
        <f t="shared" si="10"/>
        <v>ㄏ</v>
      </c>
      <c r="S15" s="180">
        <v>13</v>
      </c>
      <c r="T15" s="313" t="str">
        <f>E15</f>
        <v>c</v>
      </c>
      <c r="U15" s="313" cm="1">
        <f t="array" ref="U15" xml:space="preserve"> MATCH(TRUE, EXACT($L$3:$L$57, T15), 0)</f>
        <v>13</v>
      </c>
      <c r="V15" s="560" t="str" cm="1">
        <f t="array" ref="V15" xml:space="preserve"> INDEX($H$3:$H$57, U15)</f>
        <v>h</v>
      </c>
      <c r="W15" s="543" cm="1">
        <f t="array" ref="W15" xml:space="preserve"> MATCH(TRUE, EXACT($I$3:$I$57, T15), 0)</f>
        <v>13</v>
      </c>
      <c r="X15" s="543" t="str" cm="1">
        <f t="array" ref="X15" xml:space="preserve"> INDEX($M$3:$M$57, 表格1_337412[[#This Row],[欄1]])</f>
        <v>ㄏ</v>
      </c>
      <c r="Z15" s="548" t="str">
        <f t="shared" si="11"/>
        <v>"c": { commit: "ㄏ" }</v>
      </c>
    </row>
    <row r="16" spans="1:28">
      <c r="A16" s="234" t="s">
        <v>1011</v>
      </c>
      <c r="D16" s="556">
        <f t="shared" si="0"/>
        <v>14</v>
      </c>
      <c r="E16" s="557" t="str">
        <f t="shared" si="1"/>
        <v>r</v>
      </c>
      <c r="G16" s="556">
        <f t="shared" si="2"/>
        <v>14</v>
      </c>
      <c r="H16" s="205" t="str">
        <f t="shared" si="3"/>
        <v>Z</v>
      </c>
      <c r="I16" s="206" t="str">
        <f t="shared" si="4"/>
        <v>r</v>
      </c>
      <c r="K16" s="556">
        <f t="shared" si="5"/>
        <v>14</v>
      </c>
      <c r="L16" s="195" t="str">
        <f t="shared" si="6"/>
        <v>r</v>
      </c>
      <c r="M16" s="195" t="str">
        <f t="shared" si="7"/>
        <v>ㄐ</v>
      </c>
      <c r="O16" s="556">
        <f t="shared" si="8"/>
        <v>14</v>
      </c>
      <c r="P16" s="194" t="str">
        <f t="shared" si="9"/>
        <v>Z</v>
      </c>
      <c r="Q16" s="194" t="str">
        <f t="shared" si="10"/>
        <v>ㄐ</v>
      </c>
      <c r="S16" s="180">
        <v>14</v>
      </c>
      <c r="T16" s="313" t="str">
        <f>E16</f>
        <v>r</v>
      </c>
      <c r="U16" s="313" cm="1">
        <f t="array" ref="U16" xml:space="preserve"> MATCH(TRUE, EXACT($L$3:$L$57, T16), 0)</f>
        <v>14</v>
      </c>
      <c r="V16" s="560" t="str" cm="1">
        <f t="array" ref="V16" xml:space="preserve"> INDEX($H$3:$H$57, U16)</f>
        <v>Z</v>
      </c>
      <c r="W16" s="543" cm="1">
        <f t="array" ref="W16" xml:space="preserve"> MATCH(TRUE, EXACT($I$3:$I$57, T16), 0)</f>
        <v>14</v>
      </c>
      <c r="X16" s="543" t="str" cm="1">
        <f t="array" ref="X16" xml:space="preserve"> INDEX($M$3:$M$57, 表格1_337412[[#This Row],[欄1]])</f>
        <v>ㄐ</v>
      </c>
      <c r="Z16" s="548" t="str">
        <f t="shared" si="11"/>
        <v>"r": { commit: "ㄐ" }</v>
      </c>
    </row>
    <row r="17" spans="1:26">
      <c r="A17" s="180">
        <f xml:space="preserve"> SEARCH("|",$A$16,1)</f>
        <v>8</v>
      </c>
      <c r="D17" s="556">
        <f t="shared" si="0"/>
        <v>15</v>
      </c>
      <c r="E17" s="557" t="str">
        <f t="shared" si="1"/>
        <v>R</v>
      </c>
      <c r="G17" s="556">
        <f t="shared" si="2"/>
        <v>15</v>
      </c>
      <c r="H17" s="191" t="str">
        <f t="shared" si="3"/>
        <v>J</v>
      </c>
      <c r="I17" s="192" t="str">
        <f t="shared" si="4"/>
        <v>R</v>
      </c>
      <c r="K17" s="556">
        <f t="shared" si="5"/>
        <v>15</v>
      </c>
      <c r="L17" s="195" t="str">
        <f t="shared" si="6"/>
        <v>R</v>
      </c>
      <c r="M17" s="195" t="str">
        <f t="shared" si="7"/>
        <v>ㆢ</v>
      </c>
      <c r="O17" s="556">
        <f t="shared" si="8"/>
        <v>15</v>
      </c>
      <c r="P17" s="194" t="str">
        <f t="shared" si="9"/>
        <v>J</v>
      </c>
      <c r="Q17" s="194" t="str">
        <f t="shared" si="10"/>
        <v>ㆢ</v>
      </c>
      <c r="S17" s="180">
        <v>15</v>
      </c>
      <c r="T17" s="313" t="str">
        <f>E17</f>
        <v>R</v>
      </c>
      <c r="U17" s="313" cm="1">
        <f t="array" ref="U17" xml:space="preserve"> MATCH(TRUE, EXACT($L$3:$L$57, T17), 0)</f>
        <v>15</v>
      </c>
      <c r="V17" s="560" t="str" cm="1">
        <f t="array" ref="V17" xml:space="preserve"> INDEX($H$3:$H$57, U17)</f>
        <v>J</v>
      </c>
      <c r="W17" s="543" cm="1">
        <f t="array" ref="W17" xml:space="preserve"> MATCH(TRUE, EXACT($I$3:$I$57, T17), 0)</f>
        <v>15</v>
      </c>
      <c r="X17" s="546" t="str" cm="1">
        <f t="array" ref="X17" xml:space="preserve"> INDEX($M$3:$M$57, 表格1_337412[[#This Row],[欄1]])</f>
        <v>ㆢ</v>
      </c>
      <c r="Z17" s="548" t="str">
        <f t="shared" si="11"/>
        <v>"R": { commit: "ㆢ" }</v>
      </c>
    </row>
    <row r="18" spans="1:26">
      <c r="A18" s="180">
        <f xml:space="preserve"> SEARCH("|",$A$16,A17+1)</f>
        <v>64</v>
      </c>
      <c r="D18" s="556">
        <f t="shared" si="0"/>
        <v>16</v>
      </c>
      <c r="E18" s="557" t="str">
        <f t="shared" si="1"/>
        <v>f</v>
      </c>
      <c r="G18" s="556">
        <f t="shared" si="2"/>
        <v>16</v>
      </c>
      <c r="H18" s="200" t="str">
        <f t="shared" si="3"/>
        <v>C</v>
      </c>
      <c r="I18" s="201" t="str">
        <f t="shared" si="4"/>
        <v>f</v>
      </c>
      <c r="K18" s="556">
        <f t="shared" si="5"/>
        <v>16</v>
      </c>
      <c r="L18" s="195" t="str">
        <f t="shared" si="6"/>
        <v>f</v>
      </c>
      <c r="M18" s="195" t="str">
        <f t="shared" si="7"/>
        <v>ㄑ</v>
      </c>
      <c r="O18" s="556">
        <f t="shared" si="8"/>
        <v>16</v>
      </c>
      <c r="P18" s="194" t="str">
        <f t="shared" si="9"/>
        <v>C</v>
      </c>
      <c r="Q18" s="194" t="str">
        <f t="shared" si="10"/>
        <v>ㄑ</v>
      </c>
      <c r="S18" s="180">
        <v>16</v>
      </c>
      <c r="T18" s="313" t="str">
        <f>E18</f>
        <v>f</v>
      </c>
      <c r="U18" s="313" cm="1">
        <f t="array" ref="U18" xml:space="preserve"> MATCH(TRUE, EXACT($L$3:$L$57, T18), 0)</f>
        <v>16</v>
      </c>
      <c r="V18" s="560" t="str" cm="1">
        <f t="array" ref="V18" xml:space="preserve"> INDEX($H$3:$H$57, U18)</f>
        <v>C</v>
      </c>
      <c r="W18" s="543" cm="1">
        <f t="array" ref="W18" xml:space="preserve"> MATCH(TRUE, EXACT($I$3:$I$57, T18), 0)</f>
        <v>16</v>
      </c>
      <c r="X18" s="543" t="str" cm="1">
        <f t="array" ref="X18" xml:space="preserve"> INDEX($M$3:$M$57, 表格1_337412[[#This Row],[欄1]])</f>
        <v>ㄑ</v>
      </c>
      <c r="Z18" s="548" t="str">
        <f t="shared" si="11"/>
        <v>"f": { commit: "ㄑ" }</v>
      </c>
    </row>
    <row r="19" spans="1:26">
      <c r="A19" s="180">
        <f xml:space="preserve"> SEARCH("|",$A$16,A18+1)</f>
        <v>120</v>
      </c>
      <c r="D19" s="556">
        <f t="shared" si="0"/>
        <v>17</v>
      </c>
      <c r="E19" s="557" t="str">
        <f t="shared" si="1"/>
        <v>v</v>
      </c>
      <c r="G19" s="556">
        <f t="shared" si="2"/>
        <v>17</v>
      </c>
      <c r="H19" s="205" t="str">
        <f t="shared" si="3"/>
        <v>S</v>
      </c>
      <c r="I19" s="206" t="str">
        <f t="shared" si="4"/>
        <v>v</v>
      </c>
      <c r="K19" s="556">
        <f t="shared" si="5"/>
        <v>17</v>
      </c>
      <c r="L19" s="195" t="str">
        <f t="shared" si="6"/>
        <v>v</v>
      </c>
      <c r="M19" s="195" t="str">
        <f t="shared" si="7"/>
        <v>ㄒ</v>
      </c>
      <c r="O19" s="556">
        <f t="shared" si="8"/>
        <v>17</v>
      </c>
      <c r="P19" s="194" t="str">
        <f t="shared" si="9"/>
        <v>S</v>
      </c>
      <c r="Q19" s="194" t="str">
        <f t="shared" si="10"/>
        <v>ㄒ</v>
      </c>
      <c r="S19" s="180">
        <v>17</v>
      </c>
      <c r="T19" s="313" t="str">
        <f>E19</f>
        <v>v</v>
      </c>
      <c r="U19" s="313" cm="1">
        <f t="array" ref="U19" xml:space="preserve"> MATCH(TRUE, EXACT($L$3:$L$57, T19), 0)</f>
        <v>17</v>
      </c>
      <c r="V19" s="560" t="str" cm="1">
        <f t="array" ref="V19" xml:space="preserve"> INDEX($H$3:$H$57, U19)</f>
        <v>S</v>
      </c>
      <c r="W19" s="543" cm="1">
        <f t="array" ref="W19" xml:space="preserve"> MATCH(TRUE, EXACT($I$3:$I$57, T19), 0)</f>
        <v>17</v>
      </c>
      <c r="X19" s="543" t="str" cm="1">
        <f t="array" ref="X19" xml:space="preserve"> INDEX($M$3:$M$57, 表格1_337412[[#This Row],[欄1]])</f>
        <v>ㄒ</v>
      </c>
      <c r="Z19" s="548" t="str">
        <f t="shared" si="11"/>
        <v>"v": { commit: "ㄒ" }</v>
      </c>
    </row>
    <row r="20" spans="1:26">
      <c r="A20" s="558" t="str">
        <f xml:space="preserve"> MID($A$16,A17+1,A18-A17-1)</f>
        <v>1!qa2wsxeEdDcrRfvyYhn8*iIkoO9(lL,&lt;m0p;:/-uUjJ 43btgz657</v>
      </c>
      <c r="B20" s="236">
        <f xml:space="preserve"> LEN(A20)</f>
        <v>55</v>
      </c>
      <c r="D20" s="556">
        <f t="shared" si="0"/>
        <v>18</v>
      </c>
      <c r="E20" s="557" t="str">
        <f t="shared" si="1"/>
        <v>y</v>
      </c>
      <c r="G20" s="556">
        <f t="shared" si="2"/>
        <v>18</v>
      </c>
      <c r="H20" s="216" t="str">
        <f t="shared" si="3"/>
        <v>z</v>
      </c>
      <c r="I20" s="217" t="str">
        <f t="shared" si="4"/>
        <v>y</v>
      </c>
      <c r="K20" s="556">
        <f t="shared" si="5"/>
        <v>18</v>
      </c>
      <c r="L20" s="195" t="str">
        <f t="shared" si="6"/>
        <v>y</v>
      </c>
      <c r="M20" s="195" t="str">
        <f t="shared" si="7"/>
        <v>ㄗ</v>
      </c>
      <c r="O20" s="556">
        <f t="shared" si="8"/>
        <v>18</v>
      </c>
      <c r="P20" s="194" t="str">
        <f t="shared" si="9"/>
        <v>z</v>
      </c>
      <c r="Q20" s="194" t="str">
        <f t="shared" si="10"/>
        <v>ㄗ</v>
      </c>
      <c r="S20" s="180">
        <v>18</v>
      </c>
      <c r="T20" s="313" t="str">
        <f>E20</f>
        <v>y</v>
      </c>
      <c r="U20" s="313" cm="1">
        <f t="array" ref="U20" xml:space="preserve"> MATCH(TRUE, EXACT($L$3:$L$57, T20), 0)</f>
        <v>18</v>
      </c>
      <c r="V20" s="560" t="str" cm="1">
        <f t="array" ref="V20" xml:space="preserve"> INDEX($H$3:$H$57, U20)</f>
        <v>z</v>
      </c>
      <c r="W20" s="543" cm="1">
        <f t="array" ref="W20" xml:space="preserve"> MATCH(TRUE, EXACT($I$3:$I$57, T20), 0)</f>
        <v>18</v>
      </c>
      <c r="X20" s="543" t="str" cm="1">
        <f t="array" ref="X20" xml:space="preserve"> INDEX($M$3:$M$57, 表格1_337412[[#This Row],[欄1]])</f>
        <v>ㄗ</v>
      </c>
      <c r="Z20" s="548" t="str">
        <f t="shared" si="11"/>
        <v>"y": { commit: "ㄗ" }</v>
      </c>
    </row>
    <row r="21" spans="1:26">
      <c r="A21" s="558" t="str">
        <f xml:space="preserve"> MID($A$16,A18+1,A19-A18-1)</f>
        <v>ㄅㆠㄆㄇㄉㄊㄋㄌㄍㆣㄎㄫㄏㄐㆢㄑㄒㄗㆡㄘㄙㄚㆩㆦㆧㄜㆤㆥㄞㆮㄠㆯㆰㆱㆬㄢㄣㄤㆲㄥㆭㄧㆪㄨㆫ ˋ˪ㆴㆵㆻㆷˊ˫˙</v>
      </c>
      <c r="B21" s="236">
        <f xml:space="preserve"> LEN(A21)</f>
        <v>55</v>
      </c>
      <c r="D21" s="556">
        <f t="shared" si="0"/>
        <v>19</v>
      </c>
      <c r="E21" s="557" t="str">
        <f t="shared" si="1"/>
        <v>Y</v>
      </c>
      <c r="G21" s="556">
        <f t="shared" si="2"/>
        <v>19</v>
      </c>
      <c r="H21" s="221" t="str">
        <f t="shared" si="3"/>
        <v>j</v>
      </c>
      <c r="I21" s="222" t="str">
        <f t="shared" si="4"/>
        <v>Y</v>
      </c>
      <c r="K21" s="556">
        <f t="shared" si="5"/>
        <v>19</v>
      </c>
      <c r="L21" s="195" t="str">
        <f t="shared" si="6"/>
        <v>Y</v>
      </c>
      <c r="M21" s="195" t="str">
        <f t="shared" si="7"/>
        <v>ㆡ</v>
      </c>
      <c r="O21" s="556">
        <f t="shared" si="8"/>
        <v>19</v>
      </c>
      <c r="P21" s="194" t="str">
        <f t="shared" si="9"/>
        <v>j</v>
      </c>
      <c r="Q21" s="194" t="str">
        <f t="shared" si="10"/>
        <v>ㆡ</v>
      </c>
      <c r="S21" s="180">
        <v>19</v>
      </c>
      <c r="T21" s="313" t="str">
        <f>E21</f>
        <v>Y</v>
      </c>
      <c r="U21" s="313" cm="1">
        <f t="array" ref="U21" xml:space="preserve"> MATCH(TRUE, EXACT($L$3:$L$57, T21), 0)</f>
        <v>19</v>
      </c>
      <c r="V21" s="560" t="str" cm="1">
        <f t="array" ref="V21" xml:space="preserve"> INDEX($H$3:$H$57, U21)</f>
        <v>j</v>
      </c>
      <c r="W21" s="543" cm="1">
        <f t="array" ref="W21" xml:space="preserve"> MATCH(TRUE, EXACT($I$3:$I$57, T21), 0)</f>
        <v>19</v>
      </c>
      <c r="X21" s="546" t="str" cm="1">
        <f t="array" ref="X21" xml:space="preserve"> INDEX($M$3:$M$57, 表格1_337412[[#This Row],[欄1]])</f>
        <v>ㆡ</v>
      </c>
      <c r="Z21" s="548" t="str">
        <f t="shared" si="11"/>
        <v>"Y": { commit: "ㆡ" }</v>
      </c>
    </row>
    <row r="22" spans="1:26">
      <c r="D22" s="556">
        <f t="shared" si="0"/>
        <v>20</v>
      </c>
      <c r="E22" s="557" t="str">
        <f t="shared" si="1"/>
        <v>h</v>
      </c>
      <c r="G22" s="556">
        <f t="shared" si="2"/>
        <v>20</v>
      </c>
      <c r="H22" s="205" t="str">
        <f t="shared" si="3"/>
        <v>c</v>
      </c>
      <c r="I22" s="206" t="str">
        <f t="shared" si="4"/>
        <v>h</v>
      </c>
      <c r="K22" s="556">
        <f t="shared" si="5"/>
        <v>20</v>
      </c>
      <c r="L22" s="195" t="str">
        <f t="shared" si="6"/>
        <v>h</v>
      </c>
      <c r="M22" s="195" t="str">
        <f t="shared" si="7"/>
        <v>ㄘ</v>
      </c>
      <c r="O22" s="556">
        <f t="shared" si="8"/>
        <v>20</v>
      </c>
      <c r="P22" s="194" t="str">
        <f t="shared" si="9"/>
        <v>c</v>
      </c>
      <c r="Q22" s="194" t="str">
        <f t="shared" si="10"/>
        <v>ㄘ</v>
      </c>
      <c r="S22" s="180">
        <v>20</v>
      </c>
      <c r="T22" s="313" t="str">
        <f>E22</f>
        <v>h</v>
      </c>
      <c r="U22" s="313" cm="1">
        <f t="array" ref="U22" xml:space="preserve"> MATCH(TRUE, EXACT($L$3:$L$57, T22), 0)</f>
        <v>20</v>
      </c>
      <c r="V22" s="560" t="str" cm="1">
        <f t="array" ref="V22" xml:space="preserve"> INDEX($H$3:$H$57, U22)</f>
        <v>c</v>
      </c>
      <c r="W22" s="543" cm="1">
        <f t="array" ref="W22" xml:space="preserve"> MATCH(TRUE, EXACT($I$3:$I$57, T22), 0)</f>
        <v>20</v>
      </c>
      <c r="X22" s="543" t="str" cm="1">
        <f t="array" ref="X22" xml:space="preserve"> INDEX($M$3:$M$57, 表格1_337412[[#This Row],[欄1]])</f>
        <v>ㄘ</v>
      </c>
      <c r="Z22" s="548" t="str">
        <f t="shared" si="11"/>
        <v>"h": { commit: "ㄘ" }</v>
      </c>
    </row>
    <row r="23" spans="1:26">
      <c r="D23" s="556">
        <f t="shared" si="0"/>
        <v>21</v>
      </c>
      <c r="E23" s="557" t="str">
        <f t="shared" si="1"/>
        <v>n</v>
      </c>
      <c r="G23" s="556">
        <f t="shared" si="2"/>
        <v>21</v>
      </c>
      <c r="H23" s="225" t="str">
        <f t="shared" si="3"/>
        <v>s</v>
      </c>
      <c r="I23" s="225" t="str">
        <f t="shared" si="4"/>
        <v>n</v>
      </c>
      <c r="K23" s="556">
        <f t="shared" si="5"/>
        <v>21</v>
      </c>
      <c r="L23" s="195" t="str">
        <f t="shared" si="6"/>
        <v>n</v>
      </c>
      <c r="M23" s="195" t="str">
        <f t="shared" si="7"/>
        <v>ㄙ</v>
      </c>
      <c r="O23" s="556">
        <f t="shared" si="8"/>
        <v>21</v>
      </c>
      <c r="P23" s="194" t="str">
        <f t="shared" si="9"/>
        <v>s</v>
      </c>
      <c r="Q23" s="194" t="str">
        <f t="shared" si="10"/>
        <v>ㄙ</v>
      </c>
      <c r="S23" s="180">
        <v>21</v>
      </c>
      <c r="T23" s="313" t="str">
        <f>E23</f>
        <v>n</v>
      </c>
      <c r="U23" s="313" cm="1">
        <f t="array" ref="U23" xml:space="preserve"> MATCH(TRUE, EXACT($L$3:$L$57, T23), 0)</f>
        <v>21</v>
      </c>
      <c r="V23" s="560" t="str" cm="1">
        <f t="array" ref="V23" xml:space="preserve"> INDEX($H$3:$H$57, U23)</f>
        <v>s</v>
      </c>
      <c r="W23" s="543" cm="1">
        <f t="array" ref="W23" xml:space="preserve"> MATCH(TRUE, EXACT($I$3:$I$57, T23), 0)</f>
        <v>21</v>
      </c>
      <c r="X23" s="543" t="str" cm="1">
        <f t="array" ref="X23" xml:space="preserve"> INDEX($M$3:$M$57, 表格1_337412[[#This Row],[欄1]])</f>
        <v>ㄙ</v>
      </c>
      <c r="Z23" s="548" t="str">
        <f t="shared" si="11"/>
        <v>"n": { commit: "ㄙ" }</v>
      </c>
    </row>
    <row r="24" spans="1:26">
      <c r="D24" s="556">
        <f t="shared" si="0"/>
        <v>22</v>
      </c>
      <c r="E24" s="557" t="str">
        <f t="shared" si="1"/>
        <v>8</v>
      </c>
      <c r="G24" s="556">
        <f t="shared" si="2"/>
        <v>22</v>
      </c>
      <c r="H24" s="225" t="str">
        <f t="shared" si="3"/>
        <v>a</v>
      </c>
      <c r="I24" s="225" t="str">
        <f t="shared" si="4"/>
        <v>8</v>
      </c>
      <c r="K24" s="556">
        <f t="shared" si="5"/>
        <v>22</v>
      </c>
      <c r="L24" s="195" t="str">
        <f t="shared" si="6"/>
        <v>8</v>
      </c>
      <c r="M24" s="195" t="str">
        <f t="shared" si="7"/>
        <v>ㄚ</v>
      </c>
      <c r="O24" s="556">
        <f t="shared" si="8"/>
        <v>22</v>
      </c>
      <c r="P24" s="194" t="str">
        <f t="shared" si="9"/>
        <v>a</v>
      </c>
      <c r="Q24" s="194" t="str">
        <f t="shared" si="10"/>
        <v>ㄚ</v>
      </c>
      <c r="S24" s="180">
        <v>22</v>
      </c>
      <c r="T24" s="313" t="str">
        <f>E24</f>
        <v>8</v>
      </c>
      <c r="U24" s="313" cm="1">
        <f t="array" ref="U24" xml:space="preserve"> MATCH(TRUE, EXACT($L$3:$L$57, T24), 0)</f>
        <v>22</v>
      </c>
      <c r="V24" s="560" t="str" cm="1">
        <f t="array" ref="V24" xml:space="preserve"> INDEX($H$3:$H$57, U24)</f>
        <v>a</v>
      </c>
      <c r="W24" s="543" cm="1">
        <f t="array" ref="W24" xml:space="preserve"> MATCH(TRUE, EXACT($I$3:$I$57, T24), 0)</f>
        <v>22</v>
      </c>
      <c r="X24" s="543" t="str" cm="1">
        <f t="array" ref="X24" xml:space="preserve"> INDEX($M$3:$M$57, 表格1_337412[[#This Row],[欄1]])</f>
        <v>ㄚ</v>
      </c>
      <c r="Z24" s="548" t="str">
        <f t="shared" si="11"/>
        <v>"8": { commit: "ㄚ" }</v>
      </c>
    </row>
    <row r="25" spans="1:26">
      <c r="A25" s="238" t="s">
        <v>632</v>
      </c>
      <c r="D25" s="556">
        <f t="shared" si="0"/>
        <v>23</v>
      </c>
      <c r="E25" s="557" t="str">
        <f t="shared" si="1"/>
        <v>*</v>
      </c>
      <c r="G25" s="556">
        <f t="shared" si="2"/>
        <v>23</v>
      </c>
      <c r="H25" s="225" t="str">
        <f t="shared" si="3"/>
        <v>A</v>
      </c>
      <c r="I25" s="225" t="str">
        <f t="shared" si="4"/>
        <v>*</v>
      </c>
      <c r="K25" s="556">
        <f t="shared" si="5"/>
        <v>23</v>
      </c>
      <c r="L25" s="195" t="str">
        <f t="shared" si="6"/>
        <v>*</v>
      </c>
      <c r="M25" s="195" t="str">
        <f t="shared" si="7"/>
        <v>ㆩ</v>
      </c>
      <c r="O25" s="556">
        <f t="shared" si="8"/>
        <v>23</v>
      </c>
      <c r="P25" s="194" t="str">
        <f t="shared" si="9"/>
        <v>A</v>
      </c>
      <c r="Q25" s="194" t="str">
        <f t="shared" si="10"/>
        <v>ㆩ</v>
      </c>
      <c r="S25" s="180">
        <v>23</v>
      </c>
      <c r="T25" s="313" t="str">
        <f>E25</f>
        <v>*</v>
      </c>
      <c r="U25" s="313" cm="1">
        <f t="array" ref="U25" xml:space="preserve"> MATCH(TRUE, EXACT($L$3:$L$57, T25), 0)</f>
        <v>23</v>
      </c>
      <c r="V25" s="560" t="str" cm="1">
        <f t="array" ref="V25" xml:space="preserve"> INDEX($H$3:$H$57, U25)</f>
        <v>A</v>
      </c>
      <c r="W25" s="543" cm="1">
        <f t="array" ref="W25" xml:space="preserve"> MATCH(TRUE, EXACT($I$3:$I$57, T25), 0)</f>
        <v>23</v>
      </c>
      <c r="X25" s="546" t="str" cm="1">
        <f t="array" ref="X25" xml:space="preserve"> INDEX($M$3:$M$57, 表格1_337412[[#This Row],[欄1]])</f>
        <v>ㆩ</v>
      </c>
      <c r="Z25" s="548" t="str">
        <f t="shared" si="11"/>
        <v>"*": { commit: "ㆩ" }</v>
      </c>
    </row>
    <row r="26" spans="1:26">
      <c r="A26" s="234" t="s">
        <v>1012</v>
      </c>
      <c r="D26" s="556">
        <f t="shared" si="0"/>
        <v>24</v>
      </c>
      <c r="E26" s="557" t="str">
        <f t="shared" si="1"/>
        <v>i</v>
      </c>
      <c r="G26" s="556">
        <f t="shared" si="2"/>
        <v>24</v>
      </c>
      <c r="H26" s="225" t="str">
        <f t="shared" si="3"/>
        <v>O</v>
      </c>
      <c r="I26" s="225" t="str">
        <f t="shared" si="4"/>
        <v>i</v>
      </c>
      <c r="K26" s="556">
        <f t="shared" si="5"/>
        <v>24</v>
      </c>
      <c r="L26" s="195" t="str">
        <f t="shared" si="6"/>
        <v>i</v>
      </c>
      <c r="M26" s="195" t="str">
        <f t="shared" si="7"/>
        <v>ㆦ</v>
      </c>
      <c r="O26" s="556">
        <f t="shared" si="8"/>
        <v>24</v>
      </c>
      <c r="P26" s="194" t="str">
        <f t="shared" si="9"/>
        <v>O</v>
      </c>
      <c r="Q26" s="194" t="str">
        <f t="shared" si="10"/>
        <v>ㆦ</v>
      </c>
      <c r="S26" s="180">
        <v>24</v>
      </c>
      <c r="T26" s="313" t="str">
        <f>E26</f>
        <v>i</v>
      </c>
      <c r="U26" s="313" cm="1">
        <f t="array" ref="U26" xml:space="preserve"> MATCH(TRUE, EXACT($L$3:$L$57, T26), 0)</f>
        <v>24</v>
      </c>
      <c r="V26" s="560" t="str" cm="1">
        <f t="array" ref="V26" xml:space="preserve"> INDEX($H$3:$H$57, U26)</f>
        <v>O</v>
      </c>
      <c r="W26" s="543" cm="1">
        <f t="array" ref="W26" xml:space="preserve"> MATCH(TRUE, EXACT($I$3:$I$57, T26), 0)</f>
        <v>24</v>
      </c>
      <c r="X26" s="543" t="str" cm="1">
        <f t="array" ref="X26" xml:space="preserve"> INDEX($M$3:$M$57, 表格1_337412[[#This Row],[欄1]])</f>
        <v>ㆦ</v>
      </c>
      <c r="Z26" s="548" t="str">
        <f t="shared" si="11"/>
        <v>"i": { commit: "ㆦ" }</v>
      </c>
    </row>
    <row r="27" spans="1:26">
      <c r="A27" s="180">
        <f xml:space="preserve"> SEARCH("|",$A$16,1)</f>
        <v>8</v>
      </c>
      <c r="D27" s="556">
        <f t="shared" si="0"/>
        <v>25</v>
      </c>
      <c r="E27" s="557" t="str">
        <f t="shared" si="1"/>
        <v>I</v>
      </c>
      <c r="G27" s="556">
        <f t="shared" si="2"/>
        <v>25</v>
      </c>
      <c r="H27" s="225" t="str">
        <f t="shared" si="3"/>
        <v>Q</v>
      </c>
      <c r="I27" s="225" t="str">
        <f t="shared" si="4"/>
        <v>I</v>
      </c>
      <c r="K27" s="556">
        <f t="shared" si="5"/>
        <v>25</v>
      </c>
      <c r="L27" s="195" t="str">
        <f t="shared" si="6"/>
        <v>I</v>
      </c>
      <c r="M27" s="195" t="str">
        <f t="shared" si="7"/>
        <v>ㆧ</v>
      </c>
      <c r="O27" s="556">
        <f t="shared" si="8"/>
        <v>25</v>
      </c>
      <c r="P27" s="194" t="str">
        <f t="shared" si="9"/>
        <v>Q</v>
      </c>
      <c r="Q27" s="194" t="str">
        <f t="shared" si="10"/>
        <v>ㆧ</v>
      </c>
      <c r="S27" s="180">
        <v>25</v>
      </c>
      <c r="T27" s="313" t="str">
        <f>E27</f>
        <v>I</v>
      </c>
      <c r="U27" s="313" cm="1">
        <f t="array" ref="U27" xml:space="preserve"> MATCH(TRUE, EXACT($L$3:$L$57, T27), 0)</f>
        <v>25</v>
      </c>
      <c r="V27" s="560" t="str" cm="1">
        <f t="array" ref="V27" xml:space="preserve"> INDEX($H$3:$H$57, U27)</f>
        <v>Q</v>
      </c>
      <c r="W27" s="543" cm="1">
        <f t="array" ref="W27" xml:space="preserve"> MATCH(TRUE, EXACT($I$3:$I$57, T27), 0)</f>
        <v>25</v>
      </c>
      <c r="X27" s="546" t="str" cm="1">
        <f t="array" ref="X27" xml:space="preserve"> INDEX($M$3:$M$57, 表格1_337412[[#This Row],[欄1]])</f>
        <v>ㆧ</v>
      </c>
      <c r="Z27" s="548" t="str">
        <f t="shared" si="11"/>
        <v>"I": { commit: "ㆧ" }</v>
      </c>
    </row>
    <row r="28" spans="1:26">
      <c r="A28" s="180">
        <f xml:space="preserve"> SEARCH("|",$A$16,A27+1)</f>
        <v>64</v>
      </c>
      <c r="D28" s="556">
        <f t="shared" si="0"/>
        <v>26</v>
      </c>
      <c r="E28" s="557" t="str">
        <f t="shared" si="1"/>
        <v>k</v>
      </c>
      <c r="G28" s="556">
        <f t="shared" si="2"/>
        <v>26</v>
      </c>
      <c r="H28" s="225" t="str">
        <f t="shared" si="3"/>
        <v>o</v>
      </c>
      <c r="I28" s="225" t="str">
        <f t="shared" si="4"/>
        <v>k</v>
      </c>
      <c r="K28" s="556">
        <f t="shared" si="5"/>
        <v>26</v>
      </c>
      <c r="L28" s="195" t="str">
        <f t="shared" si="6"/>
        <v>k</v>
      </c>
      <c r="M28" s="195" t="str">
        <f t="shared" si="7"/>
        <v>ㄜ</v>
      </c>
      <c r="O28" s="556">
        <f t="shared" si="8"/>
        <v>26</v>
      </c>
      <c r="P28" s="194" t="str">
        <f t="shared" si="9"/>
        <v>o</v>
      </c>
      <c r="Q28" s="194" t="str">
        <f t="shared" si="10"/>
        <v>ㄜ</v>
      </c>
      <c r="S28" s="180">
        <v>26</v>
      </c>
      <c r="T28" s="313" t="str">
        <f>E28</f>
        <v>k</v>
      </c>
      <c r="U28" s="313" cm="1">
        <f t="array" ref="U28" xml:space="preserve"> MATCH(TRUE, EXACT($L$3:$L$57, T28), 0)</f>
        <v>26</v>
      </c>
      <c r="V28" s="560" t="str" cm="1">
        <f t="array" ref="V28" xml:space="preserve"> INDEX($H$3:$H$57, U28)</f>
        <v>o</v>
      </c>
      <c r="W28" s="543" cm="1">
        <f t="array" ref="W28" xml:space="preserve"> MATCH(TRUE, EXACT($I$3:$I$57, T28), 0)</f>
        <v>26</v>
      </c>
      <c r="X28" s="543" t="str" cm="1">
        <f t="array" ref="X28" xml:space="preserve"> INDEX($M$3:$M$57, 表格1_337412[[#This Row],[欄1]])</f>
        <v>ㄜ</v>
      </c>
      <c r="Z28" s="548" t="str">
        <f t="shared" si="11"/>
        <v>"k": { commit: "ㄜ" }</v>
      </c>
    </row>
    <row r="29" spans="1:26">
      <c r="A29" s="180">
        <f xml:space="preserve"> SEARCH("|",$A$16,A28+1)</f>
        <v>120</v>
      </c>
      <c r="D29" s="556">
        <f t="shared" si="0"/>
        <v>27</v>
      </c>
      <c r="E29" s="557" t="str">
        <f t="shared" si="1"/>
        <v>o</v>
      </c>
      <c r="G29" s="556">
        <f t="shared" si="2"/>
        <v>27</v>
      </c>
      <c r="H29" s="225" t="str">
        <f t="shared" si="3"/>
        <v>e</v>
      </c>
      <c r="I29" s="225" t="str">
        <f t="shared" si="4"/>
        <v>o</v>
      </c>
      <c r="K29" s="556">
        <f t="shared" si="5"/>
        <v>27</v>
      </c>
      <c r="L29" s="195" t="str">
        <f t="shared" si="6"/>
        <v>o</v>
      </c>
      <c r="M29" s="195" t="str">
        <f t="shared" si="7"/>
        <v>ㆤ</v>
      </c>
      <c r="O29" s="556">
        <f t="shared" si="8"/>
        <v>27</v>
      </c>
      <c r="P29" s="194" t="str">
        <f t="shared" si="9"/>
        <v>e</v>
      </c>
      <c r="Q29" s="194" t="str">
        <f t="shared" si="10"/>
        <v>ㆤ</v>
      </c>
      <c r="S29" s="180">
        <v>27</v>
      </c>
      <c r="T29" s="672" t="str">
        <f>E29</f>
        <v>o</v>
      </c>
      <c r="U29" s="313" cm="1">
        <f t="array" ref="U29" xml:space="preserve"> MATCH(TRUE, EXACT($L$3:$L$57, T29), 0)</f>
        <v>27</v>
      </c>
      <c r="V29" s="560" t="str" cm="1">
        <f t="array" ref="V29" xml:space="preserve"> INDEX($H$3:$H$57, U29)</f>
        <v>e</v>
      </c>
      <c r="W29" s="543" cm="1">
        <f t="array" ref="W29" xml:space="preserve"> MATCH(TRUE, EXACT($I$3:$I$57, T29), 0)</f>
        <v>27</v>
      </c>
      <c r="X29" s="543" t="str" cm="1">
        <f t="array" ref="X29" xml:space="preserve"> INDEX($M$3:$M$57, 表格1_337412[[#This Row],[欄1]])</f>
        <v>ㆤ</v>
      </c>
      <c r="Z29" s="548" t="str">
        <f t="shared" si="11"/>
        <v>"o": { commit: "ㆤ" }</v>
      </c>
    </row>
    <row r="30" spans="1:26">
      <c r="A30" s="558" t="str">
        <f xml:space="preserve"> MID($A$26,A27+1,A28-A27-1)</f>
        <v>pbPmtTnlkgKGhZJCSzjcsaAOQoeEyYxX{}M@N[]RriIuU9&gt;&lt;4123570</v>
      </c>
      <c r="B30" s="236">
        <f xml:space="preserve"> LEN(A30)</f>
        <v>55</v>
      </c>
      <c r="D30" s="556">
        <f t="shared" si="0"/>
        <v>28</v>
      </c>
      <c r="E30" s="557" t="str">
        <f t="shared" si="1"/>
        <v>O</v>
      </c>
      <c r="G30" s="556">
        <f t="shared" si="2"/>
        <v>28</v>
      </c>
      <c r="H30" s="225" t="str">
        <f t="shared" si="3"/>
        <v>E</v>
      </c>
      <c r="I30" s="225" t="str">
        <f t="shared" si="4"/>
        <v>O</v>
      </c>
      <c r="K30" s="556">
        <f t="shared" si="5"/>
        <v>28</v>
      </c>
      <c r="L30" s="195" t="str">
        <f t="shared" si="6"/>
        <v>O</v>
      </c>
      <c r="M30" s="195" t="str">
        <f t="shared" si="7"/>
        <v>ㆥ</v>
      </c>
      <c r="O30" s="556">
        <f t="shared" si="8"/>
        <v>28</v>
      </c>
      <c r="P30" s="194" t="str">
        <f t="shared" si="9"/>
        <v>E</v>
      </c>
      <c r="Q30" s="194" t="str">
        <f t="shared" si="10"/>
        <v>ㆤ</v>
      </c>
      <c r="S30" s="180">
        <v>28</v>
      </c>
      <c r="T30" s="672" t="str">
        <f>E30</f>
        <v>O</v>
      </c>
      <c r="U30" s="313" cm="1">
        <f t="array" ref="U30" xml:space="preserve"> MATCH(TRUE, EXACT($L$3:$L$57, T30), 0)</f>
        <v>28</v>
      </c>
      <c r="V30" s="560" t="str" cm="1">
        <f t="array" ref="V30" xml:space="preserve"> INDEX($H$3:$H$57, U30)</f>
        <v>E</v>
      </c>
      <c r="W30" s="543" cm="1">
        <f t="array" ref="W30" xml:space="preserve"> MATCH(TRUE, EXACT($I$3:$I$57, T30), 0)</f>
        <v>28</v>
      </c>
      <c r="X30" s="546" t="str" cm="1">
        <f t="array" ref="X30" xml:space="preserve"> INDEX($M$3:$M$57, 表格1_337412[[#This Row],[欄1]])</f>
        <v>ㆥ</v>
      </c>
      <c r="Z30" s="548" t="str">
        <f t="shared" si="11"/>
        <v>"O": { commit: "ㆥ" }</v>
      </c>
    </row>
    <row r="31" spans="1:26">
      <c r="A31" s="558" t="str">
        <f xml:space="preserve"> MID($A$26,A28+1,A29-A28-1)</f>
        <v>ㄅㆠㄆㄇㄉㄊㄋㄌㄍㆣㄎㄫㄏㄐㆢㄑㄒㄗㆡㄘㄙㄚㆩㆦㆧㄜㆤㆤㄞㆮㄠㆯㆰㆱㆬㄢㄣㄤㆲㄥㆭㄧㄧㄨㆫㆴㆵㆻㆷ ˋ˪ˊ˫˙</v>
      </c>
      <c r="B31" s="236">
        <f xml:space="preserve"> LEN(A31)</f>
        <v>55</v>
      </c>
      <c r="D31" s="556">
        <f t="shared" si="0"/>
        <v>29</v>
      </c>
      <c r="E31" s="557" t="str">
        <f t="shared" si="1"/>
        <v>9</v>
      </c>
      <c r="G31" s="556">
        <f t="shared" si="2"/>
        <v>29</v>
      </c>
      <c r="H31" s="225" t="str">
        <f t="shared" si="3"/>
        <v>y</v>
      </c>
      <c r="I31" s="225" t="str">
        <f t="shared" si="4"/>
        <v>9</v>
      </c>
      <c r="K31" s="556">
        <f t="shared" si="5"/>
        <v>29</v>
      </c>
      <c r="L31" s="195" t="str">
        <f t="shared" si="6"/>
        <v>9</v>
      </c>
      <c r="M31" s="195" t="str">
        <f t="shared" si="7"/>
        <v>ㄞ</v>
      </c>
      <c r="O31" s="556">
        <f t="shared" si="8"/>
        <v>29</v>
      </c>
      <c r="P31" s="194" t="str">
        <f t="shared" si="9"/>
        <v>y</v>
      </c>
      <c r="Q31" s="194" t="str">
        <f t="shared" si="10"/>
        <v>ㄞ</v>
      </c>
      <c r="S31" s="180">
        <v>29</v>
      </c>
      <c r="T31" s="313" t="str">
        <f>E31</f>
        <v>9</v>
      </c>
      <c r="U31" s="313" cm="1">
        <f t="array" ref="U31" xml:space="preserve"> MATCH(TRUE, EXACT($L$3:$L$57, T31), 0)</f>
        <v>29</v>
      </c>
      <c r="V31" s="560" t="str" cm="1">
        <f t="array" ref="V31" xml:space="preserve"> INDEX($H$3:$H$57, U31)</f>
        <v>y</v>
      </c>
      <c r="W31" s="543" cm="1">
        <f t="array" ref="W31" xml:space="preserve"> MATCH(TRUE, EXACT($I$3:$I$57, T31), 0)</f>
        <v>29</v>
      </c>
      <c r="X31" s="543" t="str" cm="1">
        <f t="array" ref="X31" xml:space="preserve"> INDEX($M$3:$M$57, 表格1_337412[[#This Row],[欄1]])</f>
        <v>ㄞ</v>
      </c>
      <c r="Z31" s="548" t="str">
        <f t="shared" si="11"/>
        <v>"9": { commit: "ㄞ" }</v>
      </c>
    </row>
    <row r="32" spans="1:26">
      <c r="D32" s="556">
        <f t="shared" si="0"/>
        <v>30</v>
      </c>
      <c r="E32" s="557" t="str">
        <f t="shared" si="1"/>
        <v>(</v>
      </c>
      <c r="G32" s="556">
        <f t="shared" si="2"/>
        <v>30</v>
      </c>
      <c r="H32" s="225" t="str">
        <f t="shared" si="3"/>
        <v>Y</v>
      </c>
      <c r="I32" s="225" t="str">
        <f t="shared" si="4"/>
        <v>(</v>
      </c>
      <c r="K32" s="556">
        <f t="shared" si="5"/>
        <v>30</v>
      </c>
      <c r="L32" s="195" t="str">
        <f t="shared" si="6"/>
        <v>(</v>
      </c>
      <c r="M32" s="195" t="str">
        <f t="shared" si="7"/>
        <v>ㆮ</v>
      </c>
      <c r="O32" s="556">
        <f t="shared" si="8"/>
        <v>30</v>
      </c>
      <c r="P32" s="194" t="str">
        <f t="shared" si="9"/>
        <v>Y</v>
      </c>
      <c r="Q32" s="194" t="str">
        <f t="shared" si="10"/>
        <v>ㆮ</v>
      </c>
      <c r="S32" s="180">
        <v>30</v>
      </c>
      <c r="T32" s="313" t="str">
        <f>E32</f>
        <v>(</v>
      </c>
      <c r="U32" s="313" cm="1">
        <f t="array" ref="U32" xml:space="preserve"> MATCH(TRUE, EXACT($L$3:$L$57, T32), 0)</f>
        <v>30</v>
      </c>
      <c r="V32" s="560" t="str" cm="1">
        <f t="array" ref="V32" xml:space="preserve"> INDEX($H$3:$H$57, U32)</f>
        <v>Y</v>
      </c>
      <c r="W32" s="543" cm="1">
        <f t="array" ref="W32" xml:space="preserve"> MATCH(TRUE, EXACT($I$3:$I$57, T32), 0)</f>
        <v>30</v>
      </c>
      <c r="X32" s="543" t="str" cm="1">
        <f t="array" ref="X32" xml:space="preserve"> INDEX($M$3:$M$57, 表格1_337412[[#This Row],[欄1]])</f>
        <v>ㆮ</v>
      </c>
      <c r="Z32" s="548" t="str">
        <f t="shared" si="11"/>
        <v>"(": { commit: "ㆮ" }</v>
      </c>
    </row>
    <row r="33" spans="4:28">
      <c r="D33" s="556">
        <f t="shared" si="0"/>
        <v>31</v>
      </c>
      <c r="E33" s="557" t="str">
        <f t="shared" si="1"/>
        <v>l</v>
      </c>
      <c r="G33" s="556">
        <f t="shared" si="2"/>
        <v>31</v>
      </c>
      <c r="H33" s="225" t="str">
        <f t="shared" si="3"/>
        <v>x</v>
      </c>
      <c r="I33" s="225" t="str">
        <f t="shared" si="4"/>
        <v>l</v>
      </c>
      <c r="K33" s="556">
        <f t="shared" si="5"/>
        <v>31</v>
      </c>
      <c r="L33" s="195" t="str">
        <f t="shared" si="6"/>
        <v>l</v>
      </c>
      <c r="M33" s="195" t="str">
        <f t="shared" si="7"/>
        <v>ㄠ</v>
      </c>
      <c r="O33" s="556">
        <f t="shared" si="8"/>
        <v>31</v>
      </c>
      <c r="P33" s="194" t="str">
        <f t="shared" si="9"/>
        <v>x</v>
      </c>
      <c r="Q33" s="194" t="str">
        <f t="shared" si="10"/>
        <v>ㄠ</v>
      </c>
      <c r="S33" s="180">
        <v>31</v>
      </c>
      <c r="T33" s="313" t="str">
        <f>E33</f>
        <v>l</v>
      </c>
      <c r="U33" s="313" cm="1">
        <f t="array" ref="U33" xml:space="preserve"> MATCH(TRUE, EXACT($L$3:$L$57, T33), 0)</f>
        <v>31</v>
      </c>
      <c r="V33" s="560" t="str" cm="1">
        <f t="array" ref="V33" xml:space="preserve"> INDEX($H$3:$H$57, U33)</f>
        <v>x</v>
      </c>
      <c r="W33" s="543" cm="1">
        <f t="array" ref="W33" xml:space="preserve"> MATCH(TRUE, EXACT($I$3:$I$57, T33), 0)</f>
        <v>31</v>
      </c>
      <c r="X33" s="543" t="str" cm="1">
        <f t="array" ref="X33" xml:space="preserve"> INDEX($M$3:$M$57, 表格1_337412[[#This Row],[欄1]])</f>
        <v>ㄠ</v>
      </c>
      <c r="Z33" s="548" t="str">
        <f t="shared" si="11"/>
        <v>"l": { commit: "ㄠ" }</v>
      </c>
    </row>
    <row r="34" spans="4:28">
      <c r="D34" s="556">
        <f t="shared" si="0"/>
        <v>32</v>
      </c>
      <c r="E34" s="557" t="str">
        <f t="shared" si="1"/>
        <v>L</v>
      </c>
      <c r="G34" s="556">
        <f t="shared" si="2"/>
        <v>32</v>
      </c>
      <c r="H34" s="225" t="str">
        <f t="shared" si="3"/>
        <v>X</v>
      </c>
      <c r="I34" s="225" t="str">
        <f t="shared" si="4"/>
        <v>L</v>
      </c>
      <c r="K34" s="556">
        <f t="shared" si="5"/>
        <v>32</v>
      </c>
      <c r="L34" s="195" t="str">
        <f t="shared" si="6"/>
        <v>L</v>
      </c>
      <c r="M34" s="195" t="str">
        <f t="shared" si="7"/>
        <v>ㆯ</v>
      </c>
      <c r="O34" s="556">
        <f t="shared" si="8"/>
        <v>32</v>
      </c>
      <c r="P34" s="194" t="str">
        <f t="shared" si="9"/>
        <v>X</v>
      </c>
      <c r="Q34" s="194" t="str">
        <f t="shared" si="10"/>
        <v>ㆯ</v>
      </c>
      <c r="S34" s="180">
        <v>32</v>
      </c>
      <c r="T34" s="313" t="str">
        <f>E34</f>
        <v>L</v>
      </c>
      <c r="U34" s="313" cm="1">
        <f t="array" ref="U34" xml:space="preserve"> MATCH(TRUE, EXACT($L$3:$L$57, T34), 0)</f>
        <v>32</v>
      </c>
      <c r="V34" s="560" t="str" cm="1">
        <f t="array" ref="V34" xml:space="preserve"> INDEX($H$3:$H$57, U34)</f>
        <v>X</v>
      </c>
      <c r="W34" s="543" cm="1">
        <f t="array" ref="W34" xml:space="preserve"> MATCH(TRUE, EXACT($I$3:$I$57, T34), 0)</f>
        <v>32</v>
      </c>
      <c r="X34" s="543" t="str" cm="1">
        <f t="array" ref="X34" xml:space="preserve"> INDEX($M$3:$M$57, 表格1_337412[[#This Row],[欄1]])</f>
        <v>ㆯ</v>
      </c>
      <c r="Z34" s="548" t="str">
        <f t="shared" si="11"/>
        <v>"L": { commit: "ㆯ" }</v>
      </c>
    </row>
    <row r="35" spans="4:28">
      <c r="D35" s="556">
        <f t="shared" si="0"/>
        <v>33</v>
      </c>
      <c r="E35" s="557" t="str">
        <f t="shared" si="1"/>
        <v>,</v>
      </c>
      <c r="G35" s="556">
        <f t="shared" si="2"/>
        <v>33</v>
      </c>
      <c r="H35" s="225" t="str">
        <f t="shared" si="3"/>
        <v>{</v>
      </c>
      <c r="I35" s="225" t="str">
        <f t="shared" si="4"/>
        <v>,</v>
      </c>
      <c r="K35" s="556">
        <f t="shared" si="5"/>
        <v>33</v>
      </c>
      <c r="L35" s="195" t="str">
        <f t="shared" si="6"/>
        <v>,</v>
      </c>
      <c r="M35" s="195" t="str">
        <f t="shared" si="7"/>
        <v>ㆰ</v>
      </c>
      <c r="O35" s="556">
        <f t="shared" si="8"/>
        <v>33</v>
      </c>
      <c r="P35" s="194" t="str">
        <f t="shared" si="9"/>
        <v>{</v>
      </c>
      <c r="Q35" s="194" t="str">
        <f t="shared" si="10"/>
        <v>ㆰ</v>
      </c>
      <c r="S35" s="180">
        <v>33</v>
      </c>
      <c r="T35" s="313" t="str">
        <f>E35</f>
        <v>,</v>
      </c>
      <c r="U35" s="313" cm="1">
        <f t="array" ref="U35" xml:space="preserve"> MATCH(TRUE, EXACT($L$3:$L$57, T35), 0)</f>
        <v>33</v>
      </c>
      <c r="V35" s="560" t="str" cm="1">
        <f t="array" ref="V35" xml:space="preserve"> INDEX($H$3:$H$57, U35)</f>
        <v>{</v>
      </c>
      <c r="W35" s="543" cm="1">
        <f t="array" ref="W35" xml:space="preserve"> MATCH(TRUE, EXACT($I$3:$I$57, T35), 0)</f>
        <v>33</v>
      </c>
      <c r="X35" s="543" t="str" cm="1">
        <f t="array" ref="X35" xml:space="preserve"> INDEX($M$3:$M$57, 表格1_337412[[#This Row],[欄1]])</f>
        <v>ㆰ</v>
      </c>
      <c r="Z35" s="548" t="str">
        <f t="shared" si="11"/>
        <v>",": { commit: "ㆰ" }</v>
      </c>
    </row>
    <row r="36" spans="4:28">
      <c r="D36" s="556">
        <f t="shared" si="0"/>
        <v>34</v>
      </c>
      <c r="E36" s="557" t="str">
        <f t="shared" si="1"/>
        <v>&lt;</v>
      </c>
      <c r="G36" s="556">
        <f t="shared" si="2"/>
        <v>34</v>
      </c>
      <c r="H36" s="225" t="str">
        <f t="shared" si="3"/>
        <v>}</v>
      </c>
      <c r="I36" s="225" t="str">
        <f t="shared" si="4"/>
        <v>&lt;</v>
      </c>
      <c r="K36" s="556">
        <f t="shared" si="5"/>
        <v>34</v>
      </c>
      <c r="L36" s="195" t="str">
        <f t="shared" si="6"/>
        <v>&lt;</v>
      </c>
      <c r="M36" s="195" t="str">
        <f t="shared" si="7"/>
        <v>ㆱ</v>
      </c>
      <c r="O36" s="556">
        <f t="shared" si="8"/>
        <v>34</v>
      </c>
      <c r="P36" s="194" t="str">
        <f t="shared" si="9"/>
        <v>}</v>
      </c>
      <c r="Q36" s="194" t="str">
        <f t="shared" si="10"/>
        <v>ㆱ</v>
      </c>
      <c r="S36" s="180">
        <v>34</v>
      </c>
      <c r="T36" s="313" t="str">
        <f>E36</f>
        <v>&lt;</v>
      </c>
      <c r="U36" s="313" cm="1">
        <f t="array" ref="U36" xml:space="preserve"> MATCH(TRUE, EXACT($L$3:$L$57, T36), 0)</f>
        <v>34</v>
      </c>
      <c r="V36" s="560" t="str" cm="1">
        <f t="array" ref="V36" xml:space="preserve"> INDEX($H$3:$H$57, U36)</f>
        <v>}</v>
      </c>
      <c r="W36" s="543" cm="1">
        <f t="array" ref="W36" xml:space="preserve"> MATCH(TRUE, EXACT($I$3:$I$57, T36), 0)</f>
        <v>34</v>
      </c>
      <c r="X36" s="543" t="str" cm="1">
        <f t="array" ref="X36" xml:space="preserve"> INDEX($M$3:$M$57, 表格1_337412[[#This Row],[欄1]])</f>
        <v>ㆱ</v>
      </c>
      <c r="Z36" s="548" t="str">
        <f t="shared" si="11"/>
        <v>"&lt;": { commit: "ㆱ" }</v>
      </c>
    </row>
    <row r="37" spans="4:28">
      <c r="D37" s="556">
        <f t="shared" si="0"/>
        <v>35</v>
      </c>
      <c r="E37" s="557" t="str">
        <f t="shared" si="1"/>
        <v>m</v>
      </c>
      <c r="G37" s="556">
        <f t="shared" si="2"/>
        <v>35</v>
      </c>
      <c r="H37" s="225" t="str">
        <f t="shared" si="3"/>
        <v>M</v>
      </c>
      <c r="I37" s="225" t="str">
        <f t="shared" si="4"/>
        <v>m</v>
      </c>
      <c r="K37" s="556">
        <f t="shared" si="5"/>
        <v>35</v>
      </c>
      <c r="L37" s="195" t="str">
        <f t="shared" si="6"/>
        <v>m</v>
      </c>
      <c r="M37" s="195" t="str">
        <f t="shared" si="7"/>
        <v>ㆬ</v>
      </c>
      <c r="O37" s="556">
        <f t="shared" si="8"/>
        <v>35</v>
      </c>
      <c r="P37" s="194" t="str">
        <f t="shared" si="9"/>
        <v>M</v>
      </c>
      <c r="Q37" s="194" t="str">
        <f t="shared" si="10"/>
        <v>ㆬ</v>
      </c>
      <c r="S37" s="180">
        <v>35</v>
      </c>
      <c r="T37" s="313" t="str">
        <f>E37</f>
        <v>m</v>
      </c>
      <c r="U37" s="313" cm="1">
        <f t="array" ref="U37" xml:space="preserve"> MATCH(TRUE, EXACT($L$3:$L$57, T37), 0)</f>
        <v>35</v>
      </c>
      <c r="V37" s="560" t="str" cm="1">
        <f t="array" ref="V37" xml:space="preserve"> INDEX($H$3:$H$57, U37)</f>
        <v>M</v>
      </c>
      <c r="W37" s="543" cm="1">
        <f t="array" ref="W37" xml:space="preserve"> MATCH(TRUE, EXACT($I$3:$I$57, T37), 0)</f>
        <v>35</v>
      </c>
      <c r="X37" s="543" t="str" cm="1">
        <f t="array" ref="X37" xml:space="preserve"> INDEX($M$3:$M$57, 表格1_337412[[#This Row],[欄1]])</f>
        <v>ㆬ</v>
      </c>
      <c r="Z37" s="548" t="str">
        <f t="shared" si="11"/>
        <v>"m": { commit: "ㆬ" }</v>
      </c>
    </row>
    <row r="38" spans="4:28">
      <c r="D38" s="556">
        <f t="shared" si="0"/>
        <v>36</v>
      </c>
      <c r="E38" s="557" t="str">
        <f t="shared" si="1"/>
        <v>0</v>
      </c>
      <c r="G38" s="556">
        <f t="shared" si="2"/>
        <v>36</v>
      </c>
      <c r="H38" s="544" t="str">
        <f t="shared" si="3"/>
        <v>@</v>
      </c>
      <c r="I38" s="225" t="str">
        <f t="shared" si="4"/>
        <v>0</v>
      </c>
      <c r="K38" s="556">
        <f t="shared" si="5"/>
        <v>36</v>
      </c>
      <c r="L38" s="195" t="str">
        <f t="shared" si="6"/>
        <v>0</v>
      </c>
      <c r="M38" s="195" t="str">
        <f t="shared" si="7"/>
        <v>ㄢ</v>
      </c>
      <c r="O38" s="556">
        <f t="shared" si="8"/>
        <v>36</v>
      </c>
      <c r="P38" s="194" t="str">
        <f t="shared" si="9"/>
        <v>@</v>
      </c>
      <c r="Q38" s="194" t="str">
        <f t="shared" si="10"/>
        <v>ㄢ</v>
      </c>
      <c r="S38" s="180">
        <v>36</v>
      </c>
      <c r="T38" s="313" t="str">
        <f>E38</f>
        <v>0</v>
      </c>
      <c r="U38" s="313" cm="1">
        <f t="array" ref="U38" xml:space="preserve"> MATCH(TRUE, EXACT($L$3:$L$57, T38), 0)</f>
        <v>36</v>
      </c>
      <c r="V38" s="560" t="str" cm="1">
        <f t="array" ref="V38" xml:space="preserve"> INDEX($H$3:$H$57, U38)</f>
        <v>@</v>
      </c>
      <c r="W38" s="543" cm="1">
        <f t="array" ref="W38" xml:space="preserve"> MATCH(TRUE, EXACT($I$3:$I$57, T38), 0)</f>
        <v>36</v>
      </c>
      <c r="X38" s="543" t="str" cm="1">
        <f t="array" ref="X38" xml:space="preserve"> INDEX($M$3:$M$57, 表格1_337412[[#This Row],[欄1]])</f>
        <v>ㄢ</v>
      </c>
      <c r="Z38" s="548" t="str">
        <f t="shared" si="11"/>
        <v>"0": { commit: "ㄢ" }</v>
      </c>
    </row>
    <row r="39" spans="4:28">
      <c r="D39" s="556">
        <f t="shared" si="0"/>
        <v>37</v>
      </c>
      <c r="E39" s="557" t="str">
        <f t="shared" si="1"/>
        <v>p</v>
      </c>
      <c r="G39" s="556">
        <f t="shared" si="2"/>
        <v>37</v>
      </c>
      <c r="H39" s="225" t="str">
        <f t="shared" si="3"/>
        <v>N</v>
      </c>
      <c r="I39" s="225" t="str">
        <f t="shared" si="4"/>
        <v>p</v>
      </c>
      <c r="K39" s="556">
        <f t="shared" si="5"/>
        <v>37</v>
      </c>
      <c r="L39" s="195" t="str">
        <f t="shared" si="6"/>
        <v>p</v>
      </c>
      <c r="M39" s="195" t="str">
        <f t="shared" si="7"/>
        <v>ㄣ</v>
      </c>
      <c r="O39" s="556">
        <f t="shared" si="8"/>
        <v>37</v>
      </c>
      <c r="P39" s="194" t="str">
        <f t="shared" si="9"/>
        <v>N</v>
      </c>
      <c r="Q39" s="194" t="str">
        <f t="shared" si="10"/>
        <v>ㄣ</v>
      </c>
      <c r="S39" s="180">
        <v>37</v>
      </c>
      <c r="T39" s="313" t="str">
        <f>E39</f>
        <v>p</v>
      </c>
      <c r="U39" s="313" cm="1">
        <f t="array" ref="U39" xml:space="preserve"> MATCH(TRUE, EXACT($L$3:$L$57, T39), 0)</f>
        <v>37</v>
      </c>
      <c r="V39" s="560" t="str" cm="1">
        <f t="array" ref="V39" xml:space="preserve"> INDEX($H$3:$H$57, U39)</f>
        <v>N</v>
      </c>
      <c r="W39" s="543" cm="1">
        <f t="array" ref="W39" xml:space="preserve"> MATCH(TRUE, EXACT($I$3:$I$57, T39), 0)</f>
        <v>37</v>
      </c>
      <c r="X39" s="543" t="str" cm="1">
        <f t="array" ref="X39" xml:space="preserve"> INDEX($M$3:$M$57, 表格1_337412[[#This Row],[欄1]])</f>
        <v>ㄣ</v>
      </c>
      <c r="Z39" s="548" t="str">
        <f t="shared" si="11"/>
        <v>"p": { commit: "ㄣ" }</v>
      </c>
    </row>
    <row r="40" spans="4:28">
      <c r="D40" s="556">
        <f t="shared" si="0"/>
        <v>38</v>
      </c>
      <c r="E40" s="557" t="str">
        <f t="shared" si="1"/>
        <v>;</v>
      </c>
      <c r="G40" s="556">
        <f t="shared" si="2"/>
        <v>38</v>
      </c>
      <c r="H40" s="225" t="str">
        <f t="shared" si="3"/>
        <v>[</v>
      </c>
      <c r="I40" s="225" t="str">
        <f t="shared" si="4"/>
        <v>;</v>
      </c>
      <c r="K40" s="556">
        <f t="shared" si="5"/>
        <v>38</v>
      </c>
      <c r="L40" s="195" t="str">
        <f t="shared" si="6"/>
        <v>;</v>
      </c>
      <c r="M40" s="195" t="str">
        <f t="shared" si="7"/>
        <v>ㄤ</v>
      </c>
      <c r="O40" s="556">
        <f t="shared" si="8"/>
        <v>38</v>
      </c>
      <c r="P40" s="194" t="str">
        <f t="shared" si="9"/>
        <v>[</v>
      </c>
      <c r="Q40" s="194" t="str">
        <f t="shared" si="10"/>
        <v>ㄤ</v>
      </c>
      <c r="S40" s="180">
        <v>38</v>
      </c>
      <c r="T40" s="313" t="str">
        <f>E40</f>
        <v>;</v>
      </c>
      <c r="U40" s="313" cm="1">
        <f t="array" ref="U40" xml:space="preserve"> MATCH(TRUE, EXACT($L$3:$L$57, T40), 0)</f>
        <v>38</v>
      </c>
      <c r="V40" s="560" t="str" cm="1">
        <f t="array" ref="V40" xml:space="preserve"> INDEX($H$3:$H$57, U40)</f>
        <v>[</v>
      </c>
      <c r="W40" s="543" cm="1">
        <f t="array" ref="W40" xml:space="preserve"> MATCH(TRUE, EXACT($I$3:$I$57, T40), 0)</f>
        <v>38</v>
      </c>
      <c r="X40" s="543" t="str" cm="1">
        <f t="array" ref="X40" xml:space="preserve"> INDEX($M$3:$M$57, 表格1_337412[[#This Row],[欄1]])</f>
        <v>ㄤ</v>
      </c>
      <c r="Z40" s="548" t="str">
        <f t="shared" si="11"/>
        <v>";": { commit: "ㄤ" }</v>
      </c>
    </row>
    <row r="41" spans="4:28">
      <c r="D41" s="556">
        <f t="shared" si="0"/>
        <v>39</v>
      </c>
      <c r="E41" s="557" t="str">
        <f t="shared" si="1"/>
        <v>:</v>
      </c>
      <c r="G41" s="556">
        <f t="shared" si="2"/>
        <v>39</v>
      </c>
      <c r="H41" s="225" t="str">
        <f t="shared" si="3"/>
        <v>]</v>
      </c>
      <c r="I41" s="225" t="str">
        <f t="shared" si="4"/>
        <v>:</v>
      </c>
      <c r="K41" s="556">
        <f t="shared" si="5"/>
        <v>39</v>
      </c>
      <c r="L41" s="195" t="str">
        <f t="shared" si="6"/>
        <v>:</v>
      </c>
      <c r="M41" s="195" t="str">
        <f t="shared" si="7"/>
        <v>ㆲ</v>
      </c>
      <c r="O41" s="556">
        <f t="shared" si="8"/>
        <v>39</v>
      </c>
      <c r="P41" s="194" t="str">
        <f t="shared" si="9"/>
        <v>]</v>
      </c>
      <c r="Q41" s="194" t="str">
        <f t="shared" si="10"/>
        <v>ㆲ</v>
      </c>
      <c r="S41" s="180">
        <v>39</v>
      </c>
      <c r="T41" s="313" t="str">
        <f>E41</f>
        <v>:</v>
      </c>
      <c r="U41" s="313" cm="1">
        <f t="array" ref="U41" xml:space="preserve"> MATCH(TRUE, EXACT($L$3:$L$57, T41), 0)</f>
        <v>39</v>
      </c>
      <c r="V41" s="560" t="str" cm="1">
        <f t="array" ref="V41" xml:space="preserve"> INDEX($H$3:$H$57, U41)</f>
        <v>]</v>
      </c>
      <c r="W41" s="543" cm="1">
        <f t="array" ref="W41" xml:space="preserve"> MATCH(TRUE, EXACT($I$3:$I$57, T41), 0)</f>
        <v>39</v>
      </c>
      <c r="X41" s="543" t="str" cm="1">
        <f t="array" ref="X41" xml:space="preserve"> INDEX($M$3:$M$57, 表格1_337412[[#This Row],[欄1]])</f>
        <v>ㆲ</v>
      </c>
      <c r="Z41" s="548" t="str">
        <f t="shared" si="11"/>
        <v>":": { commit: "ㆲ" }</v>
      </c>
    </row>
    <row r="42" spans="4:28">
      <c r="D42" s="556">
        <f t="shared" si="0"/>
        <v>40</v>
      </c>
      <c r="E42" s="557" t="str">
        <f t="shared" si="1"/>
        <v>/</v>
      </c>
      <c r="G42" s="556">
        <f t="shared" si="2"/>
        <v>40</v>
      </c>
      <c r="H42" s="225" t="str">
        <f t="shared" si="3"/>
        <v>R</v>
      </c>
      <c r="I42" s="225" t="str">
        <f t="shared" si="4"/>
        <v>/</v>
      </c>
      <c r="K42" s="556">
        <f t="shared" si="5"/>
        <v>40</v>
      </c>
      <c r="L42" s="195" t="str">
        <f t="shared" si="6"/>
        <v>/</v>
      </c>
      <c r="M42" s="195" t="str">
        <f t="shared" si="7"/>
        <v>ㄥ</v>
      </c>
      <c r="O42" s="556">
        <f t="shared" si="8"/>
        <v>40</v>
      </c>
      <c r="P42" s="194" t="str">
        <f t="shared" si="9"/>
        <v>R</v>
      </c>
      <c r="Q42" s="194" t="str">
        <f t="shared" si="10"/>
        <v>ㄥ</v>
      </c>
      <c r="S42" s="180">
        <v>40</v>
      </c>
      <c r="T42" s="673" t="str">
        <f>E42</f>
        <v>/</v>
      </c>
      <c r="U42" s="673" cm="1">
        <f t="array" ref="U42" xml:space="preserve"> MATCH(TRUE, EXACT($L$3:$L$57, T42), 0)</f>
        <v>40</v>
      </c>
      <c r="V42" s="674" t="str" cm="1">
        <f t="array" ref="V42" xml:space="preserve"> INDEX($H$3:$H$57, U42)</f>
        <v>R</v>
      </c>
      <c r="W42" s="675" cm="1">
        <f t="array" ref="W42" xml:space="preserve"> MATCH(TRUE, EXACT($I$3:$I$57, T42), 0)</f>
        <v>40</v>
      </c>
      <c r="X42" s="675" t="str" cm="1">
        <f t="array" ref="X42" xml:space="preserve"> INDEX($M$3:$M$57, 表格1_337412[[#This Row],[欄1]])</f>
        <v>ㄥ</v>
      </c>
      <c r="Z42" s="548" t="str">
        <f t="shared" si="11"/>
        <v>"/": { commit: "ㄥ" }</v>
      </c>
    </row>
    <row r="43" spans="4:28">
      <c r="D43" s="556">
        <f t="shared" si="0"/>
        <v>41</v>
      </c>
      <c r="E43" s="557" t="str">
        <f t="shared" si="1"/>
        <v>-</v>
      </c>
      <c r="G43" s="556">
        <f t="shared" si="2"/>
        <v>41</v>
      </c>
      <c r="H43" s="225" t="str">
        <f t="shared" si="3"/>
        <v>r</v>
      </c>
      <c r="I43" s="225" t="str">
        <f t="shared" si="4"/>
        <v>-</v>
      </c>
      <c r="K43" s="556">
        <f t="shared" si="5"/>
        <v>41</v>
      </c>
      <c r="L43" s="195" t="str">
        <f t="shared" si="6"/>
        <v>-</v>
      </c>
      <c r="M43" s="195" t="str">
        <f t="shared" si="7"/>
        <v>ㆭ</v>
      </c>
      <c r="O43" s="556">
        <f t="shared" si="8"/>
        <v>41</v>
      </c>
      <c r="P43" s="194" t="str">
        <f t="shared" si="9"/>
        <v>r</v>
      </c>
      <c r="Q43" s="194" t="str">
        <f t="shared" si="10"/>
        <v>ㆭ</v>
      </c>
      <c r="S43" s="180">
        <v>41</v>
      </c>
      <c r="T43" s="673" t="str">
        <f>E43</f>
        <v>-</v>
      </c>
      <c r="U43" s="673" cm="1">
        <f t="array" ref="U43" xml:space="preserve"> MATCH(TRUE, EXACT($L$3:$L$57, T43), 0)</f>
        <v>41</v>
      </c>
      <c r="V43" s="674" t="str" cm="1">
        <f t="array" ref="V43" xml:space="preserve"> INDEX($H$3:$H$57, U43)</f>
        <v>r</v>
      </c>
      <c r="W43" s="675" cm="1">
        <f t="array" ref="W43" xml:space="preserve"> MATCH(TRUE, EXACT($I$3:$I$57, T43), 0)</f>
        <v>41</v>
      </c>
      <c r="X43" s="675" t="str" cm="1">
        <f t="array" ref="X43" xml:space="preserve"> INDEX($M$3:$M$57, 表格1_337412[[#This Row],[欄1]])</f>
        <v>ㆭ</v>
      </c>
      <c r="Z43" s="548" t="str">
        <f t="shared" si="11"/>
        <v>"-": { commit: "ㆭ" }</v>
      </c>
    </row>
    <row r="44" spans="4:28">
      <c r="D44" s="556">
        <f t="shared" si="0"/>
        <v>42</v>
      </c>
      <c r="E44" s="557" t="str">
        <f t="shared" si="1"/>
        <v>u</v>
      </c>
      <c r="G44" s="556">
        <f t="shared" si="2"/>
        <v>42</v>
      </c>
      <c r="H44" s="225" t="str">
        <f t="shared" si="3"/>
        <v>i</v>
      </c>
      <c r="I44" s="225" t="str">
        <f t="shared" si="4"/>
        <v>u</v>
      </c>
      <c r="K44" s="556">
        <f t="shared" si="5"/>
        <v>42</v>
      </c>
      <c r="L44" s="195" t="str">
        <f t="shared" si="6"/>
        <v>u</v>
      </c>
      <c r="M44" s="195" t="str">
        <f t="shared" si="7"/>
        <v>ㄧ</v>
      </c>
      <c r="O44" s="556">
        <f t="shared" si="8"/>
        <v>42</v>
      </c>
      <c r="P44" s="194" t="str">
        <f t="shared" si="9"/>
        <v>i</v>
      </c>
      <c r="Q44" s="194" t="str">
        <f t="shared" si="10"/>
        <v>ㄧ</v>
      </c>
      <c r="S44" s="180">
        <v>42</v>
      </c>
      <c r="T44" s="313" t="str">
        <f>E44</f>
        <v>u</v>
      </c>
      <c r="U44" s="313" cm="1">
        <f t="array" ref="U44" xml:space="preserve"> MATCH(TRUE, EXACT($L$3:$L$57, T44), 0)</f>
        <v>42</v>
      </c>
      <c r="V44" s="560" t="str" cm="1">
        <f t="array" ref="V44" xml:space="preserve"> INDEX($H$3:$H$57, U44)</f>
        <v>i</v>
      </c>
      <c r="W44" s="543" cm="1">
        <f t="array" ref="W44" xml:space="preserve"> MATCH(TRUE, EXACT($I$3:$I$57, T44), 0)</f>
        <v>42</v>
      </c>
      <c r="X44" s="543" t="str" cm="1">
        <f t="array" ref="X44" xml:space="preserve"> INDEX($M$3:$M$57, 表格1_337412[[#This Row],[欄1]])</f>
        <v>ㄧ</v>
      </c>
      <c r="Z44" s="548" t="str">
        <f t="shared" si="11"/>
        <v>"u": { commit: "ㄧ" }</v>
      </c>
    </row>
    <row r="45" spans="4:28">
      <c r="D45" s="556">
        <f t="shared" si="0"/>
        <v>43</v>
      </c>
      <c r="E45" s="557" t="str">
        <f t="shared" si="1"/>
        <v>U</v>
      </c>
      <c r="G45" s="556">
        <f t="shared" si="2"/>
        <v>43</v>
      </c>
      <c r="H45" s="225" t="str">
        <f t="shared" si="3"/>
        <v>I</v>
      </c>
      <c r="I45" s="225" t="str">
        <f t="shared" si="4"/>
        <v>U</v>
      </c>
      <c r="K45" s="556">
        <f t="shared" si="5"/>
        <v>43</v>
      </c>
      <c r="L45" s="195" t="str">
        <f t="shared" si="6"/>
        <v>U</v>
      </c>
      <c r="M45" s="195" t="str">
        <f t="shared" si="7"/>
        <v>ㆪ</v>
      </c>
      <c r="O45" s="556">
        <f t="shared" si="8"/>
        <v>43</v>
      </c>
      <c r="P45" s="194" t="str">
        <f t="shared" si="9"/>
        <v>I</v>
      </c>
      <c r="Q45" s="194" t="str">
        <f t="shared" si="10"/>
        <v>ㄧ</v>
      </c>
      <c r="S45" s="180">
        <v>43</v>
      </c>
      <c r="T45" s="313" t="str">
        <f>E45</f>
        <v>U</v>
      </c>
      <c r="U45" s="313" cm="1">
        <f t="array" ref="U45" xml:space="preserve"> MATCH(TRUE, EXACT($L$3:$L$57, T45), 0)</f>
        <v>43</v>
      </c>
      <c r="V45" s="560" t="str" cm="1">
        <f t="array" ref="V45" xml:space="preserve"> INDEX($H$3:$H$57, U45)</f>
        <v>I</v>
      </c>
      <c r="W45" s="543" cm="1">
        <f t="array" ref="W45" xml:space="preserve"> MATCH(TRUE, EXACT($I$3:$I$57, T45), 0)</f>
        <v>43</v>
      </c>
      <c r="X45" s="543" t="str" cm="1">
        <f t="array" ref="X45" xml:space="preserve"> INDEX($M$3:$M$57, 表格1_337412[[#This Row],[欄1]])</f>
        <v>ㆪ</v>
      </c>
      <c r="Z45" s="548" t="str">
        <f t="shared" si="11"/>
        <v>"U": { commit: "ㆪ" }</v>
      </c>
    </row>
    <row r="46" spans="4:28">
      <c r="D46" s="556">
        <f t="shared" si="0"/>
        <v>44</v>
      </c>
      <c r="E46" s="557" t="str">
        <f t="shared" si="1"/>
        <v>j</v>
      </c>
      <c r="G46" s="556">
        <f t="shared" si="2"/>
        <v>44</v>
      </c>
      <c r="H46" s="225" t="str">
        <f t="shared" si="3"/>
        <v>u</v>
      </c>
      <c r="I46" s="225" t="str">
        <f t="shared" si="4"/>
        <v>j</v>
      </c>
      <c r="K46" s="556">
        <f t="shared" si="5"/>
        <v>44</v>
      </c>
      <c r="L46" s="195" t="str">
        <f t="shared" si="6"/>
        <v>j</v>
      </c>
      <c r="M46" s="195" t="str">
        <f t="shared" si="7"/>
        <v>ㄨ</v>
      </c>
      <c r="O46" s="556">
        <f t="shared" si="8"/>
        <v>44</v>
      </c>
      <c r="P46" s="194" t="str">
        <f t="shared" si="9"/>
        <v>u</v>
      </c>
      <c r="Q46" s="194" t="str">
        <f t="shared" si="10"/>
        <v>ㄨ</v>
      </c>
      <c r="S46" s="180">
        <v>44</v>
      </c>
      <c r="T46" s="313" t="str">
        <f>E46</f>
        <v>j</v>
      </c>
      <c r="U46" s="313" cm="1">
        <f t="array" ref="U46" xml:space="preserve"> MATCH(TRUE, EXACT($L$3:$L$57, T46), 0)</f>
        <v>44</v>
      </c>
      <c r="V46" s="560" t="str" cm="1">
        <f t="array" ref="V46" xml:space="preserve"> INDEX($H$3:$H$57, U46)</f>
        <v>u</v>
      </c>
      <c r="W46" s="543" cm="1">
        <f t="array" ref="W46" xml:space="preserve"> MATCH(TRUE, EXACT($I$3:$I$57, T46), 0)</f>
        <v>44</v>
      </c>
      <c r="X46" s="543" t="str" cm="1">
        <f t="array" ref="X46" xml:space="preserve"> INDEX($M$3:$M$57, 表格1_337412[[#This Row],[欄1]])</f>
        <v>ㄨ</v>
      </c>
      <c r="Z46" s="548" t="str">
        <f t="shared" si="11"/>
        <v>"j": { commit: "ㄨ" }</v>
      </c>
      <c r="AB46" s="259" t="str">
        <f xml:space="preserve"> _xlfn.CONCAT(V3:V23)</f>
        <v>pbPmtTnlkgKGhZJCSzjcs</v>
      </c>
    </row>
    <row r="47" spans="4:28">
      <c r="D47" s="556">
        <f t="shared" si="0"/>
        <v>45</v>
      </c>
      <c r="E47" s="557" t="str">
        <f t="shared" si="1"/>
        <v>J</v>
      </c>
      <c r="G47" s="556">
        <f t="shared" si="2"/>
        <v>45</v>
      </c>
      <c r="H47" s="225" t="str">
        <f t="shared" si="3"/>
        <v>U</v>
      </c>
      <c r="I47" s="225" t="str">
        <f t="shared" si="4"/>
        <v>J</v>
      </c>
      <c r="K47" s="556">
        <f t="shared" si="5"/>
        <v>45</v>
      </c>
      <c r="L47" s="195" t="str">
        <f t="shared" si="6"/>
        <v>J</v>
      </c>
      <c r="M47" s="195" t="str">
        <f t="shared" si="7"/>
        <v>ㆫ</v>
      </c>
      <c r="O47" s="556">
        <f t="shared" si="8"/>
        <v>45</v>
      </c>
      <c r="P47" s="194" t="str">
        <f t="shared" si="9"/>
        <v>U</v>
      </c>
      <c r="Q47" s="194" t="str">
        <f t="shared" si="10"/>
        <v>ㆫ</v>
      </c>
      <c r="S47" s="180">
        <v>45</v>
      </c>
      <c r="T47" s="313" t="str">
        <f>E47</f>
        <v>J</v>
      </c>
      <c r="U47" s="313" cm="1">
        <f t="array" ref="U47" xml:space="preserve"> MATCH(TRUE, EXACT($L$3:$L$57, T47), 0)</f>
        <v>45</v>
      </c>
      <c r="V47" s="560" t="str" cm="1">
        <f t="array" ref="V47" xml:space="preserve"> INDEX($H$3:$H$57, U47)</f>
        <v>U</v>
      </c>
      <c r="W47" s="543" cm="1">
        <f t="array" ref="W47" xml:space="preserve"> MATCH(TRUE, EXACT($I$3:$I$57, T47), 0)</f>
        <v>45</v>
      </c>
      <c r="X47" s="543" t="str" cm="1">
        <f t="array" ref="X47" xml:space="preserve"> INDEX($M$3:$M$57, 表格1_337412[[#This Row],[欄1]])</f>
        <v>ㆫ</v>
      </c>
      <c r="Z47" s="548" t="str">
        <f t="shared" si="11"/>
        <v>"J": { commit: "ㆫ" }</v>
      </c>
    </row>
    <row r="48" spans="4:28">
      <c r="D48" s="556">
        <f t="shared" si="0"/>
        <v>46</v>
      </c>
      <c r="E48" s="557" t="str">
        <f t="shared" si="1"/>
        <v>b</v>
      </c>
      <c r="G48" s="556">
        <f t="shared" si="2"/>
        <v>46</v>
      </c>
      <c r="H48" s="225" t="str">
        <f t="shared" si="3"/>
        <v>1</v>
      </c>
      <c r="I48" s="225" t="str">
        <f t="shared" si="4"/>
        <v xml:space="preserve"> </v>
      </c>
      <c r="K48" s="556">
        <f t="shared" si="5"/>
        <v>46</v>
      </c>
      <c r="L48" s="195" t="str">
        <f t="shared" si="6"/>
        <v xml:space="preserve"> </v>
      </c>
      <c r="M48" s="195" t="str">
        <f t="shared" si="7"/>
        <v xml:space="preserve"> </v>
      </c>
      <c r="O48" s="556">
        <f t="shared" si="8"/>
        <v>46</v>
      </c>
      <c r="P48" s="194" t="str">
        <f t="shared" si="9"/>
        <v>9</v>
      </c>
      <c r="Q48" s="194" t="str">
        <f t="shared" si="10"/>
        <v>ㆴ</v>
      </c>
      <c r="S48" s="180">
        <v>46</v>
      </c>
      <c r="T48" s="313" t="str">
        <f>E48</f>
        <v>b</v>
      </c>
      <c r="U48" s="313" cm="1">
        <f t="array" ref="U48" xml:space="preserve"> MATCH(TRUE, EXACT($L$3:$L$57, T48), 0)</f>
        <v>49</v>
      </c>
      <c r="V48" s="560" t="str" cm="1">
        <f t="array" ref="V48" xml:space="preserve"> INDEX($H$3:$H$57, U48)</f>
        <v>9</v>
      </c>
      <c r="W48" s="543" cm="1">
        <f t="array" ref="W48" xml:space="preserve"> MATCH(TRUE, EXACT($I$3:$I$57, T48), 0)</f>
        <v>49</v>
      </c>
      <c r="X48" s="543" t="str" cm="1">
        <f t="array" ref="X48" xml:space="preserve"> INDEX($M$3:$M$57, 表格1_337412[[#This Row],[欄1]])</f>
        <v>ㆴ</v>
      </c>
    </row>
    <row r="49" spans="4:28">
      <c r="D49" s="556">
        <f t="shared" si="0"/>
        <v>47</v>
      </c>
      <c r="E49" s="557" t="str">
        <f t="shared" si="1"/>
        <v>t</v>
      </c>
      <c r="G49" s="556">
        <f t="shared" si="2"/>
        <v>47</v>
      </c>
      <c r="H49" s="225" t="str">
        <f t="shared" si="3"/>
        <v>2</v>
      </c>
      <c r="I49" s="225" t="str">
        <f t="shared" si="4"/>
        <v>4</v>
      </c>
      <c r="K49" s="556">
        <f t="shared" si="5"/>
        <v>47</v>
      </c>
      <c r="L49" s="195" t="str">
        <f t="shared" si="6"/>
        <v>4</v>
      </c>
      <c r="M49" s="195" t="str">
        <f t="shared" si="7"/>
        <v>ˋ</v>
      </c>
      <c r="O49" s="556">
        <f t="shared" si="8"/>
        <v>47</v>
      </c>
      <c r="P49" s="194" t="str">
        <f t="shared" si="9"/>
        <v>&gt;</v>
      </c>
      <c r="Q49" s="194" t="str">
        <f t="shared" si="10"/>
        <v>ㆵ</v>
      </c>
      <c r="S49" s="180">
        <v>47</v>
      </c>
      <c r="T49" s="313" t="str">
        <f>E49</f>
        <v>t</v>
      </c>
      <c r="U49" s="313" cm="1">
        <f t="array" ref="U49" xml:space="preserve"> MATCH(TRUE, EXACT($L$3:$L$57, T49), 0)</f>
        <v>50</v>
      </c>
      <c r="V49" s="560" t="str" cm="1">
        <f t="array" ref="V49" xml:space="preserve"> INDEX($H$3:$H$57, U49)</f>
        <v>&gt;</v>
      </c>
      <c r="W49" s="543" cm="1">
        <f t="array" ref="W49" xml:space="preserve"> MATCH(TRUE, EXACT($I$3:$I$57, T49), 0)</f>
        <v>50</v>
      </c>
      <c r="X49" s="543" t="str" cm="1">
        <f t="array" ref="X49" xml:space="preserve"> INDEX($M$3:$M$57, 表格1_337412[[#This Row],[欄1]])</f>
        <v>ㆵ</v>
      </c>
      <c r="AB49" t="s">
        <v>1005</v>
      </c>
    </row>
    <row r="50" spans="4:28">
      <c r="D50" s="556">
        <f t="shared" si="0"/>
        <v>48</v>
      </c>
      <c r="E50" s="557" t="str">
        <f t="shared" si="1"/>
        <v>g</v>
      </c>
      <c r="G50" s="556">
        <f t="shared" si="2"/>
        <v>48</v>
      </c>
      <c r="H50" s="225" t="str">
        <f t="shared" si="3"/>
        <v>3</v>
      </c>
      <c r="I50" s="225" t="str">
        <f t="shared" si="4"/>
        <v>3</v>
      </c>
      <c r="K50" s="556">
        <f t="shared" si="5"/>
        <v>48</v>
      </c>
      <c r="L50" s="195" t="str">
        <f t="shared" si="6"/>
        <v>3</v>
      </c>
      <c r="M50" s="195" t="str">
        <f t="shared" si="7"/>
        <v>˪</v>
      </c>
      <c r="O50" s="556">
        <f t="shared" si="8"/>
        <v>48</v>
      </c>
      <c r="P50" s="194" t="str">
        <f t="shared" si="9"/>
        <v>&lt;</v>
      </c>
      <c r="Q50" s="194" t="str">
        <f t="shared" si="10"/>
        <v>ㆻ</v>
      </c>
      <c r="S50" s="180">
        <v>48</v>
      </c>
      <c r="T50" s="313" t="str">
        <f>E50</f>
        <v>g</v>
      </c>
      <c r="U50" s="313" cm="1">
        <f t="array" ref="U50" xml:space="preserve"> MATCH(TRUE, EXACT($L$3:$L$57, T50), 0)</f>
        <v>51</v>
      </c>
      <c r="V50" s="560" t="str" cm="1">
        <f t="array" ref="V50" xml:space="preserve"> INDEX($H$3:$H$57, U50)</f>
        <v>&lt;</v>
      </c>
      <c r="W50" s="543" cm="1">
        <f t="array" ref="W50" xml:space="preserve"> MATCH(TRUE, EXACT($I$3:$I$57, T50), 0)</f>
        <v>51</v>
      </c>
      <c r="X50" s="543" t="str" cm="1">
        <f t="array" ref="X50" xml:space="preserve"> INDEX($M$3:$M$57, 表格1_337412[[#This Row],[欄1]])</f>
        <v>ㆻ</v>
      </c>
      <c r="AB50">
        <f xml:space="preserve"> LEN(AB49) - 2</f>
        <v>55</v>
      </c>
    </row>
    <row r="51" spans="4:28">
      <c r="D51" s="556">
        <f t="shared" si="0"/>
        <v>49</v>
      </c>
      <c r="E51" s="557" t="str">
        <f t="shared" si="1"/>
        <v>z</v>
      </c>
      <c r="G51" s="556">
        <f t="shared" si="2"/>
        <v>49</v>
      </c>
      <c r="H51" s="225" t="str">
        <f t="shared" si="3"/>
        <v>9</v>
      </c>
      <c r="I51" s="225" t="str">
        <f t="shared" si="4"/>
        <v>b</v>
      </c>
      <c r="K51" s="556">
        <f t="shared" si="5"/>
        <v>49</v>
      </c>
      <c r="L51" s="195" t="str">
        <f t="shared" si="6"/>
        <v>b</v>
      </c>
      <c r="M51" s="195" t="str">
        <f t="shared" si="7"/>
        <v>ㆴ</v>
      </c>
      <c r="O51" s="556">
        <f t="shared" si="8"/>
        <v>49</v>
      </c>
      <c r="P51" s="194" t="str">
        <f t="shared" si="9"/>
        <v>4</v>
      </c>
      <c r="Q51" s="194" t="str">
        <f t="shared" si="10"/>
        <v>ㆷ</v>
      </c>
      <c r="S51" s="180">
        <v>49</v>
      </c>
      <c r="T51" s="313" t="str">
        <f>E51</f>
        <v>z</v>
      </c>
      <c r="U51" s="313" cm="1">
        <f t="array" ref="U51" xml:space="preserve"> MATCH(TRUE, EXACT($L$3:$L$57, T51), 0)</f>
        <v>52</v>
      </c>
      <c r="V51" s="560" t="str" cm="1">
        <f t="array" ref="V51" xml:space="preserve"> INDEX($H$3:$H$57, U51)</f>
        <v>4</v>
      </c>
      <c r="W51" s="543" cm="1">
        <f t="array" ref="W51" xml:space="preserve"> MATCH(TRUE, EXACT($I$3:$I$57, T51), 0)</f>
        <v>52</v>
      </c>
      <c r="X51" s="543" t="str" cm="1">
        <f t="array" ref="X51" xml:space="preserve"> INDEX($M$3:$M$57, 表格1_337412[[#This Row],[欄1]])</f>
        <v>ㆷ</v>
      </c>
    </row>
    <row r="52" spans="4:28">
      <c r="D52" s="556">
        <f t="shared" si="0"/>
        <v>50</v>
      </c>
      <c r="E52" s="557" t="str">
        <f t="shared" si="1"/>
        <v xml:space="preserve"> </v>
      </c>
      <c r="G52" s="556">
        <f t="shared" si="2"/>
        <v>50</v>
      </c>
      <c r="H52" s="225" t="str">
        <f t="shared" si="3"/>
        <v>&gt;</v>
      </c>
      <c r="I52" s="225" t="str">
        <f t="shared" si="4"/>
        <v>t</v>
      </c>
      <c r="K52" s="556">
        <f t="shared" si="5"/>
        <v>50</v>
      </c>
      <c r="L52" s="195" t="str">
        <f t="shared" si="6"/>
        <v>t</v>
      </c>
      <c r="M52" s="195" t="str">
        <f t="shared" si="7"/>
        <v>ㆵ</v>
      </c>
      <c r="O52" s="556">
        <f t="shared" si="8"/>
        <v>50</v>
      </c>
      <c r="P52" s="194" t="str">
        <f t="shared" si="9"/>
        <v>1</v>
      </c>
      <c r="Q52" s="194" t="str">
        <f t="shared" si="10"/>
        <v xml:space="preserve"> </v>
      </c>
      <c r="S52" s="180">
        <v>50</v>
      </c>
      <c r="T52" s="313" t="str">
        <f>E52</f>
        <v xml:space="preserve"> </v>
      </c>
      <c r="U52" s="313" cm="1">
        <f t="array" ref="U52" xml:space="preserve"> MATCH(TRUE, EXACT($L$3:$L$57, T52), 0)</f>
        <v>46</v>
      </c>
      <c r="V52" s="560" t="str" cm="1">
        <f t="array" ref="V52" xml:space="preserve"> INDEX($H$3:$H$57, U52)</f>
        <v>1</v>
      </c>
      <c r="W52" s="543" cm="1">
        <f t="array" ref="W52" xml:space="preserve"> MATCH(TRUE, EXACT($I$3:$I$57, T52), 0)</f>
        <v>46</v>
      </c>
      <c r="X52" s="543" t="str" cm="1">
        <f t="array" ref="X52" xml:space="preserve"> INDEX($M$3:$M$57, 表格1_337412[[#This Row],[欄1]])</f>
        <v xml:space="preserve"> </v>
      </c>
    </row>
    <row r="53" spans="4:28">
      <c r="D53" s="556">
        <f t="shared" si="0"/>
        <v>51</v>
      </c>
      <c r="E53" s="557" t="str">
        <f t="shared" si="1"/>
        <v>4</v>
      </c>
      <c r="G53" s="556">
        <f t="shared" si="2"/>
        <v>51</v>
      </c>
      <c r="H53" s="225" t="str">
        <f t="shared" si="3"/>
        <v>&lt;</v>
      </c>
      <c r="I53" s="225" t="str">
        <f t="shared" si="4"/>
        <v>g</v>
      </c>
      <c r="K53" s="556">
        <f t="shared" si="5"/>
        <v>51</v>
      </c>
      <c r="L53" s="195" t="str">
        <f t="shared" si="6"/>
        <v>g</v>
      </c>
      <c r="M53" s="195" t="str">
        <f t="shared" si="7"/>
        <v>ㆻ</v>
      </c>
      <c r="O53" s="556">
        <f t="shared" si="8"/>
        <v>51</v>
      </c>
      <c r="P53" s="194" t="str">
        <f t="shared" si="9"/>
        <v>2</v>
      </c>
      <c r="Q53" s="194" t="str">
        <f t="shared" si="10"/>
        <v>ˋ</v>
      </c>
      <c r="S53" s="180">
        <v>51</v>
      </c>
      <c r="T53" s="313" t="str">
        <f>E53</f>
        <v>4</v>
      </c>
      <c r="U53" s="313" cm="1">
        <f t="array" ref="U53" xml:space="preserve"> MATCH(TRUE, EXACT($L$3:$L$57, T53), 0)</f>
        <v>47</v>
      </c>
      <c r="V53" s="560" t="str" cm="1">
        <f t="array" ref="V53" xml:space="preserve"> INDEX($H$3:$H$57, U53)</f>
        <v>2</v>
      </c>
      <c r="W53" s="543" cm="1">
        <f t="array" ref="W53" xml:space="preserve"> MATCH(TRUE, EXACT($I$3:$I$57, T53), 0)</f>
        <v>47</v>
      </c>
      <c r="X53" s="543" t="str" cm="1">
        <f t="array" ref="X53" xml:space="preserve"> INDEX($M$3:$M$57, 表格1_337412[[#This Row],[欄1]])</f>
        <v>ˋ</v>
      </c>
    </row>
    <row r="54" spans="4:28">
      <c r="D54" s="556">
        <f t="shared" si="0"/>
        <v>52</v>
      </c>
      <c r="E54" s="557" t="str">
        <f t="shared" si="1"/>
        <v>3</v>
      </c>
      <c r="G54" s="556">
        <f t="shared" si="2"/>
        <v>52</v>
      </c>
      <c r="H54" s="225" t="str">
        <f t="shared" si="3"/>
        <v>4</v>
      </c>
      <c r="I54" s="225" t="str">
        <f t="shared" si="4"/>
        <v>z</v>
      </c>
      <c r="K54" s="556">
        <f t="shared" si="5"/>
        <v>52</v>
      </c>
      <c r="L54" s="195" t="str">
        <f t="shared" si="6"/>
        <v>z</v>
      </c>
      <c r="M54" s="195" t="str">
        <f t="shared" si="7"/>
        <v>ㆷ</v>
      </c>
      <c r="O54" s="556">
        <f t="shared" si="8"/>
        <v>52</v>
      </c>
      <c r="P54" s="194" t="str">
        <f t="shared" si="9"/>
        <v>3</v>
      </c>
      <c r="Q54" s="194" t="str">
        <f t="shared" si="10"/>
        <v>˪</v>
      </c>
      <c r="S54" s="180">
        <v>52</v>
      </c>
      <c r="T54" s="313" t="str">
        <f>E54</f>
        <v>3</v>
      </c>
      <c r="U54" s="313" cm="1">
        <f t="array" ref="U54" xml:space="preserve"> MATCH(TRUE, EXACT($L$3:$L$57, T54), 0)</f>
        <v>48</v>
      </c>
      <c r="V54" s="560" t="str" cm="1">
        <f t="array" ref="V54" xml:space="preserve"> INDEX($H$3:$H$57, U54)</f>
        <v>3</v>
      </c>
      <c r="W54" s="543" cm="1">
        <f t="array" ref="W54" xml:space="preserve"> MATCH(TRUE, EXACT($I$3:$I$57, T54), 0)</f>
        <v>48</v>
      </c>
      <c r="X54" s="543" t="str" cm="1">
        <f t="array" ref="X54" xml:space="preserve"> INDEX($M$3:$M$57, 表格1_337412[[#This Row],[欄1]])</f>
        <v>˪</v>
      </c>
    </row>
    <row r="55" spans="4:28">
      <c r="D55" s="556">
        <f t="shared" si="0"/>
        <v>53</v>
      </c>
      <c r="E55" s="557" t="str">
        <f t="shared" si="1"/>
        <v>6</v>
      </c>
      <c r="G55" s="556">
        <f t="shared" si="2"/>
        <v>53</v>
      </c>
      <c r="H55" s="225" t="str">
        <f t="shared" si="3"/>
        <v>5</v>
      </c>
      <c r="I55" s="225" t="str">
        <f t="shared" si="4"/>
        <v>6</v>
      </c>
      <c r="K55" s="556">
        <f t="shared" si="5"/>
        <v>53</v>
      </c>
      <c r="L55" s="195" t="str">
        <f t="shared" si="6"/>
        <v>6</v>
      </c>
      <c r="M55" s="195" t="str">
        <f t="shared" si="7"/>
        <v>ˊ</v>
      </c>
      <c r="O55" s="556">
        <f t="shared" si="8"/>
        <v>53</v>
      </c>
      <c r="P55" s="194" t="str">
        <f t="shared" si="9"/>
        <v>5</v>
      </c>
      <c r="Q55" s="194" t="str">
        <f t="shared" si="10"/>
        <v>ˊ</v>
      </c>
      <c r="S55" s="180">
        <v>53</v>
      </c>
      <c r="T55" s="313" t="str">
        <f>E55</f>
        <v>6</v>
      </c>
      <c r="U55" s="313" cm="1">
        <f t="array" ref="U55" xml:space="preserve"> MATCH(TRUE, EXACT($L$3:$L$57, T55), 0)</f>
        <v>53</v>
      </c>
      <c r="V55" s="560" t="str" cm="1">
        <f t="array" ref="V55" xml:space="preserve"> INDEX($H$3:$H$57, U55)</f>
        <v>5</v>
      </c>
      <c r="W55" s="543" cm="1">
        <f t="array" ref="W55" xml:space="preserve"> MATCH(TRUE, EXACT($I$3:$I$57, T55), 0)</f>
        <v>53</v>
      </c>
      <c r="X55" s="543" t="str" cm="1">
        <f t="array" ref="X55" xml:space="preserve"> INDEX($M$3:$M$57, 表格1_337412[[#This Row],[欄1]])</f>
        <v>ˊ</v>
      </c>
    </row>
    <row r="56" spans="4:28">
      <c r="D56" s="556">
        <f t="shared" si="0"/>
        <v>54</v>
      </c>
      <c r="E56" s="557" t="str">
        <f t="shared" si="1"/>
        <v>5</v>
      </c>
      <c r="G56" s="556">
        <f t="shared" si="2"/>
        <v>54</v>
      </c>
      <c r="H56" s="225" t="str">
        <f t="shared" si="3"/>
        <v>7</v>
      </c>
      <c r="I56" s="225" t="str">
        <f t="shared" si="4"/>
        <v>5</v>
      </c>
      <c r="K56" s="556">
        <f t="shared" si="5"/>
        <v>54</v>
      </c>
      <c r="L56" s="195" t="str">
        <f t="shared" si="6"/>
        <v>5</v>
      </c>
      <c r="M56" s="195" t="str">
        <f t="shared" si="7"/>
        <v>˫</v>
      </c>
      <c r="O56" s="556">
        <f t="shared" si="8"/>
        <v>54</v>
      </c>
      <c r="P56" s="194" t="str">
        <f t="shared" si="9"/>
        <v>7</v>
      </c>
      <c r="Q56" s="194" t="str">
        <f t="shared" si="10"/>
        <v>˫</v>
      </c>
      <c r="S56" s="180">
        <v>54</v>
      </c>
      <c r="T56" s="313" t="str">
        <f>E56</f>
        <v>5</v>
      </c>
      <c r="U56" s="313" cm="1">
        <f t="array" ref="U56" xml:space="preserve"> MATCH(TRUE, EXACT($L$3:$L$57, T56), 0)</f>
        <v>54</v>
      </c>
      <c r="V56" s="560" t="str" cm="1">
        <f t="array" ref="V56" xml:space="preserve"> INDEX($H$3:$H$57, U56)</f>
        <v>7</v>
      </c>
      <c r="W56" s="543" cm="1">
        <f t="array" ref="W56" xml:space="preserve"> MATCH(TRUE, EXACT($I$3:$I$57, T56), 0)</f>
        <v>54</v>
      </c>
      <c r="X56" s="543" t="str" cm="1">
        <f t="array" ref="X56" xml:space="preserve"> INDEX($M$3:$M$57, 表格1_337412[[#This Row],[欄1]])</f>
        <v>˫</v>
      </c>
    </row>
    <row r="57" spans="4:28">
      <c r="D57" s="556">
        <f t="shared" si="0"/>
        <v>55</v>
      </c>
      <c r="E57" s="557" t="str">
        <f t="shared" si="1"/>
        <v>7</v>
      </c>
      <c r="G57" s="556">
        <f t="shared" si="2"/>
        <v>55</v>
      </c>
      <c r="H57" s="225" t="str">
        <f t="shared" si="3"/>
        <v>0</v>
      </c>
      <c r="I57" s="225" t="str">
        <f t="shared" si="4"/>
        <v>7</v>
      </c>
      <c r="K57" s="556">
        <f t="shared" si="5"/>
        <v>55</v>
      </c>
      <c r="L57" s="195" t="str">
        <f t="shared" si="6"/>
        <v>7</v>
      </c>
      <c r="M57" s="195" t="str">
        <f t="shared" si="7"/>
        <v>˙</v>
      </c>
      <c r="O57" s="556">
        <f t="shared" si="8"/>
        <v>55</v>
      </c>
      <c r="P57" s="194" t="str">
        <f t="shared" si="9"/>
        <v>0</v>
      </c>
      <c r="Q57" s="194" t="str">
        <f t="shared" si="10"/>
        <v>˙</v>
      </c>
      <c r="S57" s="180">
        <v>55</v>
      </c>
      <c r="T57" s="313" t="str">
        <f>E57</f>
        <v>7</v>
      </c>
      <c r="U57" s="313" cm="1">
        <f t="array" ref="U57" xml:space="preserve"> MATCH(TRUE, EXACT($L$3:$L$57, T57), 0)</f>
        <v>55</v>
      </c>
      <c r="V57" s="560" t="str" cm="1">
        <f t="array" ref="V57" xml:space="preserve"> INDEX($H$3:$H$57, U57)</f>
        <v>0</v>
      </c>
      <c r="W57" s="543" cm="1">
        <f t="array" ref="W57" xml:space="preserve"> MATCH(TRUE, EXACT($I$3:$I$57, T57), 0)</f>
        <v>55</v>
      </c>
      <c r="X57" s="543" t="str" cm="1">
        <f t="array" ref="X57" xml:space="preserve"> INDEX($M$3:$M$57, 表格1_337412[[#This Row],[欄1]])</f>
        <v>˙</v>
      </c>
    </row>
    <row r="58" spans="4:28">
      <c r="V58" s="560"/>
    </row>
    <row r="59" spans="4:28">
      <c r="D59" s="549" t="s">
        <v>770</v>
      </c>
      <c r="G59" s="549" t="s">
        <v>770</v>
      </c>
      <c r="H59" s="553" t="str">
        <f xml:space="preserve"> _xlfn.CONCAT(鍵盤位置)</f>
        <v>1!qa2wsxeEdDcrRfvyYhn8*iIkoO9(lL,&lt;m0p;:/-uUjJbtgz 43657</v>
      </c>
      <c r="I59" s="550"/>
      <c r="J59" s="551"/>
      <c r="K59" s="551"/>
      <c r="L59" s="552"/>
      <c r="M59" s="550"/>
      <c r="N59" s="551"/>
      <c r="O59" s="551"/>
      <c r="P59" s="551"/>
      <c r="Q59" s="247"/>
      <c r="R59" s="551"/>
      <c r="V59" s="560"/>
    </row>
    <row r="60" spans="4:28">
      <c r="V60" s="560"/>
    </row>
    <row r="61" spans="4:28">
      <c r="V61" s="560"/>
    </row>
    <row r="62" spans="4:28">
      <c r="V62" s="560"/>
    </row>
    <row r="63" spans="4:28">
      <c r="V63" s="560"/>
    </row>
    <row r="64" spans="4:28">
      <c r="V64" s="560"/>
    </row>
    <row r="65" spans="22:22">
      <c r="V65" s="560"/>
    </row>
    <row r="66" spans="22:22">
      <c r="V66" s="560"/>
    </row>
    <row r="67" spans="22:22">
      <c r="V67" s="560"/>
    </row>
    <row r="68" spans="22:22">
      <c r="V68" s="560"/>
    </row>
    <row r="69" spans="22:22">
      <c r="V69" s="560"/>
    </row>
    <row r="70" spans="22:22">
      <c r="V70" s="560"/>
    </row>
    <row r="72" spans="22:22">
      <c r="V72" s="313" t="str">
        <f xml:space="preserve"> _xlfn.CONCAT(按鍵編碼)</f>
        <v>pbPmtTnlkgKGhZJCSzjcsaAOQoeEyYxX{}M@N[]RriIuU9&gt;&lt;4123570</v>
      </c>
    </row>
    <row r="73" spans="22:22">
      <c r="V73" s="313" t="e">
        <f xml:space="preserve"> _xlfn.CONCAT(方音符號)</f>
        <v>#REF!</v>
      </c>
    </row>
    <row r="74" spans="22:22">
      <c r="V74" s="561" t="e">
        <f xml:space="preserve"> "xlit|" &amp; V72 &amp; "|" &amp; V73 &amp; "|"</f>
        <v>#REF!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1469-B1DB-4C13-B027-9BA9DDD79C37}">
  <sheetPr>
    <tabColor rgb="FFFFC000"/>
  </sheetPr>
  <dimension ref="A1:CG63"/>
  <sheetViews>
    <sheetView tabSelected="1" topLeftCell="A12" zoomScale="70" zoomScaleNormal="70" workbookViewId="0">
      <selection activeCell="B37" sqref="B37"/>
    </sheetView>
  </sheetViews>
  <sheetFormatPr defaultColWidth="7.19921875" defaultRowHeight="25.5" outlineLevelCol="1"/>
  <cols>
    <col min="1" max="1" width="2.19921875" style="435" customWidth="1"/>
    <col min="2" max="59" width="5.796875" style="435" customWidth="1"/>
    <col min="60" max="61" width="7.19921875" style="435"/>
    <col min="62" max="65" width="11.296875" style="435" customWidth="1"/>
    <col min="66" max="66" width="7.19921875" style="435"/>
    <col min="67" max="67" width="27.296875" style="436" customWidth="1"/>
    <col min="68" max="68" width="7.19921875" style="435"/>
    <col min="69" max="69" width="3.8984375" style="435" customWidth="1"/>
    <col min="70" max="70" width="7.19921875" style="435"/>
    <col min="71" max="71" width="0" style="435" hidden="1" customWidth="1" outlineLevel="1"/>
    <col min="72" max="72" width="7.19921875" style="435" collapsed="1"/>
    <col min="73" max="73" width="0" style="435" hidden="1" customWidth="1" outlineLevel="1"/>
    <col min="74" max="74" width="7.19921875" style="435" collapsed="1"/>
    <col min="75" max="82" width="7.19921875" style="435"/>
    <col min="83" max="85" width="11.296875" style="435" customWidth="1"/>
    <col min="86" max="16384" width="7.19921875" style="435"/>
  </cols>
  <sheetData>
    <row r="1" spans="1:85" ht="17.100000000000001" customHeight="1" thickBot="1">
      <c r="A1" s="541"/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  <c r="R1" s="541"/>
      <c r="S1" s="541"/>
      <c r="T1" s="541"/>
      <c r="U1" s="541"/>
      <c r="V1" s="541"/>
      <c r="W1" s="541"/>
      <c r="X1" s="541"/>
      <c r="Y1" s="541"/>
      <c r="Z1" s="541"/>
      <c r="AA1" s="541"/>
      <c r="AB1" s="541"/>
      <c r="AC1" s="541"/>
      <c r="AD1" s="541"/>
      <c r="AE1" s="541"/>
      <c r="AF1" s="541"/>
      <c r="AG1" s="541"/>
      <c r="AH1" s="541"/>
      <c r="AI1" s="541"/>
      <c r="AJ1" s="541"/>
      <c r="AK1" s="541"/>
      <c r="AL1" s="541"/>
      <c r="AM1" s="541"/>
      <c r="AN1" s="541"/>
      <c r="AO1" s="541"/>
      <c r="AP1" s="541"/>
      <c r="AQ1" s="541"/>
      <c r="AR1" s="466"/>
      <c r="AS1" s="466"/>
      <c r="AT1" s="541"/>
      <c r="AU1" s="541"/>
      <c r="AV1" s="541"/>
    </row>
    <row r="2" spans="1:85" s="496" customFormat="1" ht="31.5" customHeight="1">
      <c r="A2" s="507"/>
      <c r="B2" s="562" t="s">
        <v>999</v>
      </c>
      <c r="C2" s="563"/>
      <c r="D2" s="564"/>
      <c r="E2" s="562" t="s">
        <v>0</v>
      </c>
      <c r="F2" s="563"/>
      <c r="G2" s="564"/>
      <c r="H2" s="575" t="s">
        <v>1</v>
      </c>
      <c r="I2" s="576"/>
      <c r="J2" s="577"/>
      <c r="K2" s="575" t="s">
        <v>2</v>
      </c>
      <c r="L2" s="576"/>
      <c r="M2" s="577"/>
      <c r="N2" s="578">
        <v>0.05</v>
      </c>
      <c r="O2" s="579"/>
      <c r="P2" s="580"/>
      <c r="Q2" s="575" t="s">
        <v>3</v>
      </c>
      <c r="R2" s="576"/>
      <c r="S2" s="577"/>
      <c r="T2" s="575" t="s">
        <v>4</v>
      </c>
      <c r="U2" s="576"/>
      <c r="V2" s="577"/>
      <c r="W2" s="570" t="s">
        <v>998</v>
      </c>
      <c r="X2" s="571"/>
      <c r="Y2" s="572"/>
      <c r="Z2" s="570" t="s">
        <v>997</v>
      </c>
      <c r="AA2" s="571"/>
      <c r="AB2" s="572"/>
      <c r="AC2" s="570" t="s">
        <v>5</v>
      </c>
      <c r="AD2" s="571"/>
      <c r="AE2" s="572"/>
      <c r="AF2" s="565" t="s">
        <v>6</v>
      </c>
      <c r="AG2" s="566"/>
      <c r="AH2" s="567"/>
      <c r="AI2" s="565" t="s">
        <v>7</v>
      </c>
      <c r="AJ2" s="566"/>
      <c r="AK2" s="567"/>
      <c r="AL2" s="507"/>
      <c r="AM2" s="507"/>
      <c r="AN2" s="507"/>
      <c r="AO2" s="507"/>
      <c r="AP2" s="507"/>
      <c r="AQ2" s="507"/>
      <c r="AR2" s="508"/>
      <c r="AS2" s="508"/>
      <c r="AT2" s="507"/>
      <c r="AU2" s="507"/>
      <c r="AV2" s="507"/>
      <c r="BI2" s="435"/>
      <c r="BJ2" s="435"/>
      <c r="BK2" s="435"/>
      <c r="BL2" s="435"/>
      <c r="BM2" s="435"/>
      <c r="BO2" s="436"/>
      <c r="BQ2" s="239" t="s">
        <v>1021</v>
      </c>
      <c r="BR2" s="313"/>
      <c r="BS2" s="313"/>
      <c r="BT2" s="313"/>
      <c r="BU2" s="313"/>
      <c r="BV2" s="313"/>
      <c r="CD2" s="435"/>
      <c r="CE2" s="435"/>
      <c r="CF2" s="435"/>
      <c r="CG2" s="435"/>
    </row>
    <row r="3" spans="1:85" s="496" customFormat="1" ht="31.5" customHeight="1" thickBot="1">
      <c r="A3" s="507"/>
      <c r="B3" s="520" t="str">
        <f ca="1">E42</f>
        <v>ㆠ</v>
      </c>
      <c r="C3" s="517"/>
      <c r="D3" s="516" t="s">
        <v>658</v>
      </c>
      <c r="E3" s="518"/>
      <c r="F3" s="517"/>
      <c r="G3" s="516"/>
      <c r="H3" s="534"/>
      <c r="I3" s="533"/>
      <c r="J3" s="532"/>
      <c r="K3" s="534"/>
      <c r="L3" s="533"/>
      <c r="M3" s="532"/>
      <c r="N3" s="537"/>
      <c r="O3" s="536"/>
      <c r="P3" s="535"/>
      <c r="Q3" s="534"/>
      <c r="R3" s="533"/>
      <c r="S3" s="532"/>
      <c r="T3" s="534"/>
      <c r="U3" s="533"/>
      <c r="V3" s="532"/>
      <c r="W3" s="515" t="str">
        <f ca="1">Z42</f>
        <v>ㆩ</v>
      </c>
      <c r="X3" s="513"/>
      <c r="Y3" s="547" t="str">
        <f ca="1">Z44</f>
        <v>aN</v>
      </c>
      <c r="Z3" s="515" t="str">
        <f ca="1">AG42</f>
        <v>ㆮ</v>
      </c>
      <c r="AA3" s="513"/>
      <c r="AB3" s="547" t="str">
        <f ca="1">AG44</f>
        <v>aiN</v>
      </c>
      <c r="AC3" s="514"/>
      <c r="AD3" s="513"/>
      <c r="AE3" s="512"/>
      <c r="AF3" s="525"/>
      <c r="AG3" s="510"/>
      <c r="AH3" s="509"/>
      <c r="AI3" s="525"/>
      <c r="AJ3" s="510"/>
      <c r="AK3" s="509"/>
      <c r="AL3" s="507"/>
      <c r="AM3" s="507"/>
      <c r="AN3" s="507"/>
      <c r="AO3" s="507"/>
      <c r="AP3" s="507"/>
      <c r="AQ3" s="507"/>
      <c r="AR3" s="508"/>
      <c r="AS3" s="508"/>
      <c r="AT3" s="507"/>
      <c r="AU3" s="507"/>
      <c r="AV3" s="507"/>
      <c r="BI3" s="540" t="s">
        <v>103</v>
      </c>
      <c r="BJ3" s="539" t="s">
        <v>104</v>
      </c>
      <c r="BK3" s="554" t="s">
        <v>942</v>
      </c>
      <c r="BL3" s="555" t="s">
        <v>971</v>
      </c>
      <c r="BM3" s="538" t="s">
        <v>167</v>
      </c>
      <c r="BO3" s="436"/>
      <c r="BQ3" s="180"/>
      <c r="BR3" s="676" t="s">
        <v>167</v>
      </c>
      <c r="BS3" s="676" t="s">
        <v>1018</v>
      </c>
      <c r="BT3" s="676" t="s">
        <v>1019</v>
      </c>
      <c r="BU3" s="676" t="s">
        <v>1020</v>
      </c>
      <c r="BV3" s="676" t="s">
        <v>625</v>
      </c>
      <c r="BY3" s="240" t="s">
        <v>389</v>
      </c>
      <c r="BZ3" s="240" t="s">
        <v>387</v>
      </c>
      <c r="CA3" s="241" t="s">
        <v>376</v>
      </c>
      <c r="CD3" s="540" t="s">
        <v>103</v>
      </c>
      <c r="CE3" s="539" t="s">
        <v>104</v>
      </c>
      <c r="CF3" s="554" t="s">
        <v>942</v>
      </c>
      <c r="CG3" s="555" t="s">
        <v>971</v>
      </c>
    </row>
    <row r="4" spans="1:85" ht="31.5" customHeight="1" thickTop="1" thickBot="1">
      <c r="A4" s="465"/>
      <c r="B4" s="505" t="str">
        <f ca="1">D42</f>
        <v>ㄅ</v>
      </c>
      <c r="C4" s="504"/>
      <c r="D4" s="531" t="s">
        <v>196</v>
      </c>
      <c r="E4" s="505" t="str">
        <f ca="1">H42</f>
        <v>ㄉ</v>
      </c>
      <c r="F4" s="504"/>
      <c r="G4" s="503" t="s">
        <v>11</v>
      </c>
      <c r="H4" s="573" t="s">
        <v>12</v>
      </c>
      <c r="I4" s="574"/>
      <c r="J4" s="530" t="s">
        <v>13</v>
      </c>
      <c r="K4" s="685" t="s">
        <v>14</v>
      </c>
      <c r="L4" s="686"/>
      <c r="M4" s="530" t="s">
        <v>15</v>
      </c>
      <c r="N4" s="573" t="s">
        <v>16</v>
      </c>
      <c r="O4" s="574"/>
      <c r="P4" s="530" t="s">
        <v>17</v>
      </c>
      <c r="Q4" s="685" t="s">
        <v>18</v>
      </c>
      <c r="R4" s="686"/>
      <c r="S4" s="530" t="s">
        <v>19</v>
      </c>
      <c r="T4" s="573" t="s">
        <v>994</v>
      </c>
      <c r="U4" s="574"/>
      <c r="V4" s="530" t="s">
        <v>993</v>
      </c>
      <c r="W4" s="499" t="str">
        <f ca="1">Y42</f>
        <v>ㄚ</v>
      </c>
      <c r="X4" s="498"/>
      <c r="Y4" s="681" t="str">
        <f ca="1">Y44</f>
        <v>a</v>
      </c>
      <c r="Z4" s="499" t="str">
        <f ca="1">AF42</f>
        <v>ㄞ</v>
      </c>
      <c r="AA4" s="498"/>
      <c r="AB4" s="681" t="str">
        <f ca="1">AF44</f>
        <v>ai</v>
      </c>
      <c r="AC4" s="499" t="str">
        <f ca="1">AM42</f>
        <v>ㄢ</v>
      </c>
      <c r="AD4" s="522"/>
      <c r="AE4" s="527" t="str">
        <f ca="1">AM44</f>
        <v>an</v>
      </c>
      <c r="AF4" s="528"/>
      <c r="AG4" s="522"/>
      <c r="AH4" s="500"/>
      <c r="AI4" s="568"/>
      <c r="AJ4" s="569"/>
      <c r="AK4" s="521"/>
      <c r="AL4" s="465"/>
      <c r="AM4" s="465"/>
      <c r="AN4" s="465"/>
      <c r="AO4" s="465"/>
      <c r="AP4" s="465"/>
      <c r="AQ4" s="465"/>
      <c r="AR4" s="466"/>
      <c r="AS4" s="466"/>
      <c r="AT4" s="465"/>
      <c r="AU4" s="465"/>
      <c r="AV4" s="465"/>
      <c r="BI4" s="442">
        <v>1</v>
      </c>
      <c r="BJ4" s="684" t="str" cm="1">
        <f t="array" aca="1" ref="BJ4" ca="1" xml:space="preserve"> INDIRECT( ADDRESS( ROW($C$17), COLUMN($C$17) +$BI4) )</f>
        <v>ㄅ</v>
      </c>
      <c r="BK4" s="440" t="str" cm="1">
        <f t="array" aca="1" ref="BK4" ca="1" xml:space="preserve"> INDIRECT( ADDRESS( ROW($C$19), COLUMN($C$19) +$BI4) )</f>
        <v>p</v>
      </c>
      <c r="BL4" s="439" t="str" cm="1">
        <f t="array" aca="1" ref="BL4" ca="1" xml:space="preserve"> INDIRECT( ADDRESS( ROW($C$18), COLUMN($C$18) +$BI4) )</f>
        <v>p</v>
      </c>
      <c r="BM4" s="438" t="str" cm="1">
        <f t="array" aca="1" ref="BM4" ca="1" xml:space="preserve"> INDIRECT( ADDRESS( ROW($C$16), COLUMN($C$16) +$BI4) )</f>
        <v>1</v>
      </c>
      <c r="BO4" s="548" t="str">
        <f ca="1" xml:space="preserve"> """" &amp; BM4 &amp; """: { commit: """ &amp; BJ4 &amp; """ }"</f>
        <v>"1": { commit: "ㄅ" }</v>
      </c>
      <c r="BQ4" s="180">
        <v>1</v>
      </c>
      <c r="BR4" s="313" t="s">
        <v>168</v>
      </c>
      <c r="BS4" s="313">
        <v>1</v>
      </c>
      <c r="BT4" s="560" t="s">
        <v>9</v>
      </c>
      <c r="BU4" s="543">
        <v>1</v>
      </c>
      <c r="BV4" s="543" t="s">
        <v>8</v>
      </c>
      <c r="BX4" s="677">
        <f xml:space="preserve"> ROW() - 3</f>
        <v>1</v>
      </c>
      <c r="BY4" s="678" t="s">
        <v>8</v>
      </c>
      <c r="BZ4" s="243" t="s">
        <v>9</v>
      </c>
      <c r="CA4" s="244" t="s">
        <v>407</v>
      </c>
      <c r="CD4" s="442">
        <f xml:space="preserve"> ROW() - 3</f>
        <v>1</v>
      </c>
      <c r="CE4" s="684" t="s">
        <v>8</v>
      </c>
      <c r="CF4" s="440" t="s">
        <v>9</v>
      </c>
      <c r="CG4" s="439" t="s">
        <v>9</v>
      </c>
    </row>
    <row r="5" spans="1:85" s="496" customFormat="1" ht="31.5" customHeight="1">
      <c r="A5" s="507"/>
      <c r="B5" s="507"/>
      <c r="C5" s="562" t="s">
        <v>24</v>
      </c>
      <c r="D5" s="563"/>
      <c r="E5" s="564"/>
      <c r="F5" s="562" t="s">
        <v>25</v>
      </c>
      <c r="G5" s="563"/>
      <c r="H5" s="564"/>
      <c r="I5" s="562" t="s">
        <v>26</v>
      </c>
      <c r="J5" s="563"/>
      <c r="K5" s="564"/>
      <c r="L5" s="562" t="s">
        <v>27</v>
      </c>
      <c r="M5" s="563"/>
      <c r="N5" s="564"/>
      <c r="O5" s="562" t="s">
        <v>28</v>
      </c>
      <c r="P5" s="563"/>
      <c r="Q5" s="564"/>
      <c r="R5" s="562" t="s">
        <v>29</v>
      </c>
      <c r="S5" s="563"/>
      <c r="T5" s="564"/>
      <c r="U5" s="570" t="s">
        <v>30</v>
      </c>
      <c r="V5" s="571"/>
      <c r="W5" s="572"/>
      <c r="X5" s="570" t="s">
        <v>31</v>
      </c>
      <c r="Y5" s="571"/>
      <c r="Z5" s="572"/>
      <c r="AA5" s="570" t="s">
        <v>32</v>
      </c>
      <c r="AB5" s="571"/>
      <c r="AC5" s="572"/>
      <c r="AD5" s="570" t="s">
        <v>33</v>
      </c>
      <c r="AE5" s="571"/>
      <c r="AF5" s="572"/>
      <c r="AG5" s="570" t="s">
        <v>34</v>
      </c>
      <c r="AH5" s="571"/>
      <c r="AI5" s="572"/>
      <c r="AJ5" s="570" t="s">
        <v>35</v>
      </c>
      <c r="AK5" s="571"/>
      <c r="AL5" s="572"/>
      <c r="AM5" s="565" t="s">
        <v>36</v>
      </c>
      <c r="AN5" s="566"/>
      <c r="AO5" s="567"/>
      <c r="AP5" s="507"/>
      <c r="AQ5" s="507"/>
      <c r="AR5" s="508"/>
      <c r="AS5" s="508"/>
      <c r="AT5" s="507"/>
      <c r="AU5" s="507"/>
      <c r="AV5" s="507"/>
      <c r="BI5" s="442">
        <v>2</v>
      </c>
      <c r="BJ5" s="684" t="str" cm="1">
        <f t="array" aca="1" ref="BJ5" ca="1" xml:space="preserve"> INDIRECT( ADDRESS( ROW($C$17), COLUMN($C$17) +$BI5) )</f>
        <v>ㆠ</v>
      </c>
      <c r="BK5" s="440" t="str" cm="1">
        <f t="array" aca="1" ref="BK5" ca="1" xml:space="preserve"> INDIRECT( ADDRESS( ROW($C$19), COLUMN($C$19) +$BI5) )</f>
        <v>b</v>
      </c>
      <c r="BL5" s="439" t="str" cm="1">
        <f t="array" aca="1" ref="BL5" ca="1" xml:space="preserve"> INDIRECT( ADDRESS( ROW($C$18), COLUMN($C$18) +$BI5) )</f>
        <v>b</v>
      </c>
      <c r="BM5" s="438" t="str" cm="1">
        <f t="array" aca="1" ref="BM5" ca="1" xml:space="preserve"> INDIRECT( ADDRESS( ROW($C$16), COLUMN($C$16) +$BI5) )</f>
        <v>!</v>
      </c>
      <c r="BO5" s="548" t="str">
        <f t="shared" ref="BO5:BO55" ca="1" si="0" xml:space="preserve"> """" &amp; BM5 &amp; """: { commit: """ &amp; BJ5 &amp; """ }"</f>
        <v>"!": { commit: "ㆠ" }</v>
      </c>
      <c r="BQ5" s="180">
        <v>2</v>
      </c>
      <c r="BR5" s="313" t="s">
        <v>902</v>
      </c>
      <c r="BS5" s="313">
        <v>2</v>
      </c>
      <c r="BT5" s="560" t="s">
        <v>91</v>
      </c>
      <c r="BU5" s="543">
        <v>2</v>
      </c>
      <c r="BV5" s="543" t="s">
        <v>90</v>
      </c>
      <c r="BX5" s="677">
        <f t="shared" ref="BX5:BX45" si="1" xml:space="preserve"> ROW() - 3</f>
        <v>2</v>
      </c>
      <c r="BY5" s="678" t="s">
        <v>90</v>
      </c>
      <c r="BZ5" s="243" t="s">
        <v>38</v>
      </c>
      <c r="CA5" s="244" t="s">
        <v>406</v>
      </c>
      <c r="CD5" s="442">
        <f t="shared" ref="CD5:CD52" si="2" xml:space="preserve"> ROW() - 3</f>
        <v>2</v>
      </c>
      <c r="CE5" s="684" t="s">
        <v>90</v>
      </c>
      <c r="CF5" s="440" t="s">
        <v>91</v>
      </c>
      <c r="CG5" s="439" t="s">
        <v>91</v>
      </c>
    </row>
    <row r="6" spans="1:85" s="496" customFormat="1" ht="31.5" customHeight="1">
      <c r="A6" s="507"/>
      <c r="B6" s="507"/>
      <c r="C6" s="518"/>
      <c r="D6" s="517"/>
      <c r="E6" s="516"/>
      <c r="F6" s="518"/>
      <c r="G6" s="517"/>
      <c r="H6" s="516"/>
      <c r="I6" s="520" t="str">
        <f ca="1">M42</f>
        <v>ㆣ</v>
      </c>
      <c r="J6" s="517"/>
      <c r="K6" s="516" t="s">
        <v>656</v>
      </c>
      <c r="L6" s="520" t="str">
        <f ca="1">R42</f>
        <v>ㆢ</v>
      </c>
      <c r="M6" s="517"/>
      <c r="N6" s="519" t="str">
        <f ca="1">R44</f>
        <v>ji</v>
      </c>
      <c r="O6" s="518"/>
      <c r="P6" s="517"/>
      <c r="Q6" s="516"/>
      <c r="R6" s="520" t="str">
        <f ca="1">V42</f>
        <v>ㆡ</v>
      </c>
      <c r="S6" s="517"/>
      <c r="T6" s="519" t="str">
        <f ca="1">V44</f>
        <v>j</v>
      </c>
      <c r="U6" s="515" t="str">
        <f ca="1">AT42</f>
        <v>ㆪ</v>
      </c>
      <c r="V6" s="513"/>
      <c r="W6" s="547" t="str">
        <f ca="1">AT44</f>
        <v>in</v>
      </c>
      <c r="X6" s="515" t="str">
        <f ca="1">AB42</f>
        <v>ㆧ</v>
      </c>
      <c r="Y6" s="513"/>
      <c r="Z6" s="547" t="str">
        <f ca="1">AB44</f>
        <v>ooN</v>
      </c>
      <c r="AA6" s="515"/>
      <c r="AB6" s="513"/>
      <c r="AC6" s="512"/>
      <c r="AD6" s="514"/>
      <c r="AE6" s="513"/>
      <c r="AF6" s="512"/>
      <c r="AG6" s="514"/>
      <c r="AH6" s="513"/>
      <c r="AI6" s="512"/>
      <c r="AJ6" s="514"/>
      <c r="AK6" s="513"/>
      <c r="AL6" s="512"/>
      <c r="AM6" s="525"/>
      <c r="AN6" s="510"/>
      <c r="AO6" s="509"/>
      <c r="AP6" s="507"/>
      <c r="AQ6" s="507"/>
      <c r="AR6" s="508"/>
      <c r="AS6" s="508"/>
      <c r="AT6" s="507"/>
      <c r="AU6" s="507"/>
      <c r="AV6" s="507"/>
      <c r="BI6" s="442">
        <v>3</v>
      </c>
      <c r="BJ6" s="684" t="str" cm="1">
        <f t="array" aca="1" ref="BJ6" ca="1" xml:space="preserve"> INDIRECT( ADDRESS( ROW($C$17), COLUMN($C$17) +$BI6) )</f>
        <v>ㄆ</v>
      </c>
      <c r="BK6" s="440" t="str" cm="1">
        <f t="array" aca="1" ref="BK6" ca="1" xml:space="preserve"> INDIRECT( ADDRESS( ROW($C$19), COLUMN($C$19) +$BI6) )</f>
        <v>ph</v>
      </c>
      <c r="BL6" s="439" t="str" cm="1">
        <f t="array" aca="1" ref="BL6" ca="1" xml:space="preserve"> INDIRECT( ADDRESS( ROW($C$18), COLUMN($C$18) +$BI6) )</f>
        <v>P</v>
      </c>
      <c r="BM6" s="438" t="str" cm="1">
        <f t="array" aca="1" ref="BM6" ca="1" xml:space="preserve"> INDIRECT( ADDRESS( ROW($C$16), COLUMN($C$16) +$BI6) )</f>
        <v>q</v>
      </c>
      <c r="BO6" s="548" t="str">
        <f t="shared" ca="1" si="0"/>
        <v>"q": { commit: "ㄆ" }</v>
      </c>
      <c r="BQ6" s="180">
        <v>3</v>
      </c>
      <c r="BR6" s="313" t="s">
        <v>164</v>
      </c>
      <c r="BS6" s="313">
        <v>3</v>
      </c>
      <c r="BT6" s="560" t="s">
        <v>33</v>
      </c>
      <c r="BU6" s="543">
        <v>3</v>
      </c>
      <c r="BV6" s="543" t="s">
        <v>37</v>
      </c>
      <c r="BX6" s="677">
        <f t="shared" si="1"/>
        <v>3</v>
      </c>
      <c r="BY6" s="678" t="s">
        <v>37</v>
      </c>
      <c r="BZ6" s="243" t="s">
        <v>66</v>
      </c>
      <c r="CA6" s="244" t="s">
        <v>404</v>
      </c>
      <c r="CD6" s="442">
        <f t="shared" si="2"/>
        <v>3</v>
      </c>
      <c r="CE6" s="684" t="s">
        <v>37</v>
      </c>
      <c r="CF6" s="440" t="s">
        <v>38</v>
      </c>
      <c r="CG6" s="439" t="s">
        <v>33</v>
      </c>
    </row>
    <row r="7" spans="1:85" ht="31.5" customHeight="1" thickBot="1">
      <c r="A7" s="465"/>
      <c r="B7" s="465"/>
      <c r="C7" s="505" t="str">
        <f ca="1">F42</f>
        <v>ㄆ</v>
      </c>
      <c r="D7" s="504"/>
      <c r="E7" s="503" t="s">
        <v>38</v>
      </c>
      <c r="F7" s="505" t="str">
        <f ca="1">I42</f>
        <v>ㄊ</v>
      </c>
      <c r="G7" s="504"/>
      <c r="H7" s="503" t="s">
        <v>40</v>
      </c>
      <c r="I7" s="505" t="str">
        <f ca="1">L42</f>
        <v>ㄍ</v>
      </c>
      <c r="J7" s="504"/>
      <c r="K7" s="529" t="s">
        <v>670</v>
      </c>
      <c r="L7" s="505" t="str">
        <f ca="1">Q42</f>
        <v>ㄐ</v>
      </c>
      <c r="M7" s="504"/>
      <c r="N7" s="679" t="str">
        <f ca="1">Q44</f>
        <v>ci</v>
      </c>
      <c r="O7" s="505"/>
      <c r="P7" s="504"/>
      <c r="Q7" s="503"/>
      <c r="R7" s="505" t="str">
        <f ca="1">U42</f>
        <v>ㄗ</v>
      </c>
      <c r="S7" s="504"/>
      <c r="T7" s="679" t="str">
        <f ca="1">U44</f>
        <v>c</v>
      </c>
      <c r="U7" s="499" t="str">
        <f ca="1">AS42</f>
        <v>ㄧ</v>
      </c>
      <c r="V7" s="498"/>
      <c r="W7" s="681" t="str">
        <f ca="1">AS44</f>
        <v>i</v>
      </c>
      <c r="X7" s="499" t="str">
        <f ca="1">AA42</f>
        <v>ㆦ</v>
      </c>
      <c r="Y7" s="498"/>
      <c r="Z7" s="527" t="str">
        <f ca="1">AA44</f>
        <v>oo</v>
      </c>
      <c r="AA7" s="499"/>
      <c r="AB7" s="498"/>
      <c r="AC7" s="502"/>
      <c r="AD7" s="499" t="str">
        <f ca="1">AN42</f>
        <v>ㄣ</v>
      </c>
      <c r="AE7" s="522"/>
      <c r="AF7" s="527" t="str">
        <f ca="1">AN44</f>
        <v>-n</v>
      </c>
      <c r="AG7" s="568"/>
      <c r="AH7" s="569"/>
      <c r="AI7" s="521"/>
      <c r="AJ7" s="568"/>
      <c r="AK7" s="569"/>
      <c r="AL7" s="521"/>
      <c r="AM7" s="568"/>
      <c r="AN7" s="569"/>
      <c r="AO7" s="521"/>
      <c r="AP7" s="465"/>
      <c r="AQ7" s="465"/>
      <c r="AR7" s="466"/>
      <c r="AS7" s="466"/>
      <c r="AT7" s="465"/>
      <c r="AU7" s="465"/>
      <c r="AV7" s="465"/>
      <c r="BI7" s="442">
        <v>4</v>
      </c>
      <c r="BJ7" s="684" t="str" cm="1">
        <f t="array" aca="1" ref="BJ7" ca="1" xml:space="preserve"> INDIRECT( ADDRESS( ROW($C$17), COLUMN($C$17) +$BI7) )</f>
        <v>ㄇ</v>
      </c>
      <c r="BK7" s="440" t="str" cm="1">
        <f t="array" aca="1" ref="BK7" ca="1" xml:space="preserve"> INDIRECT( ADDRESS( ROW($C$19), COLUMN($C$19) +$BI7) )</f>
        <v>m</v>
      </c>
      <c r="BL7" s="439" t="str" cm="1">
        <f t="array" aca="1" ref="BL7" ca="1" xml:space="preserve"> INDIRECT( ADDRESS( ROW($C$18), COLUMN($C$18) +$BI7) )</f>
        <v>m</v>
      </c>
      <c r="BM7" s="438" t="str" cm="1">
        <f t="array" aca="1" ref="BM7" ca="1" xml:space="preserve"> INDIRECT( ADDRESS( ROW($C$16), COLUMN($C$16) +$BI7) )</f>
        <v>a</v>
      </c>
      <c r="BO7" s="548" t="str">
        <f t="shared" ca="1" si="0"/>
        <v>"a": { commit: "ㄇ" }</v>
      </c>
      <c r="BQ7" s="180">
        <v>4</v>
      </c>
      <c r="BR7" s="313" t="s">
        <v>21</v>
      </c>
      <c r="BS7" s="313">
        <v>4</v>
      </c>
      <c r="BT7" s="560" t="s">
        <v>66</v>
      </c>
      <c r="BU7" s="543">
        <v>4</v>
      </c>
      <c r="BV7" s="543" t="s">
        <v>55</v>
      </c>
      <c r="BX7" s="677">
        <f t="shared" si="1"/>
        <v>4</v>
      </c>
      <c r="BY7" s="678" t="s">
        <v>55</v>
      </c>
      <c r="BZ7" s="243" t="s">
        <v>91</v>
      </c>
      <c r="CA7" s="244" t="s">
        <v>405</v>
      </c>
      <c r="CD7" s="442">
        <f t="shared" si="2"/>
        <v>4</v>
      </c>
      <c r="CE7" s="684" t="s">
        <v>55</v>
      </c>
      <c r="CF7" s="440" t="s">
        <v>66</v>
      </c>
      <c r="CG7" s="439" t="s">
        <v>66</v>
      </c>
    </row>
    <row r="8" spans="1:85" s="496" customFormat="1" ht="31.5" customHeight="1">
      <c r="A8" s="507"/>
      <c r="B8" s="507"/>
      <c r="C8" s="526"/>
      <c r="D8" s="562" t="s">
        <v>307</v>
      </c>
      <c r="E8" s="563"/>
      <c r="F8" s="564"/>
      <c r="G8" s="562" t="s">
        <v>56</v>
      </c>
      <c r="H8" s="563"/>
      <c r="I8" s="564"/>
      <c r="J8" s="562" t="s">
        <v>57</v>
      </c>
      <c r="K8" s="563"/>
      <c r="L8" s="564"/>
      <c r="M8" s="562" t="s">
        <v>58</v>
      </c>
      <c r="N8" s="563"/>
      <c r="O8" s="564"/>
      <c r="P8" s="562" t="s">
        <v>59</v>
      </c>
      <c r="Q8" s="563"/>
      <c r="R8" s="564"/>
      <c r="S8" s="562" t="s">
        <v>60</v>
      </c>
      <c r="T8" s="563"/>
      <c r="U8" s="564"/>
      <c r="V8" s="570" t="s">
        <v>61</v>
      </c>
      <c r="W8" s="571"/>
      <c r="X8" s="572"/>
      <c r="Y8" s="570" t="s">
        <v>62</v>
      </c>
      <c r="Z8" s="571"/>
      <c r="AA8" s="572"/>
      <c r="AB8" s="570" t="s">
        <v>63</v>
      </c>
      <c r="AC8" s="571"/>
      <c r="AD8" s="572"/>
      <c r="AE8" s="570" t="s">
        <v>64</v>
      </c>
      <c r="AF8" s="571"/>
      <c r="AG8" s="572"/>
      <c r="AH8" s="565" t="s">
        <v>65</v>
      </c>
      <c r="AI8" s="566"/>
      <c r="AJ8" s="567"/>
      <c r="AK8" s="507"/>
      <c r="AL8" s="507"/>
      <c r="AM8" s="507"/>
      <c r="AN8" s="507"/>
      <c r="AO8" s="507"/>
      <c r="AP8" s="507"/>
      <c r="AQ8" s="507"/>
      <c r="AR8" s="508"/>
      <c r="AS8" s="508"/>
      <c r="AT8" s="507"/>
      <c r="AU8" s="507"/>
      <c r="AV8" s="507"/>
      <c r="BI8" s="442">
        <v>5</v>
      </c>
      <c r="BJ8" s="684" t="str" cm="1">
        <f t="array" aca="1" ref="BJ8" ca="1" xml:space="preserve"> INDIRECT( ADDRESS( ROW($C$17), COLUMN($C$17) +$BI8) )</f>
        <v>ㄉ</v>
      </c>
      <c r="BK8" s="440" t="str" cm="1">
        <f t="array" aca="1" ref="BK8" ca="1" xml:space="preserve"> INDIRECT( ADDRESS( ROW($C$19), COLUMN($C$19) +$BI8) )</f>
        <v>t</v>
      </c>
      <c r="BL8" s="439" t="str" cm="1">
        <f t="array" aca="1" ref="BL8" ca="1" xml:space="preserve"> INDIRECT( ADDRESS( ROW($C$18), COLUMN($C$18) +$BI8) )</f>
        <v>t</v>
      </c>
      <c r="BM8" s="438" t="str" cm="1">
        <f t="array" aca="1" ref="BM8" ca="1" xml:space="preserve"> INDIRECT( ADDRESS( ROW($C$16), COLUMN($C$16) +$BI8) )</f>
        <v>2</v>
      </c>
      <c r="BO8" s="548" t="str">
        <f t="shared" ca="1" si="0"/>
        <v>"2": { commit: "ㄉ" }</v>
      </c>
      <c r="BQ8" s="180">
        <v>5</v>
      </c>
      <c r="BR8" s="313" t="s">
        <v>169</v>
      </c>
      <c r="BS8" s="313">
        <v>5</v>
      </c>
      <c r="BT8" s="560" t="s">
        <v>11</v>
      </c>
      <c r="BU8" s="543">
        <v>5</v>
      </c>
      <c r="BV8" s="543" t="s">
        <v>10</v>
      </c>
      <c r="BX8" s="677">
        <f t="shared" si="1"/>
        <v>5</v>
      </c>
      <c r="BY8" s="678" t="s">
        <v>10</v>
      </c>
      <c r="BZ8" s="243" t="s">
        <v>11</v>
      </c>
      <c r="CA8" s="244" t="s">
        <v>403</v>
      </c>
      <c r="CD8" s="442">
        <f t="shared" si="2"/>
        <v>5</v>
      </c>
      <c r="CE8" s="684" t="s">
        <v>10</v>
      </c>
      <c r="CF8" s="440" t="s">
        <v>11</v>
      </c>
      <c r="CG8" s="439" t="s">
        <v>11</v>
      </c>
    </row>
    <row r="9" spans="1:85" s="496" customFormat="1" ht="31.5" customHeight="1">
      <c r="A9" s="507"/>
      <c r="B9" s="507"/>
      <c r="C9" s="526"/>
      <c r="D9" s="518"/>
      <c r="E9" s="517"/>
      <c r="F9" s="516"/>
      <c r="G9" s="518"/>
      <c r="H9" s="517"/>
      <c r="I9" s="516"/>
      <c r="J9" s="518"/>
      <c r="K9" s="517"/>
      <c r="L9" s="516"/>
      <c r="M9" s="518"/>
      <c r="N9" s="517"/>
      <c r="O9" s="516"/>
      <c r="P9" s="518"/>
      <c r="Q9" s="517"/>
      <c r="R9" s="516"/>
      <c r="S9" s="518"/>
      <c r="T9" s="517"/>
      <c r="U9" s="516"/>
      <c r="V9" s="515" t="str">
        <f ca="1">AV42</f>
        <v>ㆫ</v>
      </c>
      <c r="W9" s="513"/>
      <c r="X9" s="547" t="str">
        <f ca="1">AV44</f>
        <v>un</v>
      </c>
      <c r="Y9" s="514"/>
      <c r="Z9" s="513"/>
      <c r="AA9" s="512"/>
      <c r="AB9" s="515" t="str">
        <f ca="1">AI42</f>
        <v>ㆯ</v>
      </c>
      <c r="AC9" s="513"/>
      <c r="AD9" s="547" t="str">
        <f ca="1">AI44</f>
        <v>auN</v>
      </c>
      <c r="AE9" s="515" t="str">
        <f ca="1">AP42</f>
        <v>ㆲ</v>
      </c>
      <c r="AF9" s="513"/>
      <c r="AG9" s="547" t="str">
        <f ca="1">AP44</f>
        <v>ong</v>
      </c>
      <c r="AH9" s="525"/>
      <c r="AI9" s="510"/>
      <c r="AJ9" s="509"/>
      <c r="AK9" s="507"/>
      <c r="AL9" s="507"/>
      <c r="AM9" s="507"/>
      <c r="AN9" s="507"/>
      <c r="AO9" s="507"/>
      <c r="AP9" s="507"/>
      <c r="AQ9" s="507"/>
      <c r="AR9" s="508"/>
      <c r="AS9" s="508"/>
      <c r="AT9" s="507"/>
      <c r="AU9" s="507"/>
      <c r="AV9" s="507"/>
      <c r="BI9" s="442">
        <v>6</v>
      </c>
      <c r="BJ9" s="684" t="str" cm="1">
        <f t="array" aca="1" ref="BJ9" ca="1" xml:space="preserve"> INDIRECT( ADDRESS( ROW($C$17), COLUMN($C$17) +$BI9) )</f>
        <v>ㄊ</v>
      </c>
      <c r="BK9" s="440" t="str" cm="1">
        <f t="array" aca="1" ref="BK9" ca="1" xml:space="preserve"> INDIRECT( ADDRESS( ROW($C$19), COLUMN($C$19) +$BI9) )</f>
        <v>th</v>
      </c>
      <c r="BL9" s="439" t="str" cm="1">
        <f t="array" aca="1" ref="BL9" ca="1" xml:space="preserve"> INDIRECT( ADDRESS( ROW($C$18), COLUMN($C$18) +$BI9) )</f>
        <v>T</v>
      </c>
      <c r="BM9" s="438" t="str" cm="1">
        <f t="array" aca="1" ref="BM9" ca="1" xml:space="preserve"> INDIRECT( ADDRESS( ROW($C$16), COLUMN($C$16) +$BI9) )</f>
        <v>w</v>
      </c>
      <c r="BO9" s="548" t="str">
        <f t="shared" ca="1" si="0"/>
        <v>"w": { commit: "ㄊ" }</v>
      </c>
      <c r="BQ9" s="180">
        <v>6</v>
      </c>
      <c r="BR9" s="313" t="s">
        <v>170</v>
      </c>
      <c r="BS9" s="313">
        <v>6</v>
      </c>
      <c r="BT9" s="560" t="s">
        <v>28</v>
      </c>
      <c r="BU9" s="543">
        <v>6</v>
      </c>
      <c r="BV9" s="543" t="s">
        <v>39</v>
      </c>
      <c r="BX9" s="677">
        <f t="shared" si="1"/>
        <v>6</v>
      </c>
      <c r="BY9" s="678" t="s">
        <v>39</v>
      </c>
      <c r="BZ9" s="243" t="s">
        <v>40</v>
      </c>
      <c r="CA9" s="244" t="s">
        <v>402</v>
      </c>
      <c r="CD9" s="442">
        <f t="shared" si="2"/>
        <v>6</v>
      </c>
      <c r="CE9" s="684" t="s">
        <v>39</v>
      </c>
      <c r="CF9" s="440" t="s">
        <v>40</v>
      </c>
      <c r="CG9" s="439" t="s">
        <v>28</v>
      </c>
    </row>
    <row r="10" spans="1:85" ht="31.5" customHeight="1" thickBot="1">
      <c r="A10" s="465"/>
      <c r="B10" s="465"/>
      <c r="C10" s="465"/>
      <c r="D10" s="505" t="str">
        <f ca="1">G42</f>
        <v>ㄇ</v>
      </c>
      <c r="E10" s="504"/>
      <c r="F10" s="503" t="s">
        <v>66</v>
      </c>
      <c r="G10" s="505" t="str">
        <f ca="1">J42</f>
        <v>ㄋ</v>
      </c>
      <c r="H10" s="504"/>
      <c r="I10" s="503" t="s">
        <v>68</v>
      </c>
      <c r="J10" s="505" t="str">
        <f ca="1">N42</f>
        <v>ㄎ</v>
      </c>
      <c r="K10" s="504"/>
      <c r="L10" s="503" t="s">
        <v>70</v>
      </c>
      <c r="M10" s="505" t="str">
        <f ca="1">S42</f>
        <v>ㄑ</v>
      </c>
      <c r="N10" s="504"/>
      <c r="O10" s="680" t="str">
        <f ca="1">S44</f>
        <v>chi</v>
      </c>
      <c r="P10" s="524" t="str">
        <f ca="1">O42</f>
        <v>ㄫ</v>
      </c>
      <c r="Q10" s="504"/>
      <c r="R10" s="506" t="str">
        <f ca="1">O44</f>
        <v>ng</v>
      </c>
      <c r="S10" s="505" t="str">
        <f ca="1">W42</f>
        <v>ㄘ</v>
      </c>
      <c r="T10" s="504"/>
      <c r="U10" s="680" t="str">
        <f ca="1">W44</f>
        <v>ch</v>
      </c>
      <c r="V10" s="499" t="str">
        <f ca="1">AU42</f>
        <v>ㄨ</v>
      </c>
      <c r="W10" s="498"/>
      <c r="X10" s="681" t="str">
        <f ca="1">AU44</f>
        <v>u</v>
      </c>
      <c r="Y10" s="499" t="str">
        <f ca="1">AC42</f>
        <v>ㄜ</v>
      </c>
      <c r="Z10" s="498"/>
      <c r="AA10" s="527" t="str">
        <f ca="1">AC44</f>
        <v>o</v>
      </c>
      <c r="AB10" s="499" t="str">
        <f ca="1">AH42</f>
        <v>ㄠ</v>
      </c>
      <c r="AC10" s="498"/>
      <c r="AD10" s="681" t="str">
        <f ca="1">AH44</f>
        <v>au</v>
      </c>
      <c r="AE10" s="499" t="str">
        <f ca="1">AO42</f>
        <v>ㄤ</v>
      </c>
      <c r="AF10" s="522"/>
      <c r="AG10" s="527" t="str">
        <f ca="1">AO44</f>
        <v>ang</v>
      </c>
      <c r="AH10" s="568"/>
      <c r="AI10" s="569"/>
      <c r="AJ10" s="521"/>
      <c r="AK10" s="465"/>
      <c r="AL10" s="465"/>
      <c r="AM10" s="465"/>
      <c r="AN10" s="465"/>
      <c r="AO10" s="465"/>
      <c r="AP10" s="465"/>
      <c r="AQ10" s="465"/>
      <c r="AR10" s="466"/>
      <c r="AS10" s="466"/>
      <c r="AT10" s="465"/>
      <c r="AU10" s="465"/>
      <c r="AV10" s="465"/>
      <c r="BI10" s="442">
        <v>7</v>
      </c>
      <c r="BJ10" s="684" t="str" cm="1">
        <f t="array" aca="1" ref="BJ10" ca="1" xml:space="preserve"> INDIRECT( ADDRESS( ROW($C$17), COLUMN($C$17) +$BI10) )</f>
        <v>ㄋ</v>
      </c>
      <c r="BK10" s="440" t="str" cm="1">
        <f t="array" aca="1" ref="BK10" ca="1" xml:space="preserve"> INDIRECT( ADDRESS( ROW($C$19), COLUMN($C$19) +$BI10) )</f>
        <v>n</v>
      </c>
      <c r="BL10" s="439" t="str" cm="1">
        <f t="array" aca="1" ref="BL10" ca="1" xml:space="preserve"> INDIRECT( ADDRESS( ROW($C$18), COLUMN($C$18) +$BI10) )</f>
        <v>n</v>
      </c>
      <c r="BM10" s="438" t="str" cm="1">
        <f t="array" aca="1" ref="BM10" ca="1" xml:space="preserve"> INDIRECT( ADDRESS( ROW($C$16), COLUMN($C$16) +$BI10) )</f>
        <v>s</v>
      </c>
      <c r="BO10" s="548" t="str">
        <f t="shared" ca="1" si="0"/>
        <v>"s": { commit: "ㄋ" }</v>
      </c>
      <c r="BQ10" s="180">
        <v>7</v>
      </c>
      <c r="BR10" s="313" t="s">
        <v>99</v>
      </c>
      <c r="BS10" s="313">
        <v>7</v>
      </c>
      <c r="BT10" s="560" t="s">
        <v>68</v>
      </c>
      <c r="BU10" s="543">
        <v>7</v>
      </c>
      <c r="BV10" s="543" t="s">
        <v>67</v>
      </c>
      <c r="BX10" s="677">
        <f t="shared" si="1"/>
        <v>7</v>
      </c>
      <c r="BY10" s="678" t="s">
        <v>67</v>
      </c>
      <c r="BZ10" s="243" t="s">
        <v>68</v>
      </c>
      <c r="CA10" s="244" t="s">
        <v>401</v>
      </c>
      <c r="CD10" s="442">
        <f t="shared" si="2"/>
        <v>7</v>
      </c>
      <c r="CE10" s="684" t="s">
        <v>67</v>
      </c>
      <c r="CF10" s="440" t="s">
        <v>68</v>
      </c>
      <c r="CG10" s="439" t="s">
        <v>68</v>
      </c>
    </row>
    <row r="11" spans="1:85" s="496" customFormat="1" ht="31.5" customHeight="1">
      <c r="A11" s="507"/>
      <c r="B11" s="507"/>
      <c r="C11" s="507"/>
      <c r="D11" s="507"/>
      <c r="E11" s="562" t="s">
        <v>804</v>
      </c>
      <c r="F11" s="563"/>
      <c r="G11" s="564"/>
      <c r="H11" s="562" t="s">
        <v>82</v>
      </c>
      <c r="I11" s="563"/>
      <c r="J11" s="564"/>
      <c r="K11" s="562" t="s">
        <v>83</v>
      </c>
      <c r="L11" s="563"/>
      <c r="M11" s="564"/>
      <c r="N11" s="562" t="s">
        <v>84</v>
      </c>
      <c r="O11" s="563"/>
      <c r="P11" s="564"/>
      <c r="Q11" s="562" t="s">
        <v>85</v>
      </c>
      <c r="R11" s="563"/>
      <c r="S11" s="564"/>
      <c r="T11" s="562" t="s">
        <v>86</v>
      </c>
      <c r="U11" s="563"/>
      <c r="V11" s="564"/>
      <c r="W11" s="570" t="s">
        <v>87</v>
      </c>
      <c r="X11" s="571"/>
      <c r="Y11" s="572"/>
      <c r="Z11" s="570" t="s">
        <v>986</v>
      </c>
      <c r="AA11" s="571"/>
      <c r="AB11" s="572"/>
      <c r="AC11" s="570" t="s">
        <v>88</v>
      </c>
      <c r="AD11" s="571"/>
      <c r="AE11" s="572"/>
      <c r="AF11" s="565" t="s">
        <v>89</v>
      </c>
      <c r="AG11" s="566"/>
      <c r="AH11" s="567"/>
      <c r="AI11" s="507"/>
      <c r="AJ11" s="507"/>
      <c r="AK11" s="507"/>
      <c r="AL11" s="507"/>
      <c r="AM11" s="507"/>
      <c r="AN11" s="507"/>
      <c r="AO11" s="507"/>
      <c r="AP11" s="507"/>
      <c r="AQ11" s="507"/>
      <c r="AR11" s="508"/>
      <c r="AS11" s="508"/>
      <c r="AT11" s="507"/>
      <c r="AU11" s="507"/>
      <c r="AV11" s="507"/>
      <c r="BI11" s="442">
        <v>8</v>
      </c>
      <c r="BJ11" s="684" t="str" cm="1">
        <f t="array" aca="1" ref="BJ11" ca="1" xml:space="preserve"> INDIRECT( ADDRESS( ROW($C$17), COLUMN($C$17) +$BI11) )</f>
        <v>ㄌ</v>
      </c>
      <c r="BK11" s="440" t="str" cm="1">
        <f t="array" aca="1" ref="BK11" ca="1" xml:space="preserve"> INDIRECT( ADDRESS( ROW($C$19), COLUMN($C$19) +$BI11) )</f>
        <v>l</v>
      </c>
      <c r="BL11" s="439" t="str" cm="1">
        <f t="array" aca="1" ref="BL11" ca="1" xml:space="preserve"> INDIRECT( ADDRESS( ROW($C$18), COLUMN($C$18) +$BI11) )</f>
        <v>l</v>
      </c>
      <c r="BM11" s="438" t="str" cm="1">
        <f t="array" aca="1" ref="BM11" ca="1" xml:space="preserve"> INDIRECT( ADDRESS( ROW($C$16), COLUMN($C$16) +$BI11) )</f>
        <v>x</v>
      </c>
      <c r="BO11" s="548" t="str">
        <f t="shared" ca="1" si="0"/>
        <v>"x": { commit: "ㄌ" }</v>
      </c>
      <c r="BQ11" s="180">
        <v>8</v>
      </c>
      <c r="BR11" s="313" t="s">
        <v>171</v>
      </c>
      <c r="BS11" s="313">
        <v>8</v>
      </c>
      <c r="BT11" s="560" t="s">
        <v>93</v>
      </c>
      <c r="BU11" s="543">
        <v>8</v>
      </c>
      <c r="BV11" s="543" t="s">
        <v>92</v>
      </c>
      <c r="BX11" s="677">
        <f t="shared" si="1"/>
        <v>8</v>
      </c>
      <c r="BY11" s="678" t="s">
        <v>92</v>
      </c>
      <c r="BZ11" s="243" t="s">
        <v>93</v>
      </c>
      <c r="CA11" s="244" t="s">
        <v>400</v>
      </c>
      <c r="CD11" s="442">
        <f t="shared" si="2"/>
        <v>8</v>
      </c>
      <c r="CE11" s="684" t="s">
        <v>92</v>
      </c>
      <c r="CF11" s="440" t="s">
        <v>93</v>
      </c>
      <c r="CG11" s="439" t="s">
        <v>93</v>
      </c>
    </row>
    <row r="12" spans="1:85" s="496" customFormat="1" ht="31.5" customHeight="1">
      <c r="A12" s="507"/>
      <c r="B12" s="507"/>
      <c r="C12" s="507"/>
      <c r="D12" s="507"/>
      <c r="E12" s="518"/>
      <c r="F12" s="517"/>
      <c r="G12" s="516"/>
      <c r="H12" s="518"/>
      <c r="I12" s="517"/>
      <c r="J12" s="516"/>
      <c r="K12" s="518"/>
      <c r="L12" s="517"/>
      <c r="M12" s="516"/>
      <c r="N12" s="518"/>
      <c r="O12" s="517"/>
      <c r="P12" s="516"/>
      <c r="Q12" s="520"/>
      <c r="R12" s="517"/>
      <c r="S12" s="519"/>
      <c r="T12" s="518"/>
      <c r="U12" s="517"/>
      <c r="V12" s="516"/>
      <c r="W12" s="514"/>
      <c r="X12" s="513"/>
      <c r="Y12" s="512"/>
      <c r="Z12" s="515" t="str">
        <f ca="1">AE42</f>
        <v>ㆥ</v>
      </c>
      <c r="AA12" s="513"/>
      <c r="AB12" s="547" t="str">
        <f ca="1">AE44</f>
        <v>eN</v>
      </c>
      <c r="AC12" s="515" t="str">
        <f ca="1">AK42</f>
        <v>ㆱ</v>
      </c>
      <c r="AD12" s="513"/>
      <c r="AE12" s="512" t="s">
        <v>995</v>
      </c>
      <c r="AF12" s="511" t="str">
        <f ca="1">AQ42</f>
        <v>ㄥ</v>
      </c>
      <c r="AG12" s="510"/>
      <c r="AH12" s="683" t="str">
        <f ca="1">AQ44</f>
        <v>ing</v>
      </c>
      <c r="AI12" s="507"/>
      <c r="AJ12" s="507"/>
      <c r="AK12" s="507"/>
      <c r="AL12" s="507"/>
      <c r="AM12" s="507"/>
      <c r="AN12" s="507"/>
      <c r="AO12" s="507"/>
      <c r="AP12" s="507"/>
      <c r="AQ12" s="507"/>
      <c r="AR12" s="508"/>
      <c r="AS12" s="508"/>
      <c r="AT12" s="507"/>
      <c r="AU12" s="507"/>
      <c r="AV12" s="507"/>
      <c r="BI12" s="442">
        <v>9</v>
      </c>
      <c r="BJ12" s="684" t="str" cm="1">
        <f t="array" aca="1" ref="BJ12" ca="1" xml:space="preserve"> INDIRECT( ADDRESS( ROW($C$17), COLUMN($C$17) +$BI12) )</f>
        <v>ㄍ</v>
      </c>
      <c r="BK12" s="440" t="str" cm="1">
        <f t="array" aca="1" ref="BK12" ca="1" xml:space="preserve"> INDIRECT( ADDRESS( ROW($C$19), COLUMN($C$19) +$BI12) )</f>
        <v>k</v>
      </c>
      <c r="BL12" s="439" t="str" cm="1">
        <f t="array" aca="1" ref="BL12" ca="1" xml:space="preserve"> INDIRECT( ADDRESS( ROW($C$18), COLUMN($C$18) +$BI12) )</f>
        <v>k</v>
      </c>
      <c r="BM12" s="438" t="str" cm="1">
        <f t="array" aca="1" ref="BM12" ca="1" xml:space="preserve"> INDIRECT( ADDRESS( ROW($C$16), COLUMN($C$16) +$BI12) )</f>
        <v>e</v>
      </c>
      <c r="BO12" s="548" t="str">
        <f t="shared" ca="1" si="0"/>
        <v>"e": { commit: "ㄍ" }</v>
      </c>
      <c r="BQ12" s="180">
        <v>9</v>
      </c>
      <c r="BR12" s="313" t="s">
        <v>53</v>
      </c>
      <c r="BS12" s="313">
        <v>9</v>
      </c>
      <c r="BT12" s="560" t="s">
        <v>42</v>
      </c>
      <c r="BU12" s="543">
        <v>9</v>
      </c>
      <c r="BV12" s="543" t="s">
        <v>41</v>
      </c>
      <c r="BX12" s="677">
        <f t="shared" si="1"/>
        <v>9</v>
      </c>
      <c r="BY12" s="678" t="s">
        <v>41</v>
      </c>
      <c r="BZ12" s="243" t="s">
        <v>42</v>
      </c>
      <c r="CA12" s="244" t="s">
        <v>399</v>
      </c>
      <c r="CD12" s="442">
        <f t="shared" si="2"/>
        <v>9</v>
      </c>
      <c r="CE12" s="684" t="s">
        <v>41</v>
      </c>
      <c r="CF12" s="440" t="s">
        <v>42</v>
      </c>
      <c r="CG12" s="439" t="s">
        <v>42</v>
      </c>
    </row>
    <row r="13" spans="1:85" ht="31.5" customHeight="1" thickBot="1">
      <c r="A13" s="465"/>
      <c r="B13" s="465"/>
      <c r="C13" s="465"/>
      <c r="D13" s="465"/>
      <c r="E13" s="505"/>
      <c r="F13" s="504"/>
      <c r="G13" s="503"/>
      <c r="H13" s="505" t="str">
        <f ca="1">K42</f>
        <v>ㄌ</v>
      </c>
      <c r="I13" s="504"/>
      <c r="J13" s="503" t="s">
        <v>93</v>
      </c>
      <c r="K13" s="505" t="str">
        <f ca="1">P42</f>
        <v>ㄏ</v>
      </c>
      <c r="L13" s="504"/>
      <c r="M13" s="506" t="str">
        <f ca="1">P43</f>
        <v>h</v>
      </c>
      <c r="N13" s="505" t="str">
        <f ca="1">T42</f>
        <v>ㄒ</v>
      </c>
      <c r="O13" s="504"/>
      <c r="P13" s="506" t="str">
        <f ca="1">T44</f>
        <v>si</v>
      </c>
      <c r="Q13" s="505"/>
      <c r="R13" s="504"/>
      <c r="S13" s="506"/>
      <c r="T13" s="505" t="str">
        <f ca="1">X42</f>
        <v>ㄙ</v>
      </c>
      <c r="U13" s="504"/>
      <c r="V13" s="506" t="str">
        <f ca="1">X44</f>
        <v>s</v>
      </c>
      <c r="W13" s="499" t="str">
        <f ca="1">AL42</f>
        <v>ㆬ</v>
      </c>
      <c r="X13" s="498"/>
      <c r="Y13" s="527" t="str">
        <f ca="1">AL44</f>
        <v>-m</v>
      </c>
      <c r="Z13" s="499" t="str">
        <f ca="1">AD42</f>
        <v>ㆤ</v>
      </c>
      <c r="AA13" s="498"/>
      <c r="AB13" s="681" t="str">
        <f ca="1">AD44</f>
        <v>e</v>
      </c>
      <c r="AC13" s="499" t="str">
        <f ca="1">AJ42</f>
        <v>ㆰ</v>
      </c>
      <c r="AD13" s="498"/>
      <c r="AE13" s="502" t="s">
        <v>143</v>
      </c>
      <c r="AF13" s="499" t="str">
        <f ca="1">AR42</f>
        <v>ㆭ</v>
      </c>
      <c r="AG13" s="498"/>
      <c r="AH13" s="682" t="str">
        <f ca="1">AR44</f>
        <v>-ng</v>
      </c>
      <c r="AI13" s="465"/>
      <c r="AJ13" s="465"/>
      <c r="AK13" s="465"/>
      <c r="AL13" s="465"/>
      <c r="AM13" s="465"/>
      <c r="AN13" s="465"/>
      <c r="AO13" s="465"/>
      <c r="AP13" s="465"/>
      <c r="AQ13" s="465"/>
      <c r="AR13" s="466"/>
      <c r="AS13" s="466"/>
      <c r="AT13" s="465"/>
      <c r="AU13" s="465"/>
      <c r="AV13" s="465"/>
      <c r="BG13" s="496"/>
      <c r="BI13" s="442">
        <v>10</v>
      </c>
      <c r="BJ13" s="684" t="str" cm="1">
        <f t="array" aca="1" ref="BJ13" ca="1" xml:space="preserve"> INDIRECT( ADDRESS( ROW($C$17), COLUMN($C$17) +$BI13) )</f>
        <v>ㆣ</v>
      </c>
      <c r="BK13" s="440" t="str" cm="1">
        <f t="array" aca="1" ref="BK13" ca="1" xml:space="preserve"> INDIRECT( ADDRESS( ROW($C$19), COLUMN($C$19) +$BI13) )</f>
        <v>g</v>
      </c>
      <c r="BL13" s="439" t="str" cm="1">
        <f t="array" aca="1" ref="BL13" ca="1" xml:space="preserve"> INDIRECT( ADDRESS( ROW($C$18), COLUMN($C$18) +$BI13) )</f>
        <v>g</v>
      </c>
      <c r="BM13" s="438" t="str" cm="1">
        <f t="array" aca="1" ref="BM13" ca="1" xml:space="preserve"> INDIRECT( ADDRESS( ROW($C$16), COLUMN($C$16) +$BI13) )</f>
        <v>E</v>
      </c>
      <c r="BO13" s="548" t="str">
        <f t="shared" ca="1" si="0"/>
        <v>"E": { commit: "ㆣ" }</v>
      </c>
      <c r="BQ13" s="180">
        <v>10</v>
      </c>
      <c r="BR13" s="313" t="s">
        <v>26</v>
      </c>
      <c r="BS13" s="313">
        <v>10</v>
      </c>
      <c r="BT13" s="560" t="s">
        <v>45</v>
      </c>
      <c r="BU13" s="543">
        <v>10</v>
      </c>
      <c r="BV13" s="546" t="s">
        <v>44</v>
      </c>
      <c r="BX13" s="677">
        <f t="shared" si="1"/>
        <v>10</v>
      </c>
      <c r="BY13" s="678" t="s">
        <v>41</v>
      </c>
      <c r="BZ13" s="243" t="s">
        <v>70</v>
      </c>
      <c r="CA13" s="244" t="s">
        <v>398</v>
      </c>
      <c r="CD13" s="442">
        <f t="shared" si="2"/>
        <v>10</v>
      </c>
      <c r="CE13" s="684" t="s">
        <v>44</v>
      </c>
      <c r="CF13" s="440" t="s">
        <v>45</v>
      </c>
      <c r="CG13" s="439" t="s">
        <v>45</v>
      </c>
    </row>
    <row r="14" spans="1:85" ht="31.5" customHeight="1">
      <c r="A14" s="465"/>
      <c r="B14" s="465"/>
      <c r="C14" s="465"/>
      <c r="D14" s="465"/>
      <c r="E14" s="465"/>
      <c r="F14" s="465"/>
      <c r="G14" s="465"/>
      <c r="H14" s="465"/>
      <c r="I14" s="465"/>
      <c r="J14" s="465"/>
      <c r="K14" s="465"/>
      <c r="L14" s="465"/>
      <c r="M14" s="465"/>
      <c r="N14" s="465"/>
      <c r="O14" s="465"/>
      <c r="P14" s="465"/>
      <c r="Q14" s="465"/>
      <c r="R14" s="465"/>
      <c r="S14" s="465"/>
      <c r="T14" s="465"/>
      <c r="U14" s="465"/>
      <c r="V14" s="465"/>
      <c r="W14" s="465"/>
      <c r="X14" s="465"/>
      <c r="Y14" s="465"/>
      <c r="Z14" s="465"/>
      <c r="AA14" s="465"/>
      <c r="AB14" s="465"/>
      <c r="AC14" s="465"/>
      <c r="AD14" s="465"/>
      <c r="AE14" s="465"/>
      <c r="AF14" s="465"/>
      <c r="AG14" s="465"/>
      <c r="AH14" s="465"/>
      <c r="AI14" s="465"/>
      <c r="AJ14" s="465"/>
      <c r="AK14" s="465"/>
      <c r="AL14" s="465"/>
      <c r="AM14" s="465"/>
      <c r="AN14" s="465"/>
      <c r="AO14" s="465"/>
      <c r="AP14" s="465"/>
      <c r="AQ14" s="465"/>
      <c r="AR14" s="466"/>
      <c r="AS14" s="466"/>
      <c r="AT14" s="465"/>
      <c r="AU14" s="465"/>
      <c r="AV14" s="465"/>
      <c r="BG14" s="496"/>
      <c r="BI14" s="442">
        <v>11</v>
      </c>
      <c r="BJ14" s="684" t="str" cm="1">
        <f t="array" aca="1" ref="BJ14" ca="1" xml:space="preserve"> INDIRECT( ADDRESS( ROW($C$17), COLUMN($C$17) +$BI14) )</f>
        <v>ㄎ</v>
      </c>
      <c r="BK14" s="440" t="str" cm="1">
        <f t="array" aca="1" ref="BK14" ca="1" xml:space="preserve"> INDIRECT( ADDRESS( ROW($C$19), COLUMN($C$19) +$BI14) )</f>
        <v>kh</v>
      </c>
      <c r="BL14" s="439" t="str" cm="1">
        <f t="array" aca="1" ref="BL14" ca="1" xml:space="preserve"> INDIRECT( ADDRESS( ROW($C$18), COLUMN($C$18) +$BI14) )</f>
        <v>K</v>
      </c>
      <c r="BM14" s="438" t="str" cm="1">
        <f t="array" aca="1" ref="BM14" ca="1" xml:space="preserve"> INDIRECT( ADDRESS( ROW($C$16), COLUMN($C$16) +$BI14) )</f>
        <v>d</v>
      </c>
      <c r="BO14" s="548" t="str">
        <f t="shared" ca="1" si="0"/>
        <v>"d": { commit: "ㄎ" }</v>
      </c>
      <c r="BQ14" s="180">
        <v>11</v>
      </c>
      <c r="BR14" s="313" t="s">
        <v>163</v>
      </c>
      <c r="BS14" s="313">
        <v>11</v>
      </c>
      <c r="BT14" s="560" t="s">
        <v>62</v>
      </c>
      <c r="BU14" s="543">
        <v>11</v>
      </c>
      <c r="BV14" s="543" t="s">
        <v>69</v>
      </c>
      <c r="BX14" s="677">
        <f t="shared" si="1"/>
        <v>11</v>
      </c>
      <c r="BY14" s="678" t="s">
        <v>69</v>
      </c>
      <c r="BZ14" s="243" t="s">
        <v>95</v>
      </c>
      <c r="CA14" s="244" t="s">
        <v>395</v>
      </c>
      <c r="CD14" s="442">
        <f t="shared" si="2"/>
        <v>11</v>
      </c>
      <c r="CE14" s="684" t="s">
        <v>69</v>
      </c>
      <c r="CF14" s="440" t="s">
        <v>70</v>
      </c>
      <c r="CG14" s="439" t="s">
        <v>62</v>
      </c>
    </row>
    <row r="15" spans="1:85" s="489" customFormat="1" ht="31.5" customHeight="1">
      <c r="A15" s="495"/>
      <c r="B15" s="494" t="s">
        <v>103</v>
      </c>
      <c r="C15" s="493"/>
      <c r="D15" s="492" cm="1">
        <f t="array" ref="D15" xml:space="preserve"> COLUMN() - COLUMN($C:$C)</f>
        <v>1</v>
      </c>
      <c r="E15" s="492" cm="1">
        <f t="array" ref="E15" xml:space="preserve"> COLUMN() - COLUMN($C:$C)</f>
        <v>2</v>
      </c>
      <c r="F15" s="492" cm="1">
        <f t="array" ref="F15" xml:space="preserve"> COLUMN() - COLUMN($C:$C)</f>
        <v>3</v>
      </c>
      <c r="G15" s="492" cm="1">
        <f t="array" ref="G15" xml:space="preserve"> COLUMN() - COLUMN($C:$C)</f>
        <v>4</v>
      </c>
      <c r="H15" s="492" cm="1">
        <f t="array" ref="H15" xml:space="preserve"> COLUMN() - COLUMN($C:$C)</f>
        <v>5</v>
      </c>
      <c r="I15" s="492" cm="1">
        <f t="array" ref="I15" xml:space="preserve"> COLUMN() - COLUMN($C:$C)</f>
        <v>6</v>
      </c>
      <c r="J15" s="492" cm="1">
        <f t="array" ref="J15" xml:space="preserve"> COLUMN() - COLUMN($C:$C)</f>
        <v>7</v>
      </c>
      <c r="K15" s="492" cm="1">
        <f t="array" ref="K15" xml:space="preserve"> COLUMN() - COLUMN($C:$C)</f>
        <v>8</v>
      </c>
      <c r="L15" s="492" cm="1">
        <f t="array" ref="L15" xml:space="preserve"> COLUMN() - COLUMN($C:$C)</f>
        <v>9</v>
      </c>
      <c r="M15" s="492" cm="1">
        <f t="array" ref="M15" xml:space="preserve"> COLUMN() - COLUMN($C:$C)</f>
        <v>10</v>
      </c>
      <c r="N15" s="492" cm="1">
        <f t="array" ref="N15" xml:space="preserve"> COLUMN() - COLUMN($C:$C)</f>
        <v>11</v>
      </c>
      <c r="O15" s="492" cm="1">
        <f t="array" ref="O15" xml:space="preserve"> COLUMN() - COLUMN($C:$C)</f>
        <v>12</v>
      </c>
      <c r="P15" s="492" cm="1">
        <f t="array" ref="P15" xml:space="preserve"> COLUMN() - COLUMN($C:$C)</f>
        <v>13</v>
      </c>
      <c r="Q15" s="492" cm="1">
        <f t="array" ref="Q15" xml:space="preserve"> COLUMN() - COLUMN($C:$C)</f>
        <v>14</v>
      </c>
      <c r="R15" s="492" cm="1">
        <f t="array" ref="R15" xml:space="preserve"> COLUMN() - COLUMN($C:$C)</f>
        <v>15</v>
      </c>
      <c r="S15" s="492" cm="1">
        <f t="array" ref="S15" xml:space="preserve"> COLUMN() - COLUMN($C:$C)</f>
        <v>16</v>
      </c>
      <c r="T15" s="492" cm="1">
        <f t="array" ref="T15" xml:space="preserve"> COLUMN() - COLUMN($C:$C)</f>
        <v>17</v>
      </c>
      <c r="U15" s="492" cm="1">
        <f t="array" ref="U15" xml:space="preserve"> COLUMN() - COLUMN($C:$C)</f>
        <v>18</v>
      </c>
      <c r="V15" s="492" cm="1">
        <f t="array" ref="V15" xml:space="preserve"> COLUMN() - COLUMN($C:$C)</f>
        <v>19</v>
      </c>
      <c r="W15" s="492" cm="1">
        <f t="array" ref="W15" xml:space="preserve"> COLUMN() - COLUMN($C:$C)</f>
        <v>20</v>
      </c>
      <c r="X15" s="492" cm="1">
        <f t="array" ref="X15" xml:space="preserve"> COLUMN() - COLUMN($C:$C)</f>
        <v>21</v>
      </c>
      <c r="Y15" s="491" cm="1">
        <f t="array" ref="Y15" xml:space="preserve"> COLUMN() - COLUMN($C:$C)</f>
        <v>22</v>
      </c>
      <c r="Z15" s="491" cm="1">
        <f t="array" ref="Z15" xml:space="preserve"> COLUMN() - COLUMN($C:$C)</f>
        <v>23</v>
      </c>
      <c r="AA15" s="491" cm="1">
        <f t="array" ref="AA15" xml:space="preserve"> COLUMN() - COLUMN($C:$C)</f>
        <v>24</v>
      </c>
      <c r="AB15" s="491" cm="1">
        <f t="array" ref="AB15" xml:space="preserve"> COLUMN() - COLUMN($C:$C)</f>
        <v>25</v>
      </c>
      <c r="AC15" s="491" cm="1">
        <f t="array" ref="AC15" xml:space="preserve"> COLUMN() - COLUMN($C:$C)</f>
        <v>26</v>
      </c>
      <c r="AD15" s="491" cm="1">
        <f t="array" ref="AD15" xml:space="preserve"> COLUMN() - COLUMN($C:$C)</f>
        <v>27</v>
      </c>
      <c r="AE15" s="491" cm="1">
        <f t="array" ref="AE15" xml:space="preserve"> COLUMN() - COLUMN($C:$C)</f>
        <v>28</v>
      </c>
      <c r="AF15" s="491" cm="1">
        <f t="array" ref="AF15" xml:space="preserve"> COLUMN() - COLUMN($C:$C)</f>
        <v>29</v>
      </c>
      <c r="AG15" s="491" cm="1">
        <f t="array" ref="AG15" xml:space="preserve"> COLUMN() - COLUMN($C:$C)</f>
        <v>30</v>
      </c>
      <c r="AH15" s="491" cm="1">
        <f t="array" ref="AH15" xml:space="preserve"> COLUMN() - COLUMN($C:$C)</f>
        <v>31</v>
      </c>
      <c r="AI15" s="491" cm="1">
        <f t="array" ref="AI15" xml:space="preserve"> COLUMN() - COLUMN($C:$C)</f>
        <v>32</v>
      </c>
      <c r="AJ15" s="491" cm="1">
        <f t="array" ref="AJ15" xml:space="preserve"> COLUMN() - COLUMN($C:$C)</f>
        <v>33</v>
      </c>
      <c r="AK15" s="491" cm="1">
        <f t="array" ref="AK15" xml:space="preserve"> COLUMN() - COLUMN($C:$C)</f>
        <v>34</v>
      </c>
      <c r="AL15" s="491" cm="1">
        <f t="array" ref="AL15" xml:space="preserve"> COLUMN() - COLUMN($C:$C)</f>
        <v>35</v>
      </c>
      <c r="AM15" s="491" cm="1">
        <f t="array" ref="AM15" xml:space="preserve"> COLUMN() - COLUMN($C:$C)</f>
        <v>36</v>
      </c>
      <c r="AN15" s="491" cm="1">
        <f t="array" ref="AN15" xml:space="preserve"> COLUMN() - COLUMN($C:$C)</f>
        <v>37</v>
      </c>
      <c r="AO15" s="491" cm="1">
        <f t="array" ref="AO15" xml:space="preserve"> COLUMN() - COLUMN($C:$C)</f>
        <v>38</v>
      </c>
      <c r="AP15" s="491" cm="1">
        <f t="array" ref="AP15" xml:space="preserve"> COLUMN() - COLUMN($C:$C)</f>
        <v>39</v>
      </c>
      <c r="AQ15" s="491" cm="1">
        <f t="array" ref="AQ15" xml:space="preserve"> COLUMN() - COLUMN($C:$C)</f>
        <v>40</v>
      </c>
      <c r="AR15" s="491" cm="1">
        <f t="array" ref="AR15" xml:space="preserve"> COLUMN() - COLUMN($C:$C)</f>
        <v>41</v>
      </c>
      <c r="AS15" s="491" cm="1">
        <f t="array" ref="AS15" xml:space="preserve"> COLUMN() - COLUMN($C:$C)</f>
        <v>42</v>
      </c>
      <c r="AT15" s="491" cm="1">
        <f t="array" ref="AT15" xml:space="preserve"> COLUMN() - COLUMN($C:$C)</f>
        <v>43</v>
      </c>
      <c r="AU15" s="491" cm="1">
        <f t="array" ref="AU15" xml:space="preserve"> COLUMN() - COLUMN($C:$C)</f>
        <v>44</v>
      </c>
      <c r="AV15" s="491" cm="1">
        <f t="array" ref="AV15" xml:space="preserve"> COLUMN() - COLUMN($C:$C)</f>
        <v>45</v>
      </c>
      <c r="AW15" s="490" cm="1">
        <f t="array" ref="AW15" xml:space="preserve"> COLUMN() - COLUMN($C:$C)</f>
        <v>46</v>
      </c>
      <c r="AX15" s="490" cm="1">
        <f t="array" ref="AX15" xml:space="preserve"> COLUMN() - COLUMN($C:$C)</f>
        <v>47</v>
      </c>
      <c r="AY15" s="491" cm="1">
        <f t="array" ref="AY15" xml:space="preserve"> COLUMN() - COLUMN($C:$C)</f>
        <v>48</v>
      </c>
      <c r="AZ15" s="490" cm="1">
        <f t="array" ref="AZ15" xml:space="preserve"> COLUMN() - COLUMN($C:$C)</f>
        <v>49</v>
      </c>
      <c r="BA15" s="490" cm="1">
        <f t="array" ref="BA15" xml:space="preserve"> COLUMN() - COLUMN($C:$C)</f>
        <v>50</v>
      </c>
      <c r="BB15" s="490" cm="1">
        <f t="array" ref="BB15" xml:space="preserve"> COLUMN() - COLUMN($C:$C)</f>
        <v>51</v>
      </c>
      <c r="BC15" s="490" cm="1">
        <f t="array" ref="BC15" xml:space="preserve"> COLUMN() - COLUMN($C:$C)</f>
        <v>52</v>
      </c>
      <c r="BD15" s="490" cm="1">
        <f t="array" ref="BD15" xml:space="preserve"> COLUMN() - COLUMN($C:$C)</f>
        <v>53</v>
      </c>
      <c r="BE15" s="490" cm="1">
        <f t="array" ref="BE15" xml:space="preserve"> COLUMN() - COLUMN($C:$C)</f>
        <v>54</v>
      </c>
      <c r="BF15" s="490" cm="1">
        <f t="array" ref="BF15" xml:space="preserve"> COLUMN() - COLUMN($C:$C)</f>
        <v>55</v>
      </c>
      <c r="BI15" s="442">
        <v>12</v>
      </c>
      <c r="BJ15" s="684" t="str" cm="1">
        <f t="array" aca="1" ref="BJ15" ca="1" xml:space="preserve"> INDIRECT( ADDRESS( ROW($C$17), COLUMN($C$17) +$BI15) )</f>
        <v>ㄫ</v>
      </c>
      <c r="BK15" s="440" t="str" cm="1">
        <f t="array" aca="1" ref="BK15" ca="1" xml:space="preserve"> INDIRECT( ADDRESS( ROW($C$19), COLUMN($C$19) +$BI15) )</f>
        <v>ng</v>
      </c>
      <c r="BL15" s="439" t="str" cm="1">
        <f t="array" aca="1" ref="BL15" ca="1" xml:space="preserve"> INDIRECT( ADDRESS( ROW($C$18), COLUMN($C$18) +$BI15) )</f>
        <v>G</v>
      </c>
      <c r="BM15" s="438" t="str" cm="1">
        <f t="array" aca="1" ref="BM15" ca="1" xml:space="preserve"> INDIRECT( ADDRESS( ROW($C$16), COLUMN($C$16) +$BI15) )</f>
        <v>g</v>
      </c>
      <c r="BO15" s="548" t="str">
        <f t="shared" ca="1" si="0"/>
        <v>"g": { commit: "ㄫ" }</v>
      </c>
      <c r="BQ15" s="180">
        <v>12</v>
      </c>
      <c r="BR15" s="672" t="s">
        <v>57</v>
      </c>
      <c r="BS15" s="313">
        <v>12</v>
      </c>
      <c r="BT15" s="560" t="s">
        <v>59</v>
      </c>
      <c r="BU15" s="543">
        <v>12</v>
      </c>
      <c r="BV15" s="546" t="s">
        <v>72</v>
      </c>
      <c r="BX15" s="677">
        <f t="shared" si="1"/>
        <v>12</v>
      </c>
      <c r="BY15" s="678" t="s">
        <v>69</v>
      </c>
      <c r="BZ15" s="243" t="s">
        <v>646</v>
      </c>
      <c r="CA15" s="244" t="s">
        <v>647</v>
      </c>
      <c r="CD15" s="442">
        <f t="shared" si="2"/>
        <v>12</v>
      </c>
      <c r="CE15" s="684" t="s">
        <v>72</v>
      </c>
      <c r="CF15" s="440" t="s">
        <v>73</v>
      </c>
      <c r="CG15" s="439" t="s">
        <v>59</v>
      </c>
    </row>
    <row r="16" spans="1:85" s="467" customFormat="1" ht="31.5" customHeight="1">
      <c r="A16" s="474"/>
      <c r="B16" s="488" t="s">
        <v>167</v>
      </c>
      <c r="C16" s="487"/>
      <c r="D16" s="485" t="str">
        <f t="shared" ref="D16:AI16" ca="1" si="3">D41</f>
        <v>1</v>
      </c>
      <c r="E16" s="485" t="str">
        <f t="shared" ca="1" si="3"/>
        <v>!</v>
      </c>
      <c r="F16" s="485" t="str">
        <f t="shared" ca="1" si="3"/>
        <v>q</v>
      </c>
      <c r="G16" s="485" t="str">
        <f t="shared" ca="1" si="3"/>
        <v>a</v>
      </c>
      <c r="H16" s="485" t="str">
        <f t="shared" ca="1" si="3"/>
        <v>2</v>
      </c>
      <c r="I16" s="485" t="str">
        <f t="shared" ca="1" si="3"/>
        <v>w</v>
      </c>
      <c r="J16" s="485" t="str">
        <f t="shared" ca="1" si="3"/>
        <v>s</v>
      </c>
      <c r="K16" s="485" t="str">
        <f t="shared" ca="1" si="3"/>
        <v>x</v>
      </c>
      <c r="L16" s="485" t="str">
        <f t="shared" ca="1" si="3"/>
        <v>e</v>
      </c>
      <c r="M16" s="485" t="str">
        <f t="shared" ca="1" si="3"/>
        <v>E</v>
      </c>
      <c r="N16" s="485" t="str">
        <f t="shared" ca="1" si="3"/>
        <v>d</v>
      </c>
      <c r="O16" s="485" t="s">
        <v>126</v>
      </c>
      <c r="P16" s="485" t="str">
        <f t="shared" ca="1" si="3"/>
        <v>c</v>
      </c>
      <c r="Q16" s="485" t="str">
        <f t="shared" ca="1" si="3"/>
        <v>r</v>
      </c>
      <c r="R16" s="485" t="str">
        <f t="shared" ca="1" si="3"/>
        <v>R</v>
      </c>
      <c r="S16" s="485" t="str">
        <f t="shared" ca="1" si="3"/>
        <v>f</v>
      </c>
      <c r="T16" s="485" t="str">
        <f t="shared" ca="1" si="3"/>
        <v>v</v>
      </c>
      <c r="U16" s="485" t="str">
        <f t="shared" ca="1" si="3"/>
        <v>y</v>
      </c>
      <c r="V16" s="485" t="str">
        <f t="shared" ca="1" si="3"/>
        <v>Y</v>
      </c>
      <c r="W16" s="485" t="str">
        <f t="shared" ca="1" si="3"/>
        <v>h</v>
      </c>
      <c r="X16" s="485" t="str">
        <f t="shared" ca="1" si="3"/>
        <v>n</v>
      </c>
      <c r="Y16" s="485" t="str">
        <f t="shared" ca="1" si="3"/>
        <v>8</v>
      </c>
      <c r="Z16" s="485" t="str">
        <f t="shared" ca="1" si="3"/>
        <v>*</v>
      </c>
      <c r="AA16" s="485" t="str">
        <f t="shared" ca="1" si="3"/>
        <v>i</v>
      </c>
      <c r="AB16" s="485" t="str">
        <f t="shared" ca="1" si="3"/>
        <v>I</v>
      </c>
      <c r="AC16" s="485" t="str">
        <f t="shared" ca="1" si="3"/>
        <v>k</v>
      </c>
      <c r="AD16" s="486" t="s">
        <v>353</v>
      </c>
      <c r="AE16" s="486" t="s">
        <v>745</v>
      </c>
      <c r="AF16" s="485" t="str">
        <f t="shared" ca="1" si="3"/>
        <v>9</v>
      </c>
      <c r="AG16" s="485" t="str">
        <f t="shared" ca="1" si="3"/>
        <v>(</v>
      </c>
      <c r="AH16" s="485" t="str">
        <f t="shared" ca="1" si="3"/>
        <v>l</v>
      </c>
      <c r="AI16" s="485" t="str">
        <f t="shared" ca="1" si="3"/>
        <v>L</v>
      </c>
      <c r="AJ16" s="486" t="s">
        <v>1030</v>
      </c>
      <c r="AK16" s="486" t="s">
        <v>896</v>
      </c>
      <c r="AL16" s="485" t="str">
        <f ca="1">AL41</f>
        <v>m</v>
      </c>
      <c r="AM16" s="485" t="str">
        <f ca="1">AM41</f>
        <v>0</v>
      </c>
      <c r="AN16" s="485" t="str">
        <f ca="1">AN41</f>
        <v>p</v>
      </c>
      <c r="AO16" s="485" t="str">
        <f ca="1">AP41</f>
        <v>:</v>
      </c>
      <c r="AP16" s="485" t="str">
        <f ca="1">AO41</f>
        <v>;</v>
      </c>
      <c r="AQ16" s="486" t="s">
        <v>231</v>
      </c>
      <c r="AR16" s="486" t="s">
        <v>354</v>
      </c>
      <c r="AS16" s="485" t="str">
        <f ca="1">AS41</f>
        <v>u</v>
      </c>
      <c r="AT16" s="485" t="str">
        <f ca="1">AT41</f>
        <v>U</v>
      </c>
      <c r="AU16" s="485" t="str">
        <f ca="1">AU41</f>
        <v>j</v>
      </c>
      <c r="AV16" s="485" t="str">
        <f ca="1">AV41</f>
        <v>J</v>
      </c>
      <c r="AW16" s="485" t="str">
        <f ca="1">BA41</f>
        <v xml:space="preserve"> </v>
      </c>
      <c r="AX16" s="485" t="str">
        <f ca="1">BB41</f>
        <v>4</v>
      </c>
      <c r="AY16" s="485" t="str">
        <f ca="1">BC41</f>
        <v>3</v>
      </c>
      <c r="AZ16" s="485" t="str">
        <f ca="1">BD41</f>
        <v>6</v>
      </c>
      <c r="BA16" s="485" t="str">
        <f ca="1">BE41</f>
        <v>5</v>
      </c>
      <c r="BB16" s="485" t="str">
        <f ca="1">BF41</f>
        <v>7</v>
      </c>
      <c r="BC16" s="702" t="str">
        <f ca="1">AW41</f>
        <v>b</v>
      </c>
      <c r="BD16" s="702" t="str">
        <f ca="1">AX41</f>
        <v>t</v>
      </c>
      <c r="BE16" s="702" t="str">
        <f ca="1">AY41</f>
        <v>g</v>
      </c>
      <c r="BF16" s="702" t="str">
        <f ca="1">AZ41</f>
        <v>z</v>
      </c>
      <c r="BI16" s="442">
        <v>13</v>
      </c>
      <c r="BJ16" s="684" t="str" cm="1">
        <f t="array" aca="1" ref="BJ16" ca="1" xml:space="preserve"> INDIRECT( ADDRESS( ROW($C$17), COLUMN($C$17) +$BI16) )</f>
        <v>ㄏ</v>
      </c>
      <c r="BK16" s="440" t="str" cm="1">
        <f t="array" aca="1" ref="BK16" ca="1" xml:space="preserve"> INDIRECT( ADDRESS( ROW($C$19), COLUMN($C$19) +$BI16) )</f>
        <v>h</v>
      </c>
      <c r="BL16" s="439" t="str" cm="1">
        <f t="array" aca="1" ref="BL16" ca="1" xml:space="preserve"> INDIRECT( ADDRESS( ROW($C$18), COLUMN($C$18) +$BI16) )</f>
        <v>h</v>
      </c>
      <c r="BM16" s="438" t="str" cm="1">
        <f t="array" aca="1" ref="BM16" ca="1" xml:space="preserve"> INDIRECT( ADDRESS( ROW($C$16), COLUMN($C$16) +$BI16) )</f>
        <v>c</v>
      </c>
      <c r="BO16" s="548" t="str">
        <f t="shared" ca="1" si="0"/>
        <v>"c": { commit: "ㄏ" }</v>
      </c>
      <c r="BQ16" s="180">
        <v>13</v>
      </c>
      <c r="BR16" s="313" t="s">
        <v>166</v>
      </c>
      <c r="BS16" s="313">
        <v>13</v>
      </c>
      <c r="BT16" s="560" t="s">
        <v>95</v>
      </c>
      <c r="BU16" s="543">
        <v>13</v>
      </c>
      <c r="BV16" s="543" t="s">
        <v>94</v>
      </c>
      <c r="BX16" s="677">
        <f t="shared" si="1"/>
        <v>13</v>
      </c>
      <c r="BY16" s="678" t="s">
        <v>94</v>
      </c>
      <c r="BZ16" s="243" t="s">
        <v>1022</v>
      </c>
      <c r="CA16" s="244" t="s">
        <v>651</v>
      </c>
      <c r="CD16" s="442">
        <f t="shared" si="2"/>
        <v>13</v>
      </c>
      <c r="CE16" s="684" t="s">
        <v>94</v>
      </c>
      <c r="CF16" s="440" t="s">
        <v>95</v>
      </c>
      <c r="CG16" s="439" t="s">
        <v>95</v>
      </c>
    </row>
    <row r="17" spans="1:85" s="467" customFormat="1" ht="31.5" customHeight="1">
      <c r="A17" s="474"/>
      <c r="B17" s="484" t="s">
        <v>104</v>
      </c>
      <c r="C17" s="483"/>
      <c r="D17" s="479" t="str">
        <f t="shared" ref="D17:AI17" ca="1" si="4">D42</f>
        <v>ㄅ</v>
      </c>
      <c r="E17" s="479" t="str">
        <f t="shared" ca="1" si="4"/>
        <v>ㆠ</v>
      </c>
      <c r="F17" s="479" t="str">
        <f t="shared" ca="1" si="4"/>
        <v>ㄆ</v>
      </c>
      <c r="G17" s="479" t="str">
        <f t="shared" ca="1" si="4"/>
        <v>ㄇ</v>
      </c>
      <c r="H17" s="479" t="str">
        <f t="shared" ca="1" si="4"/>
        <v>ㄉ</v>
      </c>
      <c r="I17" s="479" t="str">
        <f t="shared" ca="1" si="4"/>
        <v>ㄊ</v>
      </c>
      <c r="J17" s="479" t="str">
        <f t="shared" ca="1" si="4"/>
        <v>ㄋ</v>
      </c>
      <c r="K17" s="479" t="str">
        <f t="shared" ca="1" si="4"/>
        <v>ㄌ</v>
      </c>
      <c r="L17" s="479" t="str">
        <f t="shared" ca="1" si="4"/>
        <v>ㄍ</v>
      </c>
      <c r="M17" s="479" t="str">
        <f t="shared" ca="1" si="4"/>
        <v>ㆣ</v>
      </c>
      <c r="N17" s="479" t="str">
        <f t="shared" ca="1" si="4"/>
        <v>ㄎ</v>
      </c>
      <c r="O17" s="479" t="str">
        <f t="shared" ca="1" si="4"/>
        <v>ㄫ</v>
      </c>
      <c r="P17" s="479" t="str">
        <f t="shared" ca="1" si="4"/>
        <v>ㄏ</v>
      </c>
      <c r="Q17" s="479" t="str">
        <f t="shared" ca="1" si="4"/>
        <v>ㄐ</v>
      </c>
      <c r="R17" s="479" t="str">
        <f t="shared" ca="1" si="4"/>
        <v>ㆢ</v>
      </c>
      <c r="S17" s="479" t="str">
        <f t="shared" ca="1" si="4"/>
        <v>ㄑ</v>
      </c>
      <c r="T17" s="479" t="str">
        <f t="shared" ca="1" si="4"/>
        <v>ㄒ</v>
      </c>
      <c r="U17" s="479" t="str">
        <f t="shared" ca="1" si="4"/>
        <v>ㄗ</v>
      </c>
      <c r="V17" s="479" t="str">
        <f t="shared" ca="1" si="4"/>
        <v>ㆡ</v>
      </c>
      <c r="W17" s="479" t="str">
        <f t="shared" ca="1" si="4"/>
        <v>ㄘ</v>
      </c>
      <c r="X17" s="479" t="str">
        <f t="shared" ca="1" si="4"/>
        <v>ㄙ</v>
      </c>
      <c r="Y17" s="479" t="str">
        <f t="shared" ca="1" si="4"/>
        <v>ㄚ</v>
      </c>
      <c r="Z17" s="479" t="str">
        <f t="shared" ca="1" si="4"/>
        <v>ㆩ</v>
      </c>
      <c r="AA17" s="479" t="str">
        <f t="shared" ca="1" si="4"/>
        <v>ㆦ</v>
      </c>
      <c r="AB17" s="479" t="str">
        <f t="shared" ca="1" si="4"/>
        <v>ㆧ</v>
      </c>
      <c r="AC17" s="479" t="str">
        <f t="shared" ca="1" si="4"/>
        <v>ㄜ</v>
      </c>
      <c r="AD17" s="479" t="str">
        <f t="shared" ca="1" si="4"/>
        <v>ㆤ</v>
      </c>
      <c r="AE17" s="479" t="str">
        <f t="shared" ca="1" si="4"/>
        <v>ㆥ</v>
      </c>
      <c r="AF17" s="479" t="str">
        <f t="shared" ca="1" si="4"/>
        <v>ㄞ</v>
      </c>
      <c r="AG17" s="479" t="str">
        <f t="shared" ca="1" si="4"/>
        <v>ㆮ</v>
      </c>
      <c r="AH17" s="479" t="str">
        <f t="shared" ca="1" si="4"/>
        <v>ㄠ</v>
      </c>
      <c r="AI17" s="479" t="str">
        <f t="shared" ca="1" si="4"/>
        <v>ㆯ</v>
      </c>
      <c r="AJ17" s="479" t="str">
        <f t="shared" ref="AJ17" ca="1" si="5">AK42</f>
        <v>ㆱ</v>
      </c>
      <c r="AK17" s="479" t="str">
        <f ca="1">AJ42</f>
        <v>ㆰ</v>
      </c>
      <c r="AL17" s="479" t="str">
        <f ca="1">AL42</f>
        <v>ㆬ</v>
      </c>
      <c r="AM17" s="479" t="str">
        <f ca="1">AM42</f>
        <v>ㄢ</v>
      </c>
      <c r="AN17" s="479" t="str">
        <f ca="1">AN42</f>
        <v>ㄣ</v>
      </c>
      <c r="AO17" s="479" t="str">
        <f ca="1">AP42</f>
        <v>ㆲ</v>
      </c>
      <c r="AP17" s="479" t="str">
        <f ca="1">AO42</f>
        <v>ㄤ</v>
      </c>
      <c r="AQ17" s="479" t="str">
        <f ca="1">AQ42</f>
        <v>ㄥ</v>
      </c>
      <c r="AR17" s="479" t="str">
        <f ca="1">AR42</f>
        <v>ㆭ</v>
      </c>
      <c r="AS17" s="479" t="str">
        <f ca="1">AS42</f>
        <v>ㄧ</v>
      </c>
      <c r="AT17" s="479" t="str">
        <f ca="1">AT42</f>
        <v>ㆪ</v>
      </c>
      <c r="AU17" s="479" t="str">
        <f ca="1">AU42</f>
        <v>ㄨ</v>
      </c>
      <c r="AV17" s="479" t="str">
        <f ca="1">AV42</f>
        <v>ㆫ</v>
      </c>
      <c r="AW17" s="479" t="str">
        <f ca="1">BA42</f>
        <v xml:space="preserve"> </v>
      </c>
      <c r="AX17" s="479" t="str">
        <f ca="1">BB42</f>
        <v>ˋ</v>
      </c>
      <c r="AY17" s="479" t="str">
        <f ca="1">BC42</f>
        <v>˪</v>
      </c>
      <c r="AZ17" s="479" t="str">
        <f ca="1">BD42</f>
        <v>ˊ</v>
      </c>
      <c r="BA17" s="479" t="str">
        <f ca="1">BE42</f>
        <v>˫</v>
      </c>
      <c r="BB17" s="479" t="str">
        <f ca="1">BF42</f>
        <v>˙</v>
      </c>
      <c r="BC17" s="703" t="str">
        <f ca="1">AW42</f>
        <v>ㆴ</v>
      </c>
      <c r="BD17" s="703" t="str">
        <f ca="1">AX42</f>
        <v>ㆵ</v>
      </c>
      <c r="BE17" s="703" t="str">
        <f ca="1">AY42</f>
        <v>ㆻ</v>
      </c>
      <c r="BF17" s="703" t="str">
        <f ca="1">AZ42</f>
        <v>ㆷ</v>
      </c>
      <c r="BI17" s="442">
        <v>14</v>
      </c>
      <c r="BJ17" s="684" t="str" cm="1">
        <f t="array" aca="1" ref="BJ17" ca="1" xml:space="preserve"> INDIRECT( ADDRESS( ROW($C$17), COLUMN($C$17) +$BI17) )</f>
        <v>ㄐ</v>
      </c>
      <c r="BK17" s="440" t="str" cm="1">
        <f t="array" aca="1" ref="BK17" ca="1" xml:space="preserve"> INDIRECT( ADDRESS( ROW($C$19), COLUMN($C$19) +$BI17) )</f>
        <v>ci</v>
      </c>
      <c r="BL17" s="439" t="str" cm="1">
        <f t="array" aca="1" ref="BL17" ca="1" xml:space="preserve"> INDIRECT( ADDRESS( ROW($C$18), COLUMN($C$18) +$BI17) )</f>
        <v>Z</v>
      </c>
      <c r="BM17" s="438" t="str" cm="1">
        <f t="array" aca="1" ref="BM17" ca="1" xml:space="preserve"> INDIRECT( ADDRESS( ROW($C$16), COLUMN($C$16) +$BI17) )</f>
        <v>r</v>
      </c>
      <c r="BO17" s="548" t="str">
        <f t="shared" ca="1" si="0"/>
        <v>"r": { commit: "ㄐ" }</v>
      </c>
      <c r="BQ17" s="180">
        <v>14</v>
      </c>
      <c r="BR17" s="313" t="s">
        <v>172</v>
      </c>
      <c r="BS17" s="313">
        <v>14</v>
      </c>
      <c r="BT17" s="560" t="s">
        <v>804</v>
      </c>
      <c r="BU17" s="543">
        <v>14</v>
      </c>
      <c r="BV17" s="543" t="s">
        <v>43</v>
      </c>
      <c r="BX17" s="677">
        <f t="shared" si="1"/>
        <v>14</v>
      </c>
      <c r="BY17" s="678" t="s">
        <v>43</v>
      </c>
      <c r="BZ17" s="243" t="s">
        <v>653</v>
      </c>
      <c r="CA17" s="244" t="s">
        <v>654</v>
      </c>
      <c r="CD17" s="442">
        <f t="shared" si="2"/>
        <v>14</v>
      </c>
      <c r="CE17" s="684" t="s">
        <v>43</v>
      </c>
      <c r="CF17" s="440" t="s">
        <v>646</v>
      </c>
      <c r="CG17" s="439" t="s">
        <v>804</v>
      </c>
    </row>
    <row r="18" spans="1:85" s="467" customFormat="1" ht="31.5" customHeight="1">
      <c r="A18" s="474"/>
      <c r="B18" s="473" t="s">
        <v>971</v>
      </c>
      <c r="C18" s="472"/>
      <c r="D18" s="469" t="str">
        <f t="shared" ref="D18:AI18" ca="1" si="6">D43</f>
        <v>p</v>
      </c>
      <c r="E18" s="469" t="str">
        <f t="shared" ca="1" si="6"/>
        <v>b</v>
      </c>
      <c r="F18" s="469" t="str">
        <f t="shared" ca="1" si="6"/>
        <v>P</v>
      </c>
      <c r="G18" s="469" t="str">
        <f t="shared" ca="1" si="6"/>
        <v>m</v>
      </c>
      <c r="H18" s="469" t="str">
        <f t="shared" ca="1" si="6"/>
        <v>t</v>
      </c>
      <c r="I18" s="469" t="str">
        <f t="shared" ca="1" si="6"/>
        <v>T</v>
      </c>
      <c r="J18" s="469" t="str">
        <f t="shared" ca="1" si="6"/>
        <v>n</v>
      </c>
      <c r="K18" s="469" t="str">
        <f t="shared" ca="1" si="6"/>
        <v>l</v>
      </c>
      <c r="L18" s="469" t="str">
        <f t="shared" ca="1" si="6"/>
        <v>k</v>
      </c>
      <c r="M18" s="469" t="str">
        <f t="shared" ca="1" si="6"/>
        <v>g</v>
      </c>
      <c r="N18" s="469" t="str">
        <f t="shared" ca="1" si="6"/>
        <v>K</v>
      </c>
      <c r="O18" s="470" t="str">
        <f t="shared" ca="1" si="6"/>
        <v>G</v>
      </c>
      <c r="P18" s="469" t="str">
        <f t="shared" ca="1" si="6"/>
        <v>h</v>
      </c>
      <c r="Q18" s="469" t="str">
        <f t="shared" ca="1" si="6"/>
        <v>Z</v>
      </c>
      <c r="R18" s="469" t="str">
        <f t="shared" ca="1" si="6"/>
        <v>J</v>
      </c>
      <c r="S18" s="469" t="str">
        <f t="shared" ca="1" si="6"/>
        <v>C</v>
      </c>
      <c r="T18" s="469" t="str">
        <f t="shared" ca="1" si="6"/>
        <v>S</v>
      </c>
      <c r="U18" s="469" t="str">
        <f t="shared" ca="1" si="6"/>
        <v>z</v>
      </c>
      <c r="V18" s="469" t="str">
        <f t="shared" ca="1" si="6"/>
        <v>j</v>
      </c>
      <c r="W18" s="469" t="str">
        <f t="shared" ca="1" si="6"/>
        <v>c</v>
      </c>
      <c r="X18" s="469" t="str">
        <f t="shared" ca="1" si="6"/>
        <v>s</v>
      </c>
      <c r="Y18" s="469" t="str">
        <f t="shared" ca="1" si="6"/>
        <v>a</v>
      </c>
      <c r="Z18" s="469" t="str">
        <f t="shared" ca="1" si="6"/>
        <v>A</v>
      </c>
      <c r="AA18" s="469" t="str">
        <f t="shared" ca="1" si="6"/>
        <v>O</v>
      </c>
      <c r="AB18" s="469" t="str">
        <f t="shared" ca="1" si="6"/>
        <v>Q</v>
      </c>
      <c r="AC18" s="469" t="str">
        <f t="shared" ca="1" si="6"/>
        <v>o</v>
      </c>
      <c r="AD18" s="469" t="str">
        <f t="shared" ca="1" si="6"/>
        <v>e</v>
      </c>
      <c r="AE18" s="469" t="str">
        <f t="shared" ca="1" si="6"/>
        <v>E</v>
      </c>
      <c r="AF18" s="469" t="str">
        <f t="shared" ca="1" si="6"/>
        <v>y</v>
      </c>
      <c r="AG18" s="469" t="str">
        <f t="shared" ca="1" si="6"/>
        <v>Y</v>
      </c>
      <c r="AH18" s="469" t="str">
        <f t="shared" ca="1" si="6"/>
        <v>x</v>
      </c>
      <c r="AI18" s="469" t="str">
        <f t="shared" ca="1" si="6"/>
        <v>X</v>
      </c>
      <c r="AJ18" s="469" t="str">
        <f t="shared" ref="AJ18" ca="1" si="7">AK43</f>
        <v>}</v>
      </c>
      <c r="AK18" s="469" t="str">
        <f ca="1">AJ43</f>
        <v>{</v>
      </c>
      <c r="AL18" s="469" t="str">
        <f ca="1">AL43</f>
        <v>M</v>
      </c>
      <c r="AM18" s="469" t="str">
        <f ca="1">AM43</f>
        <v>@</v>
      </c>
      <c r="AN18" s="469" t="str">
        <f ca="1">AN43</f>
        <v>N</v>
      </c>
      <c r="AO18" s="469" t="str">
        <f ca="1">AP43</f>
        <v>]</v>
      </c>
      <c r="AP18" s="469" t="str">
        <f ca="1">AO43</f>
        <v>[</v>
      </c>
      <c r="AQ18" s="469" t="str">
        <f ca="1">AQ43</f>
        <v>R</v>
      </c>
      <c r="AR18" s="469" t="str">
        <f ca="1">AR43</f>
        <v>r</v>
      </c>
      <c r="AS18" s="469" t="str">
        <f ca="1">AS43</f>
        <v>i</v>
      </c>
      <c r="AT18" s="469" t="str">
        <f ca="1">AT43</f>
        <v>I</v>
      </c>
      <c r="AU18" s="469" t="str">
        <f ca="1">AU43</f>
        <v>u</v>
      </c>
      <c r="AV18" s="469" t="str">
        <f ca="1">AV43</f>
        <v>U</v>
      </c>
      <c r="AW18" s="469" t="str">
        <f ca="1">BA43</f>
        <v>1</v>
      </c>
      <c r="AX18" s="469" t="str">
        <f ca="1">BB43</f>
        <v>2</v>
      </c>
      <c r="AY18" s="469" t="str">
        <f ca="1">BC43</f>
        <v>3</v>
      </c>
      <c r="AZ18" s="469" t="str">
        <f ca="1">BD43</f>
        <v>5</v>
      </c>
      <c r="BA18" s="469" t="str">
        <f ca="1">BE43</f>
        <v>7</v>
      </c>
      <c r="BB18" s="469" t="str">
        <f ca="1">BF43</f>
        <v>0</v>
      </c>
      <c r="BC18" s="704" t="str">
        <f ca="1">AW43</f>
        <v>9</v>
      </c>
      <c r="BD18" s="704" t="str">
        <f ca="1">AX43</f>
        <v>&gt;</v>
      </c>
      <c r="BE18" s="704" t="str">
        <f ca="1">AY43</f>
        <v>&lt;</v>
      </c>
      <c r="BF18" s="704" t="str">
        <f ca="1">AZ43</f>
        <v>4</v>
      </c>
      <c r="BI18" s="442">
        <v>15</v>
      </c>
      <c r="BJ18" s="684" t="str" cm="1">
        <f t="array" aca="1" ref="BJ18" ca="1" xml:space="preserve"> INDIRECT( ADDRESS( ROW($C$17), COLUMN($C$17) +$BI18) )</f>
        <v>ㆢ</v>
      </c>
      <c r="BK18" s="440" t="str" cm="1">
        <f t="array" aca="1" ref="BK18" ca="1" xml:space="preserve"> INDIRECT( ADDRESS( ROW($C$19), COLUMN($C$19) +$BI18) )</f>
        <v>ji</v>
      </c>
      <c r="BL18" s="439" t="str" cm="1">
        <f t="array" aca="1" ref="BL18" ca="1" xml:space="preserve"> INDIRECT( ADDRESS( ROW($C$18), COLUMN($C$18) +$BI18) )</f>
        <v>J</v>
      </c>
      <c r="BM18" s="438" t="str" cm="1">
        <f t="array" aca="1" ref="BM18" ca="1" xml:space="preserve"> INDIRECT( ADDRESS( ROW($C$16), COLUMN($C$16) +$BI18) )</f>
        <v>R</v>
      </c>
      <c r="BO18" s="548" t="str">
        <f t="shared" ca="1" si="0"/>
        <v>"R": { commit: "ㆢ" }</v>
      </c>
      <c r="BQ18" s="180">
        <v>15</v>
      </c>
      <c r="BR18" s="313" t="s">
        <v>27</v>
      </c>
      <c r="BS18" s="313">
        <v>15</v>
      </c>
      <c r="BT18" s="560" t="s">
        <v>61</v>
      </c>
      <c r="BU18" s="543">
        <v>15</v>
      </c>
      <c r="BV18" s="546" t="s">
        <v>105</v>
      </c>
      <c r="BX18" s="677">
        <f t="shared" si="1"/>
        <v>15</v>
      </c>
      <c r="BY18" s="678" t="s">
        <v>43</v>
      </c>
      <c r="BZ18" s="243" t="s">
        <v>45</v>
      </c>
      <c r="CA18" s="244" t="s">
        <v>397</v>
      </c>
      <c r="CD18" s="442">
        <f t="shared" si="2"/>
        <v>15</v>
      </c>
      <c r="CE18" s="684" t="s">
        <v>105</v>
      </c>
      <c r="CF18" s="440" t="s">
        <v>308</v>
      </c>
      <c r="CG18" s="439" t="s">
        <v>61</v>
      </c>
    </row>
    <row r="19" spans="1:85" s="467" customFormat="1" ht="31.5" customHeight="1">
      <c r="A19" s="474"/>
      <c r="B19" s="478" t="s">
        <v>977</v>
      </c>
      <c r="C19" s="477"/>
      <c r="D19" s="475" t="str">
        <f t="shared" ref="D19:AI19" ca="1" si="8">D44</f>
        <v>p</v>
      </c>
      <c r="E19" s="475" t="str">
        <f t="shared" ca="1" si="8"/>
        <v>b</v>
      </c>
      <c r="F19" s="475" t="str">
        <f t="shared" ca="1" si="8"/>
        <v>ph</v>
      </c>
      <c r="G19" s="475" t="str">
        <f t="shared" ca="1" si="8"/>
        <v>m</v>
      </c>
      <c r="H19" s="475" t="str">
        <f t="shared" ca="1" si="8"/>
        <v>t</v>
      </c>
      <c r="I19" s="475" t="str">
        <f t="shared" ca="1" si="8"/>
        <v>th</v>
      </c>
      <c r="J19" s="475" t="str">
        <f t="shared" ca="1" si="8"/>
        <v>n</v>
      </c>
      <c r="K19" s="475" t="str">
        <f t="shared" ca="1" si="8"/>
        <v>l</v>
      </c>
      <c r="L19" s="475" t="str">
        <f t="shared" ca="1" si="8"/>
        <v>k</v>
      </c>
      <c r="M19" s="475" t="str">
        <f t="shared" ca="1" si="8"/>
        <v>g</v>
      </c>
      <c r="N19" s="475" t="str">
        <f t="shared" ca="1" si="8"/>
        <v>kh</v>
      </c>
      <c r="O19" s="475" t="str">
        <f t="shared" ca="1" si="8"/>
        <v>ng</v>
      </c>
      <c r="P19" s="475" t="str">
        <f t="shared" ca="1" si="8"/>
        <v>h</v>
      </c>
      <c r="Q19" s="475" t="str">
        <f t="shared" ca="1" si="8"/>
        <v>ci</v>
      </c>
      <c r="R19" s="475" t="str">
        <f t="shared" ca="1" si="8"/>
        <v>ji</v>
      </c>
      <c r="S19" s="475" t="str">
        <f t="shared" ca="1" si="8"/>
        <v>chi</v>
      </c>
      <c r="T19" s="475" t="str">
        <f t="shared" ca="1" si="8"/>
        <v>si</v>
      </c>
      <c r="U19" s="475" t="str">
        <f t="shared" ca="1" si="8"/>
        <v>c</v>
      </c>
      <c r="V19" s="475" t="str">
        <f t="shared" ca="1" si="8"/>
        <v>j</v>
      </c>
      <c r="W19" s="475" t="str">
        <f t="shared" ca="1" si="8"/>
        <v>ch</v>
      </c>
      <c r="X19" s="475" t="str">
        <f t="shared" ca="1" si="8"/>
        <v>s</v>
      </c>
      <c r="Y19" s="475" t="str">
        <f t="shared" ca="1" si="8"/>
        <v>a</v>
      </c>
      <c r="Z19" s="475" t="str">
        <f t="shared" ca="1" si="8"/>
        <v>aN</v>
      </c>
      <c r="AA19" s="475" t="str">
        <f t="shared" ca="1" si="8"/>
        <v>oo</v>
      </c>
      <c r="AB19" s="475" t="str">
        <f t="shared" ca="1" si="8"/>
        <v>ooN</v>
      </c>
      <c r="AC19" s="475" t="str">
        <f t="shared" ca="1" si="8"/>
        <v>o</v>
      </c>
      <c r="AD19" s="475" t="str">
        <f t="shared" ca="1" si="8"/>
        <v>e</v>
      </c>
      <c r="AE19" s="475" t="str">
        <f t="shared" ca="1" si="8"/>
        <v>eN</v>
      </c>
      <c r="AF19" s="475" t="str">
        <f t="shared" ca="1" si="8"/>
        <v>ai</v>
      </c>
      <c r="AG19" s="475" t="str">
        <f t="shared" ca="1" si="8"/>
        <v>aiN</v>
      </c>
      <c r="AH19" s="475" t="str">
        <f t="shared" ca="1" si="8"/>
        <v>au</v>
      </c>
      <c r="AI19" s="475" t="str">
        <f t="shared" ca="1" si="8"/>
        <v>auN</v>
      </c>
      <c r="AJ19" s="475" t="str">
        <f t="shared" ref="AJ19" ca="1" si="9">AK44</f>
        <v>om</v>
      </c>
      <c r="AK19" s="475" t="str">
        <f ca="1">AJ44</f>
        <v>am</v>
      </c>
      <c r="AL19" s="475" t="str">
        <f ca="1">AL44</f>
        <v>-m</v>
      </c>
      <c r="AM19" s="475" t="str">
        <f ca="1">AM44</f>
        <v>an</v>
      </c>
      <c r="AN19" s="475" t="str">
        <f ca="1">AN44</f>
        <v>-n</v>
      </c>
      <c r="AO19" s="475" t="str">
        <f ca="1">AP44</f>
        <v>ong</v>
      </c>
      <c r="AP19" s="475" t="str">
        <f ca="1">AO44</f>
        <v>ang</v>
      </c>
      <c r="AQ19" s="475" t="str">
        <f ca="1">AQ44</f>
        <v>ing</v>
      </c>
      <c r="AR19" s="475" t="str">
        <f ca="1">AR44</f>
        <v>-ng</v>
      </c>
      <c r="AS19" s="475" t="str">
        <f ca="1">AS44</f>
        <v>i</v>
      </c>
      <c r="AT19" s="475" t="str">
        <f ca="1">AT44</f>
        <v>in</v>
      </c>
      <c r="AU19" s="475" t="str">
        <f ca="1">AU44</f>
        <v>u</v>
      </c>
      <c r="AV19" s="475" t="str">
        <f ca="1">AV44</f>
        <v>un</v>
      </c>
      <c r="AW19" s="475" t="str">
        <f ca="1">BA44</f>
        <v/>
      </c>
      <c r="AX19" s="475">
        <f ca="1">BB44</f>
        <v>2</v>
      </c>
      <c r="AY19" s="475">
        <f ca="1">BC44</f>
        <v>3</v>
      </c>
      <c r="AZ19" s="475">
        <f ca="1">BD44</f>
        <v>5</v>
      </c>
      <c r="BA19" s="475">
        <f ca="1">BE44</f>
        <v>7</v>
      </c>
      <c r="BB19" s="475">
        <f ca="1">BF44</f>
        <v>8</v>
      </c>
      <c r="BC19" s="705" t="str">
        <f ca="1">AW44</f>
        <v/>
      </c>
      <c r="BD19" s="705" t="str">
        <f ca="1">AX44</f>
        <v/>
      </c>
      <c r="BE19" s="705" t="str">
        <f ca="1">AY44</f>
        <v/>
      </c>
      <c r="BF19" s="705" t="str">
        <f ca="1">AZ44</f>
        <v/>
      </c>
      <c r="BI19" s="442">
        <v>16</v>
      </c>
      <c r="BJ19" s="684" t="str" cm="1">
        <f t="array" aca="1" ref="BJ19" ca="1" xml:space="preserve"> INDIRECT( ADDRESS( ROW($C$17), COLUMN($C$17) +$BI19) )</f>
        <v>ㄑ</v>
      </c>
      <c r="BK19" s="440" t="str" cm="1">
        <f t="array" aca="1" ref="BK19" ca="1" xml:space="preserve"> INDIRECT( ADDRESS( ROW($C$19), COLUMN($C$19) +$BI19) )</f>
        <v>chi</v>
      </c>
      <c r="BL19" s="439" t="str" cm="1">
        <f t="array" aca="1" ref="BL19" ca="1" xml:space="preserve"> INDIRECT( ADDRESS( ROW($C$18), COLUMN($C$18) +$BI19) )</f>
        <v>C</v>
      </c>
      <c r="BM19" s="438" t="str" cm="1">
        <f t="array" aca="1" ref="BM19" ca="1" xml:space="preserve"> INDIRECT( ADDRESS( ROW($C$16), COLUMN($C$16) +$BI19) )</f>
        <v>f</v>
      </c>
      <c r="BO19" s="548" t="str">
        <f t="shared" ca="1" si="0"/>
        <v>"f": { commit: "ㄑ" }</v>
      </c>
      <c r="BQ19" s="180">
        <v>16</v>
      </c>
      <c r="BR19" s="313" t="s">
        <v>173</v>
      </c>
      <c r="BS19" s="313">
        <v>16</v>
      </c>
      <c r="BT19" s="560" t="s">
        <v>83</v>
      </c>
      <c r="BU19" s="543">
        <v>16</v>
      </c>
      <c r="BV19" s="543" t="s">
        <v>71</v>
      </c>
      <c r="BX19" s="677">
        <f t="shared" si="1"/>
        <v>16</v>
      </c>
      <c r="BY19" s="678" t="s">
        <v>71</v>
      </c>
      <c r="BZ19" s="243" t="s">
        <v>73</v>
      </c>
      <c r="CA19" s="244" t="s">
        <v>396</v>
      </c>
      <c r="CD19" s="442">
        <f t="shared" si="2"/>
        <v>16</v>
      </c>
      <c r="CE19" s="684" t="s">
        <v>71</v>
      </c>
      <c r="CF19" s="440" t="s">
        <v>1022</v>
      </c>
      <c r="CG19" s="439" t="s">
        <v>83</v>
      </c>
    </row>
    <row r="20" spans="1:85" ht="31.5" customHeight="1">
      <c r="A20" s="465"/>
      <c r="B20" s="465"/>
      <c r="C20" s="465"/>
      <c r="D20" s="465"/>
      <c r="E20" s="465"/>
      <c r="F20" s="465"/>
      <c r="G20" s="465"/>
      <c r="H20" s="465"/>
      <c r="I20" s="465"/>
      <c r="J20" s="465"/>
      <c r="K20" s="465"/>
      <c r="L20" s="465"/>
      <c r="M20" s="465"/>
      <c r="N20" s="465"/>
      <c r="O20" s="465"/>
      <c r="P20" s="465"/>
      <c r="Q20" s="465"/>
      <c r="R20" s="465"/>
      <c r="S20" s="465"/>
      <c r="T20" s="465"/>
      <c r="U20" s="465"/>
      <c r="V20" s="465"/>
      <c r="W20" s="465"/>
      <c r="X20" s="465"/>
      <c r="Y20" s="465"/>
      <c r="Z20" s="465"/>
      <c r="AA20" s="465"/>
      <c r="AB20" s="465"/>
      <c r="AC20" s="465"/>
      <c r="AD20" s="465"/>
      <c r="AE20" s="465"/>
      <c r="AF20" s="465"/>
      <c r="AG20" s="465"/>
      <c r="AH20" s="465"/>
      <c r="AI20" s="465"/>
      <c r="AJ20" s="465"/>
      <c r="AK20" s="465"/>
      <c r="AL20" s="465"/>
      <c r="AM20" s="465"/>
      <c r="AN20" s="465"/>
      <c r="AO20" s="465"/>
      <c r="AP20" s="465"/>
      <c r="AQ20" s="465"/>
      <c r="AR20" s="466"/>
      <c r="AS20" s="466"/>
      <c r="AT20" s="465"/>
      <c r="AU20" s="465"/>
      <c r="AV20" s="465"/>
      <c r="BI20" s="442">
        <v>17</v>
      </c>
      <c r="BJ20" s="684" t="str" cm="1">
        <f t="array" aca="1" ref="BJ20" ca="1" xml:space="preserve"> INDIRECT( ADDRESS( ROW($C$17), COLUMN($C$17) +$BI20) )</f>
        <v>ㄒ</v>
      </c>
      <c r="BK20" s="440" t="str" cm="1">
        <f t="array" aca="1" ref="BK20" ca="1" xml:space="preserve"> INDIRECT( ADDRESS( ROW($C$19), COLUMN($C$19) +$BI20) )</f>
        <v>si</v>
      </c>
      <c r="BL20" s="439" t="str" cm="1">
        <f t="array" aca="1" ref="BL20" ca="1" xml:space="preserve"> INDIRECT( ADDRESS( ROW($C$18), COLUMN($C$18) +$BI20) )</f>
        <v>S</v>
      </c>
      <c r="BM20" s="438" t="str" cm="1">
        <f t="array" aca="1" ref="BM20" ca="1" xml:space="preserve"> INDIRECT( ADDRESS( ROW($C$16), COLUMN($C$16) +$BI20) )</f>
        <v>v</v>
      </c>
      <c r="BO20" s="548" t="str">
        <f t="shared" ca="1" si="0"/>
        <v>"v": { commit: "ㄒ" }</v>
      </c>
      <c r="BQ20" s="180">
        <v>17</v>
      </c>
      <c r="BR20" s="313" t="s">
        <v>174</v>
      </c>
      <c r="BS20" s="313">
        <v>17</v>
      </c>
      <c r="BT20" s="560" t="s">
        <v>56</v>
      </c>
      <c r="BU20" s="543">
        <v>17</v>
      </c>
      <c r="BV20" s="543" t="s">
        <v>96</v>
      </c>
      <c r="BX20" s="677">
        <f t="shared" si="1"/>
        <v>17</v>
      </c>
      <c r="BY20" s="678" t="s">
        <v>96</v>
      </c>
      <c r="BZ20" s="243" t="s">
        <v>308</v>
      </c>
      <c r="CA20" s="244" t="s">
        <v>660</v>
      </c>
      <c r="CD20" s="442">
        <f t="shared" si="2"/>
        <v>17</v>
      </c>
      <c r="CE20" s="684" t="s">
        <v>96</v>
      </c>
      <c r="CF20" s="440" t="s">
        <v>653</v>
      </c>
      <c r="CG20" s="439" t="s">
        <v>56</v>
      </c>
    </row>
    <row r="21" spans="1:85" s="443" customFormat="1" ht="31.5" customHeight="1">
      <c r="B21" s="464" t="s">
        <v>359</v>
      </c>
      <c r="C21" s="463"/>
      <c r="D21" s="463"/>
      <c r="E21" s="463"/>
      <c r="F21" s="463"/>
      <c r="G21" s="463"/>
      <c r="H21" s="463"/>
      <c r="I21" s="463"/>
      <c r="J21" s="463"/>
      <c r="K21" s="463"/>
      <c r="L21" s="463"/>
      <c r="M21" s="463"/>
      <c r="N21" s="463"/>
      <c r="O21" s="463"/>
      <c r="P21" s="463"/>
      <c r="Q21" s="463"/>
      <c r="R21" s="463"/>
      <c r="S21" s="463"/>
      <c r="T21" s="463"/>
      <c r="U21" s="463"/>
      <c r="V21" s="463"/>
      <c r="W21" s="463"/>
      <c r="X21" s="463"/>
      <c r="Y21" s="463"/>
      <c r="Z21" s="463"/>
      <c r="AA21" s="463"/>
      <c r="AB21" s="463"/>
      <c r="AC21" s="463"/>
      <c r="AD21" s="463"/>
      <c r="AE21" s="463"/>
      <c r="AF21" s="463"/>
      <c r="AG21" s="463"/>
      <c r="AH21" s="463"/>
      <c r="BI21" s="442">
        <v>18</v>
      </c>
      <c r="BJ21" s="684" t="str" cm="1">
        <f t="array" aca="1" ref="BJ21" ca="1" xml:space="preserve"> INDIRECT( ADDRESS( ROW($C$17), COLUMN($C$17) +$BI21) )</f>
        <v>ㄗ</v>
      </c>
      <c r="BK21" s="440" t="str" cm="1">
        <f t="array" aca="1" ref="BK21" ca="1" xml:space="preserve"> INDIRECT( ADDRESS( ROW($C$19), COLUMN($C$19) +$BI21) )</f>
        <v>c</v>
      </c>
      <c r="BL21" s="439" t="str" cm="1">
        <f t="array" aca="1" ref="BL21" ca="1" xml:space="preserve"> INDIRECT( ADDRESS( ROW($C$18), COLUMN($C$18) +$BI21) )</f>
        <v>z</v>
      </c>
      <c r="BM21" s="438" t="str" cm="1">
        <f t="array" aca="1" ref="BM21" ca="1" xml:space="preserve"> INDIRECT( ADDRESS( ROW($C$16), COLUMN($C$16) +$BI21) )</f>
        <v>y</v>
      </c>
      <c r="BO21" s="548" t="str">
        <f t="shared" ca="1" si="0"/>
        <v>"y": { commit: "ㄗ" }</v>
      </c>
      <c r="BQ21" s="180">
        <v>18</v>
      </c>
      <c r="BR21" s="313" t="s">
        <v>175</v>
      </c>
      <c r="BS21" s="313">
        <v>18</v>
      </c>
      <c r="BT21" s="560" t="s">
        <v>165</v>
      </c>
      <c r="BU21" s="543">
        <v>18</v>
      </c>
      <c r="BV21" s="543" t="s">
        <v>46</v>
      </c>
      <c r="BX21" s="677">
        <f t="shared" si="1"/>
        <v>18</v>
      </c>
      <c r="BY21" s="678" t="s">
        <v>46</v>
      </c>
      <c r="BZ21" s="243" t="s">
        <v>308</v>
      </c>
      <c r="CA21" s="244" t="s">
        <v>392</v>
      </c>
      <c r="CD21" s="442">
        <f t="shared" si="2"/>
        <v>18</v>
      </c>
      <c r="CE21" s="684" t="s">
        <v>46</v>
      </c>
      <c r="CF21" s="440" t="s">
        <v>166</v>
      </c>
      <c r="CG21" s="439" t="s">
        <v>165</v>
      </c>
    </row>
    <row r="22" spans="1:85" s="443" customFormat="1" ht="31.5" customHeight="1">
      <c r="B22" s="453" t="s">
        <v>357</v>
      </c>
      <c r="C22" s="453"/>
      <c r="D22" s="453"/>
      <c r="E22" s="453"/>
      <c r="F22" s="453"/>
      <c r="G22" s="453"/>
      <c r="H22" s="453"/>
      <c r="I22" s="453"/>
      <c r="J22" s="453"/>
      <c r="K22" s="453"/>
      <c r="L22" s="453"/>
      <c r="M22" s="453"/>
      <c r="N22" s="453"/>
      <c r="O22" s="453"/>
      <c r="P22" s="453"/>
      <c r="Q22" s="453"/>
      <c r="R22" s="453"/>
      <c r="S22" s="453"/>
      <c r="T22" s="454"/>
      <c r="U22" s="453"/>
      <c r="V22" s="453"/>
      <c r="W22" s="453"/>
      <c r="X22" s="453"/>
      <c r="Y22" s="453"/>
      <c r="Z22" s="453"/>
      <c r="AA22" s="453"/>
      <c r="AB22" s="453"/>
      <c r="AC22" s="453"/>
      <c r="AD22" s="453"/>
      <c r="AE22" s="453"/>
      <c r="AF22" s="453"/>
      <c r="AG22" s="453"/>
      <c r="AH22" s="453"/>
      <c r="AI22" s="444"/>
      <c r="AJ22" s="444"/>
      <c r="AK22" s="444"/>
      <c r="AL22" s="444"/>
      <c r="AM22" s="444"/>
      <c r="AN22" s="444"/>
      <c r="AO22" s="444"/>
      <c r="AP22" s="444"/>
      <c r="AQ22" s="444"/>
      <c r="AR22" s="444"/>
      <c r="AS22" s="444"/>
      <c r="AT22" s="444"/>
      <c r="AU22" s="444"/>
      <c r="AV22" s="444"/>
      <c r="AW22" s="444"/>
      <c r="AX22" s="444"/>
      <c r="AY22" s="444"/>
      <c r="AZ22" s="444"/>
      <c r="BA22" s="444"/>
      <c r="BB22" s="444"/>
      <c r="BC22" s="444"/>
      <c r="BD22" s="444"/>
      <c r="BE22" s="444"/>
      <c r="BF22" s="444"/>
      <c r="BG22" s="444"/>
      <c r="BH22" s="444"/>
      <c r="BI22" s="442">
        <v>19</v>
      </c>
      <c r="BJ22" s="684" t="str" cm="1">
        <f t="array" aca="1" ref="BJ22" ca="1" xml:space="preserve"> INDIRECT( ADDRESS( ROW($C$17), COLUMN($C$17) +$BI22) )</f>
        <v>ㆡ</v>
      </c>
      <c r="BK22" s="440" t="str" cm="1">
        <f t="array" aca="1" ref="BK22" ca="1" xml:space="preserve"> INDIRECT( ADDRESS( ROW($C$19), COLUMN($C$19) +$BI22) )</f>
        <v>j</v>
      </c>
      <c r="BL22" s="439" t="str" cm="1">
        <f t="array" aca="1" ref="BL22" ca="1" xml:space="preserve"> INDIRECT( ADDRESS( ROW($C$18), COLUMN($C$18) +$BI22) )</f>
        <v>j</v>
      </c>
      <c r="BM22" s="438" t="str" cm="1">
        <f t="array" aca="1" ref="BM22" ca="1" xml:space="preserve"> INDIRECT( ADDRESS( ROW($C$16), COLUMN($C$16) +$BI22) )</f>
        <v>Y</v>
      </c>
      <c r="BO22" s="548" t="str">
        <f t="shared" ca="1" si="0"/>
        <v>"Y": { commit: "ㆡ" }</v>
      </c>
      <c r="BQ22" s="180">
        <v>19</v>
      </c>
      <c r="BR22" s="313" t="s">
        <v>29</v>
      </c>
      <c r="BS22" s="313">
        <v>19</v>
      </c>
      <c r="BT22" s="560" t="s">
        <v>97</v>
      </c>
      <c r="BU22" s="543">
        <v>19</v>
      </c>
      <c r="BV22" s="546" t="s">
        <v>106</v>
      </c>
      <c r="BX22" s="677">
        <f t="shared" si="1"/>
        <v>19</v>
      </c>
      <c r="BY22" s="678" t="s">
        <v>46</v>
      </c>
      <c r="BZ22" s="243" t="s">
        <v>166</v>
      </c>
      <c r="CA22" s="244" t="s">
        <v>394</v>
      </c>
      <c r="CD22" s="442">
        <f t="shared" si="2"/>
        <v>19</v>
      </c>
      <c r="CE22" s="684" t="s">
        <v>106</v>
      </c>
      <c r="CF22" s="440" t="s">
        <v>97</v>
      </c>
      <c r="CG22" s="439" t="s">
        <v>97</v>
      </c>
    </row>
    <row r="23" spans="1:85" s="443" customFormat="1" ht="31.5" customHeight="1">
      <c r="B23" s="462" t="s">
        <v>971</v>
      </c>
      <c r="C23" s="460"/>
      <c r="D23" s="461">
        <f ca="1" xml:space="preserve"> LEN(E23)</f>
        <v>51</v>
      </c>
      <c r="E23" s="461" t="str">
        <f ca="1" xml:space="preserve"> _xlfn.CONCAT(D18:BB18)</f>
        <v>pbPmtTnlkgKGhZJCSzjcsaAOQoeEyYxX}{M@N][RriIuU123570</v>
      </c>
      <c r="F23" s="460"/>
      <c r="G23" s="460"/>
      <c r="H23" s="460"/>
      <c r="I23" s="460"/>
      <c r="J23" s="460"/>
      <c r="K23" s="460"/>
      <c r="L23" s="460"/>
      <c r="M23" s="460"/>
      <c r="N23" s="460"/>
      <c r="O23" s="460"/>
      <c r="P23" s="460"/>
      <c r="Q23" s="460"/>
      <c r="R23" s="460"/>
      <c r="S23" s="460"/>
      <c r="T23" s="460"/>
      <c r="U23" s="460"/>
      <c r="V23" s="460"/>
      <c r="W23" s="460"/>
      <c r="X23" s="460"/>
      <c r="Y23" s="460"/>
      <c r="Z23" s="460"/>
      <c r="AA23" s="460"/>
      <c r="AB23" s="460"/>
      <c r="AC23" s="460"/>
      <c r="AD23" s="460"/>
      <c r="AE23" s="460"/>
      <c r="AF23" s="460"/>
      <c r="AG23" s="460"/>
      <c r="AH23" s="460"/>
      <c r="AI23" s="460"/>
      <c r="AJ23" s="460"/>
      <c r="AM23" s="456"/>
      <c r="AN23" s="444"/>
      <c r="AO23" s="444"/>
      <c r="AP23" s="444" t="str">
        <f ca="1" xml:space="preserve"> MID(E23,AO24,1)</f>
        <v>0</v>
      </c>
      <c r="AQ23" s="444"/>
      <c r="AR23" s="444"/>
      <c r="AS23" s="444"/>
      <c r="AT23" s="444"/>
      <c r="AU23" s="444"/>
      <c r="AV23" s="444"/>
      <c r="AW23" s="444"/>
      <c r="AX23" s="444"/>
      <c r="AY23" s="444"/>
      <c r="AZ23" s="444"/>
      <c r="BA23" s="444"/>
      <c r="BB23" s="444"/>
      <c r="BC23" s="444"/>
      <c r="BD23" s="444"/>
      <c r="BE23" s="444"/>
      <c r="BF23" s="444"/>
      <c r="BG23" s="444"/>
      <c r="BH23" s="444"/>
      <c r="BI23" s="442">
        <v>20</v>
      </c>
      <c r="BJ23" s="684" t="str" cm="1">
        <f t="array" aca="1" ref="BJ23" ca="1" xml:space="preserve"> INDIRECT( ADDRESS( ROW($C$17), COLUMN($C$17) +$BI23) )</f>
        <v>ㄘ</v>
      </c>
      <c r="BK23" s="440" t="str" cm="1">
        <f t="array" aca="1" ref="BK23" ca="1" xml:space="preserve"> INDIRECT( ADDRESS( ROW($C$19), COLUMN($C$19) +$BI23) )</f>
        <v>ch</v>
      </c>
      <c r="BL23" s="439" t="str" cm="1">
        <f t="array" aca="1" ref="BL23" ca="1" xml:space="preserve"> INDIRECT( ADDRESS( ROW($C$18), COLUMN($C$18) +$BI23) )</f>
        <v>c</v>
      </c>
      <c r="BM23" s="438" t="str" cm="1">
        <f t="array" aca="1" ref="BM23" ca="1" xml:space="preserve"> INDIRECT( ADDRESS( ROW($C$16), COLUMN($C$16) +$BI23) )</f>
        <v>h</v>
      </c>
      <c r="BO23" s="548" t="str">
        <f t="shared" ca="1" si="0"/>
        <v>"h": { commit: "ㄘ" }</v>
      </c>
      <c r="BQ23" s="180">
        <v>20</v>
      </c>
      <c r="BR23" s="313" t="s">
        <v>95</v>
      </c>
      <c r="BS23" s="313">
        <v>20</v>
      </c>
      <c r="BT23" s="560" t="s">
        <v>166</v>
      </c>
      <c r="BU23" s="543">
        <v>20</v>
      </c>
      <c r="BV23" s="543" t="s">
        <v>74</v>
      </c>
      <c r="BX23" s="677">
        <f t="shared" si="1"/>
        <v>20</v>
      </c>
      <c r="BY23" s="678" t="s">
        <v>74</v>
      </c>
      <c r="BZ23" s="243" t="s">
        <v>805</v>
      </c>
      <c r="CA23" s="244" t="s">
        <v>393</v>
      </c>
      <c r="CD23" s="442">
        <f t="shared" si="2"/>
        <v>20</v>
      </c>
      <c r="CE23" s="684" t="s">
        <v>74</v>
      </c>
      <c r="CF23" s="440" t="s">
        <v>805</v>
      </c>
      <c r="CG23" s="439" t="s">
        <v>166</v>
      </c>
    </row>
    <row r="24" spans="1:85" s="443" customFormat="1" ht="31.5" customHeight="1">
      <c r="B24" s="459" t="s">
        <v>895</v>
      </c>
      <c r="C24" s="457"/>
      <c r="D24" s="458">
        <f ca="1" xml:space="preserve"> LEN(E24)</f>
        <v>51</v>
      </c>
      <c r="E24" s="458" t="str">
        <f ca="1" xml:space="preserve"> _xlfn.CONCAT(D16:BB16)</f>
        <v>1!qa2wsxeEdgcrRfvyYhn8*iIk,&lt;9(lL&gt;.m0p:;?/uUjJ 43657</v>
      </c>
      <c r="F24" s="457"/>
      <c r="G24" s="457"/>
      <c r="H24" s="457"/>
      <c r="I24" s="457"/>
      <c r="J24" s="457"/>
      <c r="K24" s="457"/>
      <c r="L24" s="457"/>
      <c r="M24" s="457"/>
      <c r="N24" s="457"/>
      <c r="O24" s="457"/>
      <c r="P24" s="457"/>
      <c r="Q24" s="457"/>
      <c r="R24" s="457"/>
      <c r="S24" s="457"/>
      <c r="T24" s="457"/>
      <c r="U24" s="457"/>
      <c r="V24" s="457"/>
      <c r="W24" s="457"/>
      <c r="X24" s="457"/>
      <c r="Y24" s="457"/>
      <c r="Z24" s="457"/>
      <c r="AA24" s="457"/>
      <c r="AB24" s="457"/>
      <c r="AC24" s="457"/>
      <c r="AD24" s="457"/>
      <c r="AE24" s="457"/>
      <c r="AF24" s="457"/>
      <c r="AG24" s="457"/>
      <c r="AH24" s="457"/>
      <c r="AI24" s="457"/>
      <c r="AJ24" s="457"/>
      <c r="AM24" s="456">
        <v>7</v>
      </c>
      <c r="AN24" s="444"/>
      <c r="AO24" s="444">
        <f ca="1" xml:space="preserve"> FIND(AM24,  E24)</f>
        <v>51</v>
      </c>
      <c r="AP24" s="444"/>
      <c r="AQ24" s="444"/>
      <c r="AR24" s="444"/>
      <c r="AS24" s="444"/>
      <c r="AT24" s="444"/>
      <c r="AU24" s="444"/>
      <c r="AV24" s="444"/>
      <c r="AW24" s="444"/>
      <c r="AX24" s="444"/>
      <c r="AY24" s="444"/>
      <c r="AZ24" s="444"/>
      <c r="BA24" s="444"/>
      <c r="BB24" s="444"/>
      <c r="BC24" s="444"/>
      <c r="BD24" s="444"/>
      <c r="BE24" s="444"/>
      <c r="BF24" s="444"/>
      <c r="BG24" s="444"/>
      <c r="BH24" s="444"/>
      <c r="BI24" s="442">
        <v>21</v>
      </c>
      <c r="BJ24" s="684" t="str" cm="1">
        <f t="array" aca="1" ref="BJ24" ca="1" xml:space="preserve"> INDIRECT( ADDRESS( ROW($C$17), COLUMN($C$17) +$BI24) )</f>
        <v>ㄙ</v>
      </c>
      <c r="BK24" s="440" t="str" cm="1">
        <f t="array" aca="1" ref="BK24" ca="1" xml:space="preserve"> INDIRECT( ADDRESS( ROW($C$19), COLUMN($C$19) +$BI24) )</f>
        <v>s</v>
      </c>
      <c r="BL24" s="439" t="str" cm="1">
        <f t="array" aca="1" ref="BL24" ca="1" xml:space="preserve"> INDIRECT( ADDRESS( ROW($C$18), COLUMN($C$18) +$BI24) )</f>
        <v>s</v>
      </c>
      <c r="BM24" s="438" t="str" cm="1">
        <f t="array" aca="1" ref="BM24" ca="1" xml:space="preserve"> INDIRECT( ADDRESS( ROW($C$16), COLUMN($C$16) +$BI24) )</f>
        <v>n</v>
      </c>
      <c r="BO24" s="548" t="str">
        <f t="shared" ca="1" si="0"/>
        <v>"n": { commit: "ㄙ" }</v>
      </c>
      <c r="BQ24" s="180">
        <v>21</v>
      </c>
      <c r="BR24" s="313" t="s">
        <v>68</v>
      </c>
      <c r="BS24" s="313">
        <v>21</v>
      </c>
      <c r="BT24" s="560" t="s">
        <v>99</v>
      </c>
      <c r="BU24" s="543">
        <v>21</v>
      </c>
      <c r="BV24" s="543" t="s">
        <v>98</v>
      </c>
      <c r="BX24" s="677">
        <f t="shared" si="1"/>
        <v>21</v>
      </c>
      <c r="BY24" s="678" t="s">
        <v>98</v>
      </c>
      <c r="BZ24" s="243" t="s">
        <v>99</v>
      </c>
      <c r="CA24" s="244" t="s">
        <v>391</v>
      </c>
      <c r="CD24" s="442">
        <f t="shared" si="2"/>
        <v>21</v>
      </c>
      <c r="CE24" s="684" t="s">
        <v>98</v>
      </c>
      <c r="CF24" s="440" t="s">
        <v>99</v>
      </c>
      <c r="CG24" s="439" t="s">
        <v>99</v>
      </c>
    </row>
    <row r="25" spans="1:85" s="443" customFormat="1" ht="31.5" customHeight="1">
      <c r="B25" s="447" t="str">
        <f ca="1" xml:space="preserve"> "- xlit|" &amp; E23 &amp; "|" &amp; E24 &amp; "|"</f>
        <v>- xlit|pbPmtTnlkgKGhZJCSzjcsaAOQoeEyYxX}{M@N][RriIuU123570|1!qa2wsxeEdgcrRfvyYhn8*iIk,&lt;9(lL&gt;.m0p:;?/uUjJ 43657|</v>
      </c>
      <c r="C25" s="445"/>
      <c r="D25" s="445"/>
      <c r="E25" s="445"/>
      <c r="F25" s="445"/>
      <c r="G25" s="445"/>
      <c r="H25" s="445"/>
      <c r="I25" s="445"/>
      <c r="J25" s="445"/>
      <c r="K25" s="445"/>
      <c r="L25" s="445"/>
      <c r="M25" s="445"/>
      <c r="N25" s="445"/>
      <c r="O25" s="445"/>
      <c r="P25" s="445"/>
      <c r="Q25" s="445"/>
      <c r="R25" s="445"/>
      <c r="S25" s="445"/>
      <c r="T25" s="445"/>
      <c r="U25" s="445"/>
      <c r="V25" s="445"/>
      <c r="W25" s="445"/>
      <c r="X25" s="445"/>
      <c r="Y25" s="445"/>
      <c r="Z25" s="445"/>
      <c r="AA25" s="445"/>
      <c r="AB25" s="445"/>
      <c r="AC25" s="445"/>
      <c r="AD25" s="445"/>
      <c r="AE25" s="445"/>
      <c r="AF25" s="445"/>
      <c r="AG25" s="445"/>
      <c r="AH25" s="445"/>
      <c r="AI25" s="445"/>
      <c r="AJ25" s="445"/>
      <c r="AK25" s="444"/>
      <c r="AL25" s="444"/>
      <c r="AM25" s="444"/>
      <c r="AN25" s="444"/>
      <c r="AO25" s="444"/>
      <c r="AP25" s="444"/>
      <c r="AQ25" s="444"/>
      <c r="AR25" s="444"/>
      <c r="AS25" s="444"/>
      <c r="AT25" s="444"/>
      <c r="AU25" s="444"/>
      <c r="AV25" s="444"/>
      <c r="AW25" s="444"/>
      <c r="AX25" s="444"/>
      <c r="AY25" s="444"/>
      <c r="AZ25" s="444"/>
      <c r="BA25" s="444"/>
      <c r="BB25" s="444"/>
      <c r="BC25" s="444"/>
      <c r="BD25" s="444"/>
      <c r="BE25" s="444"/>
      <c r="BF25" s="444"/>
      <c r="BG25" s="444"/>
      <c r="BH25" s="444"/>
      <c r="BI25" s="442">
        <v>22</v>
      </c>
      <c r="BJ25" s="684" t="str" cm="1">
        <f t="array" aca="1" ref="BJ25" ca="1" xml:space="preserve"> INDIRECT( ADDRESS( ROW($C$17), COLUMN($C$17) +$BI25) )</f>
        <v>ㄚ</v>
      </c>
      <c r="BK25" s="440" t="str" cm="1">
        <f t="array" aca="1" ref="BK25" ca="1" xml:space="preserve"> INDIRECT( ADDRESS( ROW($C$19), COLUMN($C$19) +$BI25) )</f>
        <v>a</v>
      </c>
      <c r="BL25" s="439" t="str" cm="1">
        <f t="array" aca="1" ref="BL25" ca="1" xml:space="preserve"> INDIRECT( ADDRESS( ROW($C$18), COLUMN($C$18) +$BI25) )</f>
        <v>a</v>
      </c>
      <c r="BM25" s="438" t="str" cm="1">
        <f t="array" aca="1" ref="BM25" ca="1" xml:space="preserve"> INDIRECT( ADDRESS( ROW($C$16), COLUMN($C$16) +$BI25) )</f>
        <v>8</v>
      </c>
      <c r="BO25" s="548" t="str">
        <f t="shared" ca="1" si="0"/>
        <v>"8": { commit: "ㄚ" }</v>
      </c>
      <c r="BQ25" s="180">
        <v>22</v>
      </c>
      <c r="BR25" s="313" t="s">
        <v>176</v>
      </c>
      <c r="BS25" s="313">
        <v>22</v>
      </c>
      <c r="BT25" s="560" t="s">
        <v>21</v>
      </c>
      <c r="BU25" s="543">
        <v>22</v>
      </c>
      <c r="BV25" s="543" t="s">
        <v>20</v>
      </c>
      <c r="BX25" s="677">
        <f t="shared" si="1"/>
        <v>22</v>
      </c>
      <c r="BY25" s="678" t="s">
        <v>20</v>
      </c>
      <c r="BZ25" s="245" t="s">
        <v>49</v>
      </c>
      <c r="CA25" s="244" t="s">
        <v>373</v>
      </c>
      <c r="CD25" s="442">
        <f t="shared" si="2"/>
        <v>22</v>
      </c>
      <c r="CE25" s="684" t="s">
        <v>48</v>
      </c>
      <c r="CF25" s="440" t="s">
        <v>49</v>
      </c>
      <c r="CG25" s="439" t="s">
        <v>49</v>
      </c>
    </row>
    <row r="26" spans="1:85" s="443" customFormat="1" ht="31.5" customHeight="1">
      <c r="AH26" s="444"/>
      <c r="AI26" s="444"/>
      <c r="AJ26" s="444"/>
      <c r="AK26" s="444"/>
      <c r="AL26" s="444"/>
      <c r="AM26" s="444"/>
      <c r="AN26" s="444"/>
      <c r="AO26" s="444"/>
      <c r="AP26" s="444"/>
      <c r="AQ26" s="444"/>
      <c r="AR26" s="444"/>
      <c r="AS26" s="444"/>
      <c r="AT26" s="444"/>
      <c r="AU26" s="444"/>
      <c r="AV26" s="444"/>
      <c r="AW26" s="444"/>
      <c r="AX26" s="444"/>
      <c r="AY26" s="444"/>
      <c r="AZ26" s="444"/>
      <c r="BA26" s="444"/>
      <c r="BB26" s="444"/>
      <c r="BC26" s="444"/>
      <c r="BD26" s="444"/>
      <c r="BE26" s="444"/>
      <c r="BF26" s="444"/>
      <c r="BG26" s="444"/>
      <c r="BH26" s="444"/>
      <c r="BI26" s="442">
        <v>23</v>
      </c>
      <c r="BJ26" s="684" t="str" cm="1">
        <f t="array" aca="1" ref="BJ26" ca="1" xml:space="preserve"> INDIRECT( ADDRESS( ROW($C$17), COLUMN($C$17) +$BI26) )</f>
        <v>ㆩ</v>
      </c>
      <c r="BK26" s="440" t="str" cm="1">
        <f t="array" aca="1" ref="BK26" ca="1" xml:space="preserve"> INDIRECT( ADDRESS( ROW($C$19), COLUMN($C$19) +$BI26) )</f>
        <v>aN</v>
      </c>
      <c r="BL26" s="439" t="str" cm="1">
        <f t="array" aca="1" ref="BL26" ca="1" xml:space="preserve"> INDIRECT( ADDRESS( ROW($C$18), COLUMN($C$18) +$BI26) )</f>
        <v>A</v>
      </c>
      <c r="BM26" s="438" t="str" cm="1">
        <f t="array" aca="1" ref="BM26" ca="1" xml:space="preserve"> INDIRECT( ADDRESS( ROW($C$16), COLUMN($C$16) +$BI26) )</f>
        <v>*</v>
      </c>
      <c r="BO26" s="548" t="str">
        <f t="shared" ca="1" si="0"/>
        <v>"*": { commit: "ㆩ" }</v>
      </c>
      <c r="BQ26" s="180">
        <v>23</v>
      </c>
      <c r="BR26" s="313" t="s">
        <v>177</v>
      </c>
      <c r="BS26" s="313">
        <v>23</v>
      </c>
      <c r="BT26" s="560" t="s">
        <v>806</v>
      </c>
      <c r="BU26" s="543">
        <v>23</v>
      </c>
      <c r="BV26" s="546" t="s">
        <v>107</v>
      </c>
      <c r="BX26" s="677">
        <f t="shared" si="1"/>
        <v>23</v>
      </c>
      <c r="BY26" s="678" t="s">
        <v>8</v>
      </c>
      <c r="BZ26" s="245" t="s">
        <v>77</v>
      </c>
      <c r="CA26" s="244" t="s">
        <v>371</v>
      </c>
      <c r="CD26" s="442">
        <f t="shared" si="2"/>
        <v>23</v>
      </c>
      <c r="CE26" s="684" t="s">
        <v>116</v>
      </c>
      <c r="CF26" s="440" t="s">
        <v>604</v>
      </c>
      <c r="CG26" s="439" t="s">
        <v>31</v>
      </c>
    </row>
    <row r="27" spans="1:85" s="443" customFormat="1" ht="31.5" customHeight="1">
      <c r="B27" s="455" t="s">
        <v>360</v>
      </c>
      <c r="C27" s="453"/>
      <c r="D27" s="453"/>
      <c r="E27" s="453"/>
      <c r="F27" s="453"/>
      <c r="G27" s="453"/>
      <c r="H27" s="453"/>
      <c r="I27" s="453"/>
      <c r="J27" s="453"/>
      <c r="K27" s="453"/>
      <c r="L27" s="453"/>
      <c r="M27" s="453"/>
      <c r="N27" s="453"/>
      <c r="O27" s="453"/>
      <c r="P27" s="453"/>
      <c r="Q27" s="453"/>
      <c r="R27" s="453"/>
      <c r="S27" s="453"/>
      <c r="T27" s="453"/>
      <c r="U27" s="453"/>
      <c r="V27" s="453"/>
      <c r="W27" s="453"/>
      <c r="X27" s="453"/>
      <c r="Y27" s="453"/>
      <c r="Z27" s="453"/>
      <c r="AA27" s="453"/>
      <c r="AB27" s="453"/>
      <c r="AC27" s="453"/>
      <c r="AD27" s="453"/>
      <c r="AE27" s="453"/>
      <c r="AF27" s="453"/>
      <c r="AG27" s="453"/>
      <c r="AH27" s="444"/>
      <c r="AI27" s="444"/>
      <c r="AJ27" s="444"/>
      <c r="AK27" s="444"/>
      <c r="AL27" s="444"/>
      <c r="AM27" s="444"/>
      <c r="AN27" s="444"/>
      <c r="AO27" s="444"/>
      <c r="AP27" s="444"/>
      <c r="AQ27" s="444"/>
      <c r="AR27" s="444"/>
      <c r="AS27" s="444"/>
      <c r="AT27" s="444"/>
      <c r="AU27" s="444"/>
      <c r="AV27" s="444"/>
      <c r="AW27" s="444"/>
      <c r="AX27" s="444"/>
      <c r="AY27" s="444"/>
      <c r="AZ27" s="444"/>
      <c r="BA27" s="444"/>
      <c r="BB27" s="444"/>
      <c r="BC27" s="444"/>
      <c r="BD27" s="444"/>
      <c r="BE27" s="444"/>
      <c r="BF27" s="444"/>
      <c r="BG27" s="444"/>
      <c r="BH27" s="444"/>
      <c r="BI27" s="442">
        <v>24</v>
      </c>
      <c r="BJ27" s="684" t="str" cm="1">
        <f t="array" aca="1" ref="BJ27" ca="1" xml:space="preserve"> INDIRECT( ADDRESS( ROW($C$17), COLUMN($C$17) +$BI27) )</f>
        <v>ㆦ</v>
      </c>
      <c r="BK27" s="440" t="str" cm="1">
        <f t="array" aca="1" ref="BK27" ca="1" xml:space="preserve"> INDIRECT( ADDRESS( ROW($C$19), COLUMN($C$19) +$BI27) )</f>
        <v>oo</v>
      </c>
      <c r="BL27" s="439" t="str" cm="1">
        <f t="array" aca="1" ref="BL27" ca="1" xml:space="preserve"> INDIRECT( ADDRESS( ROW($C$18), COLUMN($C$18) +$BI27) )</f>
        <v>O</v>
      </c>
      <c r="BM27" s="438" t="str" cm="1">
        <f t="array" aca="1" ref="BM27" ca="1" xml:space="preserve"> INDIRECT( ADDRESS( ROW($C$16), COLUMN($C$16) +$BI27) )</f>
        <v>i</v>
      </c>
      <c r="BO27" s="548" t="str">
        <f t="shared" ca="1" si="0"/>
        <v>"i": { commit: "ㆦ" }</v>
      </c>
      <c r="BQ27" s="180">
        <v>24</v>
      </c>
      <c r="BR27" s="313" t="s">
        <v>49</v>
      </c>
      <c r="BS27" s="313">
        <v>24</v>
      </c>
      <c r="BT27" s="560" t="s">
        <v>32</v>
      </c>
      <c r="BU27" s="543">
        <v>24</v>
      </c>
      <c r="BV27" s="543" t="s">
        <v>50</v>
      </c>
      <c r="BX27" s="677">
        <f t="shared" si="1"/>
        <v>24</v>
      </c>
      <c r="BY27" s="678" t="s">
        <v>50</v>
      </c>
      <c r="BZ27" s="245" t="s">
        <v>66</v>
      </c>
      <c r="CA27" s="244" t="s">
        <v>365</v>
      </c>
      <c r="CD27" s="442">
        <f t="shared" si="2"/>
        <v>24</v>
      </c>
      <c r="CE27" s="684" t="s">
        <v>76</v>
      </c>
      <c r="CF27" s="440" t="s">
        <v>77</v>
      </c>
      <c r="CG27" s="439" t="s">
        <v>77</v>
      </c>
    </row>
    <row r="28" spans="1:85" s="443" customFormat="1" ht="31.5" customHeight="1">
      <c r="B28" s="453" t="s">
        <v>358</v>
      </c>
      <c r="C28" s="453"/>
      <c r="D28" s="453"/>
      <c r="E28" s="453"/>
      <c r="F28" s="453"/>
      <c r="G28" s="453"/>
      <c r="H28" s="453"/>
      <c r="I28" s="453"/>
      <c r="J28" s="453"/>
      <c r="K28" s="453"/>
      <c r="L28" s="453"/>
      <c r="M28" s="453"/>
      <c r="N28" s="453"/>
      <c r="O28" s="453"/>
      <c r="P28" s="453"/>
      <c r="Q28" s="453"/>
      <c r="R28" s="453"/>
      <c r="S28" s="454"/>
      <c r="T28" s="453"/>
      <c r="U28" s="453"/>
      <c r="V28" s="453"/>
      <c r="W28" s="453"/>
      <c r="X28" s="453"/>
      <c r="Y28" s="453"/>
      <c r="Z28" s="453"/>
      <c r="AA28" s="453"/>
      <c r="AB28" s="453"/>
      <c r="AC28" s="453"/>
      <c r="AD28" s="453"/>
      <c r="AE28" s="453"/>
      <c r="AF28" s="453"/>
      <c r="AG28" s="453"/>
      <c r="AH28" s="444"/>
      <c r="AI28" s="444"/>
      <c r="AJ28" s="444"/>
      <c r="AK28" s="444"/>
      <c r="AL28" s="444"/>
      <c r="AM28" s="444"/>
      <c r="AN28" s="444"/>
      <c r="AO28" s="444"/>
      <c r="AP28" s="444"/>
      <c r="AQ28" s="444"/>
      <c r="AR28" s="444"/>
      <c r="AS28" s="444"/>
      <c r="AT28" s="444"/>
      <c r="AU28" s="444"/>
      <c r="AV28" s="444"/>
      <c r="AW28" s="444"/>
      <c r="AX28" s="444"/>
      <c r="AY28" s="444"/>
      <c r="AZ28" s="444"/>
      <c r="BA28" s="444"/>
      <c r="BB28" s="444"/>
      <c r="BC28" s="444"/>
      <c r="BD28" s="444"/>
      <c r="BE28" s="444"/>
      <c r="BF28" s="444"/>
      <c r="BG28" s="444"/>
      <c r="BH28" s="444"/>
      <c r="BI28" s="442">
        <v>25</v>
      </c>
      <c r="BJ28" s="684" t="str" cm="1">
        <f t="array" aca="1" ref="BJ28" ca="1" xml:space="preserve"> INDIRECT( ADDRESS( ROW($C$17), COLUMN($C$17) +$BI28) )</f>
        <v>ㆧ</v>
      </c>
      <c r="BK28" s="440" t="str" cm="1">
        <f t="array" aca="1" ref="BK28" ca="1" xml:space="preserve"> INDIRECT( ADDRESS( ROW($C$19), COLUMN($C$19) +$BI28) )</f>
        <v>ooN</v>
      </c>
      <c r="BL28" s="439" t="str" cm="1">
        <f t="array" aca="1" ref="BL28" ca="1" xml:space="preserve"> INDIRECT( ADDRESS( ROW($C$18), COLUMN($C$18) +$BI28) )</f>
        <v>Q</v>
      </c>
      <c r="BM28" s="438" t="str" cm="1">
        <f t="array" aca="1" ref="BM28" ca="1" xml:space="preserve"> INDIRECT( ADDRESS( ROW($C$16), COLUMN($C$16) +$BI28) )</f>
        <v>I</v>
      </c>
      <c r="BO28" s="548" t="str">
        <f t="shared" ca="1" si="0"/>
        <v>"I": { commit: "ㆧ" }</v>
      </c>
      <c r="BQ28" s="180">
        <v>25</v>
      </c>
      <c r="BR28" s="313" t="s">
        <v>31</v>
      </c>
      <c r="BS28" s="313">
        <v>25</v>
      </c>
      <c r="BT28" s="560" t="s">
        <v>24</v>
      </c>
      <c r="BU28" s="543">
        <v>25</v>
      </c>
      <c r="BV28" s="546" t="s">
        <v>108</v>
      </c>
      <c r="BX28" s="677">
        <f t="shared" si="1"/>
        <v>25</v>
      </c>
      <c r="BY28" s="678" t="s">
        <v>50</v>
      </c>
      <c r="BZ28" s="245" t="s">
        <v>21</v>
      </c>
      <c r="CA28" s="244" t="s">
        <v>375</v>
      </c>
      <c r="CD28" s="442">
        <f t="shared" si="2"/>
        <v>25</v>
      </c>
      <c r="CE28" s="684" t="s">
        <v>117</v>
      </c>
      <c r="CF28" s="440" t="s">
        <v>1029</v>
      </c>
      <c r="CG28" s="439" t="s">
        <v>30</v>
      </c>
    </row>
    <row r="29" spans="1:85" s="443" customFormat="1" ht="31.5" customHeight="1">
      <c r="B29" s="452" t="s">
        <v>167</v>
      </c>
      <c r="C29" s="451"/>
      <c r="D29" s="451">
        <f ca="1" xml:space="preserve"> LEN(E29)</f>
        <v>51</v>
      </c>
      <c r="E29" s="450" t="str">
        <f ca="1" xml:space="preserve"> _xlfn.CONCAT(D16:BB16)</f>
        <v>1!qa2wsxeEdgcrRfvyYhn8*iIk,&lt;9(lL&gt;.m0p:;?/uUjJ 43657</v>
      </c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50"/>
      <c r="AI29" s="450"/>
      <c r="AJ29" s="450"/>
      <c r="AK29" s="444"/>
      <c r="AL29" s="444"/>
      <c r="AM29" s="444"/>
      <c r="AN29" s="444"/>
      <c r="AO29" s="444"/>
      <c r="AP29" s="444"/>
      <c r="AQ29" s="444"/>
      <c r="AR29" s="444"/>
      <c r="AS29" s="444"/>
      <c r="AT29" s="444"/>
      <c r="AU29" s="444"/>
      <c r="AV29" s="444"/>
      <c r="AW29" s="444"/>
      <c r="AX29" s="444"/>
      <c r="AY29" s="444"/>
      <c r="AZ29" s="444"/>
      <c r="BA29" s="444"/>
      <c r="BB29" s="444"/>
      <c r="BC29" s="444"/>
      <c r="BD29" s="444"/>
      <c r="BE29" s="444"/>
      <c r="BF29" s="444"/>
      <c r="BG29" s="444"/>
      <c r="BH29" s="444"/>
      <c r="BI29" s="442">
        <v>26</v>
      </c>
      <c r="BJ29" s="684" t="str" cm="1">
        <f t="array" aca="1" ref="BJ29" ca="1" xml:space="preserve"> INDIRECT( ADDRESS( ROW($C$17), COLUMN($C$17) +$BI29) )</f>
        <v>ㄜ</v>
      </c>
      <c r="BK29" s="440" t="str" cm="1">
        <f t="array" aca="1" ref="BK29" ca="1" xml:space="preserve"> INDIRECT( ADDRESS( ROW($C$19), COLUMN($C$19) +$BI29) )</f>
        <v>o</v>
      </c>
      <c r="BL29" s="439" t="str" cm="1">
        <f t="array" aca="1" ref="BL29" ca="1" xml:space="preserve"> INDIRECT( ADDRESS( ROW($C$18), COLUMN($C$18) +$BI29) )</f>
        <v>o</v>
      </c>
      <c r="BM29" s="438" t="str" cm="1">
        <f t="array" aca="1" ref="BM29" ca="1" xml:space="preserve"> INDIRECT( ADDRESS( ROW($C$16), COLUMN($C$16) +$BI29) )</f>
        <v>k</v>
      </c>
      <c r="BO29" s="548" t="str">
        <f t="shared" ca="1" si="0"/>
        <v>"k": { commit: "ㄜ" }</v>
      </c>
      <c r="BQ29" s="180">
        <v>26</v>
      </c>
      <c r="BR29" s="313" t="s">
        <v>42</v>
      </c>
      <c r="BS29" s="313">
        <v>26</v>
      </c>
      <c r="BT29" s="560" t="s">
        <v>79</v>
      </c>
      <c r="BU29" s="543">
        <v>26</v>
      </c>
      <c r="BV29" s="543" t="s">
        <v>78</v>
      </c>
      <c r="BX29" s="677">
        <f t="shared" si="1"/>
        <v>26</v>
      </c>
      <c r="BY29" s="678" t="s">
        <v>78</v>
      </c>
      <c r="BZ29" s="245" t="s">
        <v>51</v>
      </c>
      <c r="CA29" s="244" t="s">
        <v>368</v>
      </c>
      <c r="CD29" s="442">
        <f t="shared" si="2"/>
        <v>26</v>
      </c>
      <c r="CE29" s="684" t="s">
        <v>20</v>
      </c>
      <c r="CF29" s="440" t="s">
        <v>21</v>
      </c>
      <c r="CG29" s="439" t="s">
        <v>21</v>
      </c>
    </row>
    <row r="30" spans="1:85" s="443" customFormat="1" ht="31.5" customHeight="1">
      <c r="B30" s="448" t="s">
        <v>104</v>
      </c>
      <c r="C30" s="449"/>
      <c r="D30" s="449">
        <f ca="1">LEN(E30)</f>
        <v>51</v>
      </c>
      <c r="E30" s="448" t="str">
        <f ca="1" xml:space="preserve"> _xlfn.CONCAT(D17:BB17)</f>
        <v>ㄅㆠㄆㄇㄉㄊㄋㄌㄍㆣㄎㄫㄏㄐㆢㄑㄒㄗㆡㄘㄙㄚㆩㆦㆧㄜㆤㆥㄞㆮㄠㆯㆱㆰㆬㄢㄣㆲㄤㄥㆭㄧㆪㄨㆫ ˋ˪ˊ˫˙</v>
      </c>
      <c r="F30" s="448"/>
      <c r="G30" s="448"/>
      <c r="H30" s="448"/>
      <c r="I30" s="448"/>
      <c r="J30" s="448"/>
      <c r="K30" s="448"/>
      <c r="L30" s="448"/>
      <c r="M30" s="448"/>
      <c r="N30" s="448"/>
      <c r="O30" s="448"/>
      <c r="P30" s="448"/>
      <c r="Q30" s="448"/>
      <c r="R30" s="448"/>
      <c r="S30" s="448"/>
      <c r="T30" s="448"/>
      <c r="U30" s="448"/>
      <c r="V30" s="448"/>
      <c r="W30" s="448"/>
      <c r="X30" s="448"/>
      <c r="Y30" s="448"/>
      <c r="Z30" s="448"/>
      <c r="AA30" s="448"/>
      <c r="AB30" s="448"/>
      <c r="AC30" s="448"/>
      <c r="AD30" s="448"/>
      <c r="AE30" s="448"/>
      <c r="AF30" s="448"/>
      <c r="AG30" s="448"/>
      <c r="AH30" s="448"/>
      <c r="AI30" s="448"/>
      <c r="AJ30" s="448"/>
      <c r="AK30" s="444"/>
      <c r="AL30" s="444"/>
      <c r="AM30" s="444"/>
      <c r="AN30" s="444"/>
      <c r="AO30" s="444"/>
      <c r="AP30" s="444"/>
      <c r="AQ30" s="444"/>
      <c r="AR30" s="444"/>
      <c r="AS30" s="444"/>
      <c r="AT30" s="444"/>
      <c r="AU30" s="444"/>
      <c r="AV30" s="444"/>
      <c r="AW30" s="444"/>
      <c r="AX30" s="444"/>
      <c r="AY30" s="444"/>
      <c r="AZ30" s="444"/>
      <c r="BA30" s="444"/>
      <c r="BB30" s="444"/>
      <c r="BC30" s="444"/>
      <c r="BD30" s="444"/>
      <c r="BE30" s="444"/>
      <c r="BF30" s="444"/>
      <c r="BG30" s="444"/>
      <c r="BH30" s="444"/>
      <c r="BI30" s="442">
        <v>27</v>
      </c>
      <c r="BJ30" s="684" t="str" cm="1">
        <f t="array" aca="1" ref="BJ30" ca="1" xml:space="preserve"> INDIRECT( ADDRESS( ROW($C$17), COLUMN($C$17) +$BI30) )</f>
        <v>ㆤ</v>
      </c>
      <c r="BK30" s="440" t="str" cm="1">
        <f t="array" aca="1" ref="BK30" ca="1" xml:space="preserve"> INDIRECT( ADDRESS( ROW($C$19), COLUMN($C$19) +$BI30) )</f>
        <v>e</v>
      </c>
      <c r="BL30" s="439" t="str" cm="1">
        <f t="array" aca="1" ref="BL30" ca="1" xml:space="preserve"> INDIRECT( ADDRESS( ROW($C$18), COLUMN($C$18) +$BI30) )</f>
        <v>e</v>
      </c>
      <c r="BM30" s="438" t="str" cm="1">
        <f t="array" aca="1" ref="BM30" ca="1" xml:space="preserve"> INDIRECT( ADDRESS( ROW($C$16), COLUMN($C$16) +$BI30) )</f>
        <v>,</v>
      </c>
      <c r="BO30" s="548" t="str">
        <f t="shared" ca="1" si="0"/>
        <v>",": { commit: "ㆤ" }</v>
      </c>
      <c r="BQ30" s="180">
        <v>27</v>
      </c>
      <c r="BR30" s="672" t="s">
        <v>79</v>
      </c>
      <c r="BS30" s="313">
        <v>27</v>
      </c>
      <c r="BT30" s="560" t="s">
        <v>53</v>
      </c>
      <c r="BU30" s="543">
        <v>27</v>
      </c>
      <c r="BV30" s="543" t="s">
        <v>52</v>
      </c>
      <c r="BX30" s="677">
        <f t="shared" si="1"/>
        <v>27</v>
      </c>
      <c r="BY30" s="678" t="s">
        <v>52</v>
      </c>
      <c r="BZ30" s="245" t="s">
        <v>79</v>
      </c>
      <c r="CA30" s="244" t="s">
        <v>366</v>
      </c>
      <c r="CD30" s="442">
        <f t="shared" si="2"/>
        <v>27</v>
      </c>
      <c r="CE30" s="684" t="s">
        <v>107</v>
      </c>
      <c r="CF30" s="440" t="s">
        <v>1026</v>
      </c>
      <c r="CG30" s="439" t="s">
        <v>806</v>
      </c>
    </row>
    <row r="31" spans="1:85" s="443" customFormat="1" ht="31.5" customHeight="1">
      <c r="B31" s="447" t="str">
        <f ca="1" xml:space="preserve"> "- xlit|" &amp; E29 &amp; "|" &amp; E30 &amp; "|"</f>
        <v>- xlit|1!qa2wsxeEdgcrRfvyYhn8*iIk,&lt;9(lL&gt;.m0p:;?/uUjJ 43657|ㄅㆠㄆㄇㄉㄊㄋㄌㄍㆣㄎㄫㄏㄐㆢㄑㄒㄗㆡㄘㄙㄚㆩㆦㆧㄜㆤㆥㄞㆮㄠㆯㆱㆰㆬㄢㄣㆲㄤㄥㆭㄧㆪㄨㆫ ˋ˪ˊ˫˙|</v>
      </c>
      <c r="C31" s="446"/>
      <c r="D31" s="446"/>
      <c r="E31" s="446"/>
      <c r="F31" s="446"/>
      <c r="G31" s="446"/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446"/>
      <c r="T31" s="446"/>
      <c r="U31" s="446"/>
      <c r="V31" s="446"/>
      <c r="W31" s="446"/>
      <c r="X31" s="446"/>
      <c r="Y31" s="446"/>
      <c r="Z31" s="446"/>
      <c r="AA31" s="446"/>
      <c r="AB31" s="446"/>
      <c r="AC31" s="446"/>
      <c r="AD31" s="446"/>
      <c r="AE31" s="446"/>
      <c r="AF31" s="446"/>
      <c r="AG31" s="445"/>
      <c r="AH31" s="445"/>
      <c r="AI31" s="445"/>
      <c r="AJ31" s="445"/>
      <c r="AK31" s="444"/>
      <c r="AL31" s="444"/>
      <c r="AM31" s="444"/>
      <c r="AN31" s="444"/>
      <c r="AO31" s="444"/>
      <c r="AP31" s="444"/>
      <c r="AQ31" s="444"/>
      <c r="AR31" s="444"/>
      <c r="AS31" s="444"/>
      <c r="AT31" s="444"/>
      <c r="AU31" s="444"/>
      <c r="AV31" s="444"/>
      <c r="AW31" s="444"/>
      <c r="AX31" s="444"/>
      <c r="AY31" s="444"/>
      <c r="AZ31" s="444"/>
      <c r="BA31" s="444"/>
      <c r="BB31" s="444"/>
      <c r="BC31" s="444"/>
      <c r="BD31" s="444"/>
      <c r="BE31" s="444"/>
      <c r="BF31" s="444"/>
      <c r="BG31" s="444"/>
      <c r="BH31" s="444"/>
      <c r="BI31" s="442">
        <v>28</v>
      </c>
      <c r="BJ31" s="684" t="str" cm="1">
        <f t="array" aca="1" ref="BJ31" ca="1" xml:space="preserve"> INDIRECT( ADDRESS( ROW($C$17), COLUMN($C$17) +$BI31) )</f>
        <v>ㆥ</v>
      </c>
      <c r="BK31" s="440" t="str" cm="1">
        <f t="array" aca="1" ref="BK31" ca="1" xml:space="preserve"> INDIRECT( ADDRESS( ROW($C$19), COLUMN($C$19) +$BI31) )</f>
        <v>eN</v>
      </c>
      <c r="BL31" s="439" t="str" cm="1">
        <f t="array" aca="1" ref="BL31" ca="1" xml:space="preserve"> INDIRECT( ADDRESS( ROW($C$18), COLUMN($C$18) +$BI31) )</f>
        <v>E</v>
      </c>
      <c r="BM31" s="438" t="str" cm="1">
        <f t="array" aca="1" ref="BM31" ca="1" xml:space="preserve"> INDIRECT( ADDRESS( ROW($C$16), COLUMN($C$16) +$BI31) )</f>
        <v>&lt;</v>
      </c>
      <c r="BO31" s="548" t="str">
        <f t="shared" ca="1" si="0"/>
        <v>"&lt;": { commit: "ㆥ" }</v>
      </c>
      <c r="BQ31" s="180">
        <v>28</v>
      </c>
      <c r="BR31" s="672" t="s">
        <v>32</v>
      </c>
      <c r="BS31" s="313">
        <v>28</v>
      </c>
      <c r="BT31" s="560" t="s">
        <v>26</v>
      </c>
      <c r="BU31" s="543">
        <v>28</v>
      </c>
      <c r="BV31" s="546" t="s">
        <v>110</v>
      </c>
      <c r="BX31" s="677">
        <f t="shared" si="1"/>
        <v>28</v>
      </c>
      <c r="BY31" s="678" t="s">
        <v>52</v>
      </c>
      <c r="BZ31" s="245" t="s">
        <v>469</v>
      </c>
      <c r="CA31" s="244" t="s">
        <v>671</v>
      </c>
      <c r="CD31" s="442">
        <f t="shared" si="2"/>
        <v>28</v>
      </c>
      <c r="CE31" s="684" t="s">
        <v>50</v>
      </c>
      <c r="CF31" s="440" t="s">
        <v>51</v>
      </c>
      <c r="CG31" s="439" t="s">
        <v>32</v>
      </c>
    </row>
    <row r="32" spans="1:85" s="443" customFormat="1" ht="31.5" customHeight="1">
      <c r="B32" s="437"/>
      <c r="C32" s="437"/>
      <c r="D32" s="437"/>
      <c r="E32" s="437"/>
      <c r="F32" s="437"/>
      <c r="G32" s="437"/>
      <c r="H32" s="437"/>
      <c r="I32" s="437"/>
      <c r="J32" s="437"/>
      <c r="K32" s="437"/>
      <c r="L32" s="437"/>
      <c r="M32" s="437"/>
      <c r="N32" s="437"/>
      <c r="O32" s="437"/>
      <c r="P32" s="437"/>
      <c r="Q32" s="437"/>
      <c r="R32" s="437"/>
      <c r="S32" s="437"/>
      <c r="T32" s="437"/>
      <c r="U32" s="437"/>
      <c r="V32" s="437"/>
      <c r="W32" s="437"/>
      <c r="X32" s="437"/>
      <c r="Y32" s="437"/>
      <c r="Z32" s="437"/>
      <c r="AA32" s="437"/>
      <c r="AB32" s="437"/>
      <c r="AC32" s="437"/>
      <c r="AD32" s="437"/>
      <c r="AE32" s="437"/>
      <c r="AF32" s="437"/>
      <c r="AG32" s="437"/>
      <c r="AH32" s="444"/>
      <c r="AI32" s="444"/>
      <c r="AJ32" s="444"/>
      <c r="AK32" s="444"/>
      <c r="AL32" s="444"/>
      <c r="AM32" s="444"/>
      <c r="AN32" s="444"/>
      <c r="AO32" s="444"/>
      <c r="AP32" s="444"/>
      <c r="AQ32" s="444"/>
      <c r="AR32" s="444"/>
      <c r="AS32" s="444"/>
      <c r="AT32" s="444"/>
      <c r="AU32" s="444"/>
      <c r="AV32" s="444"/>
      <c r="AW32" s="444"/>
      <c r="AX32" s="444"/>
      <c r="AY32" s="444"/>
      <c r="AZ32" s="444"/>
      <c r="BA32" s="444"/>
      <c r="BB32" s="444"/>
      <c r="BC32" s="444"/>
      <c r="BD32" s="444"/>
      <c r="BE32" s="444"/>
      <c r="BF32" s="444"/>
      <c r="BG32" s="444"/>
      <c r="BH32" s="444"/>
      <c r="BI32" s="442">
        <v>29</v>
      </c>
      <c r="BJ32" s="684" t="str" cm="1">
        <f t="array" aca="1" ref="BJ32" ca="1" xml:space="preserve"> INDIRECT( ADDRESS( ROW($C$17), COLUMN($C$17) +$BI32) )</f>
        <v>ㄞ</v>
      </c>
      <c r="BK32" s="440" t="str" cm="1">
        <f t="array" aca="1" ref="BK32" ca="1" xml:space="preserve"> INDIRECT( ADDRESS( ROW($C$19), COLUMN($C$19) +$BI32) )</f>
        <v>ai</v>
      </c>
      <c r="BL32" s="439" t="str" cm="1">
        <f t="array" aca="1" ref="BL32" ca="1" xml:space="preserve"> INDIRECT( ADDRESS( ROW($C$18), COLUMN($C$18) +$BI32) )</f>
        <v>y</v>
      </c>
      <c r="BM32" s="438" t="str" cm="1">
        <f t="array" aca="1" ref="BM32" ca="1" xml:space="preserve"> INDIRECT( ADDRESS( ROW($C$16), COLUMN($C$16) +$BI32) )</f>
        <v>9</v>
      </c>
      <c r="BO32" s="548" t="str">
        <f t="shared" ca="1" si="0"/>
        <v>"9": { commit: "ㄞ" }</v>
      </c>
      <c r="BQ32" s="180">
        <v>29</v>
      </c>
      <c r="BR32" s="313" t="s">
        <v>178</v>
      </c>
      <c r="BS32" s="313">
        <v>29</v>
      </c>
      <c r="BT32" s="560" t="s">
        <v>175</v>
      </c>
      <c r="BU32" s="543">
        <v>29</v>
      </c>
      <c r="BV32" s="543" t="s">
        <v>22</v>
      </c>
      <c r="BX32" s="677">
        <f t="shared" si="1"/>
        <v>29</v>
      </c>
      <c r="BY32" s="678" t="s">
        <v>22</v>
      </c>
      <c r="BZ32" s="245" t="s">
        <v>53</v>
      </c>
      <c r="CA32" s="244" t="s">
        <v>362</v>
      </c>
      <c r="CD32" s="442">
        <f t="shared" si="2"/>
        <v>29</v>
      </c>
      <c r="CE32" s="684" t="s">
        <v>108</v>
      </c>
      <c r="CF32" s="440" t="s">
        <v>1027</v>
      </c>
      <c r="CG32" s="439" t="s">
        <v>24</v>
      </c>
    </row>
    <row r="33" spans="2:85" s="443" customFormat="1" ht="31.5" customHeight="1">
      <c r="B33" s="455" t="s">
        <v>1036</v>
      </c>
      <c r="C33" s="453"/>
      <c r="D33" s="453"/>
      <c r="E33" s="453"/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/>
      <c r="Q33" s="453"/>
      <c r="R33" s="453"/>
      <c r="S33" s="453"/>
      <c r="T33" s="453"/>
      <c r="U33" s="453"/>
      <c r="V33" s="453"/>
      <c r="W33" s="453"/>
      <c r="X33" s="453"/>
      <c r="Y33" s="453"/>
      <c r="Z33" s="453"/>
      <c r="AA33" s="453"/>
      <c r="AB33" s="453"/>
      <c r="AC33" s="453"/>
      <c r="AD33" s="453"/>
      <c r="AE33" s="453"/>
      <c r="AF33" s="453"/>
      <c r="AG33" s="453"/>
      <c r="AH33" s="444"/>
      <c r="AI33" s="444"/>
      <c r="AJ33" s="444"/>
      <c r="AK33" s="444"/>
      <c r="AL33" s="444"/>
      <c r="AM33" s="444"/>
      <c r="AN33" s="444"/>
      <c r="AO33" s="444"/>
      <c r="AP33" s="444"/>
      <c r="AQ33" s="444"/>
      <c r="AR33" s="444"/>
      <c r="AS33" s="444"/>
      <c r="AT33" s="444"/>
      <c r="AU33" s="444"/>
      <c r="AV33" s="444"/>
      <c r="AW33" s="444"/>
      <c r="AX33" s="444"/>
      <c r="AY33" s="444"/>
      <c r="AZ33" s="444"/>
      <c r="BA33" s="444"/>
      <c r="BB33" s="444"/>
      <c r="BC33" s="444"/>
      <c r="BD33" s="444"/>
      <c r="BE33" s="444"/>
      <c r="BF33" s="444"/>
      <c r="BG33" s="444"/>
      <c r="BH33" s="444"/>
      <c r="BI33" s="442">
        <v>30</v>
      </c>
      <c r="BJ33" s="684" t="str" cm="1">
        <f t="array" aca="1" ref="BJ33" ca="1" xml:space="preserve"> INDIRECT( ADDRESS( ROW($C$17), COLUMN($C$17) +$BI33) )</f>
        <v>ㆮ</v>
      </c>
      <c r="BK33" s="440" t="str" cm="1">
        <f t="array" aca="1" ref="BK33" ca="1" xml:space="preserve"> INDIRECT( ADDRESS( ROW($C$19), COLUMN($C$19) +$BI33) )</f>
        <v>aiN</v>
      </c>
      <c r="BL33" s="439" t="str" cm="1">
        <f t="array" aca="1" ref="BL33" ca="1" xml:space="preserve"> INDIRECT( ADDRESS( ROW($C$18), COLUMN($C$18) +$BI33) )</f>
        <v>Y</v>
      </c>
      <c r="BM33" s="438" t="str" cm="1">
        <f t="array" aca="1" ref="BM33" ca="1" xml:space="preserve"> INDIRECT( ADDRESS( ROW($C$16), COLUMN($C$16) +$BI33) )</f>
        <v>(</v>
      </c>
      <c r="BO33" s="548" t="str">
        <f t="shared" ca="1" si="0"/>
        <v>"(": { commit: "ㆮ" }</v>
      </c>
      <c r="BQ33" s="180">
        <v>30</v>
      </c>
      <c r="BR33" s="313" t="s">
        <v>179</v>
      </c>
      <c r="BS33" s="313">
        <v>30</v>
      </c>
      <c r="BT33" s="560" t="s">
        <v>29</v>
      </c>
      <c r="BU33" s="543">
        <v>30</v>
      </c>
      <c r="BV33" s="543" t="s">
        <v>111</v>
      </c>
      <c r="BX33" s="677">
        <f t="shared" si="1"/>
        <v>30</v>
      </c>
      <c r="BY33" s="678" t="s">
        <v>111</v>
      </c>
      <c r="BZ33" s="245" t="s">
        <v>472</v>
      </c>
      <c r="CA33" s="244" t="s">
        <v>674</v>
      </c>
      <c r="CD33" s="442">
        <f t="shared" si="2"/>
        <v>30</v>
      </c>
      <c r="CE33" s="684" t="s">
        <v>78</v>
      </c>
      <c r="CF33" s="440" t="s">
        <v>79</v>
      </c>
      <c r="CG33" s="439" t="s">
        <v>79</v>
      </c>
    </row>
    <row r="34" spans="2:85" s="443" customFormat="1" ht="31.5" customHeight="1">
      <c r="B34" s="453" t="s">
        <v>944</v>
      </c>
      <c r="C34" s="453"/>
      <c r="D34" s="453"/>
      <c r="E34" s="453"/>
      <c r="F34" s="453"/>
      <c r="G34" s="453"/>
      <c r="H34" s="453"/>
      <c r="I34" s="453"/>
      <c r="J34" s="453"/>
      <c r="K34" s="453"/>
      <c r="L34" s="453"/>
      <c r="M34" s="453"/>
      <c r="N34" s="453"/>
      <c r="O34" s="453"/>
      <c r="P34" s="453"/>
      <c r="Q34" s="453"/>
      <c r="R34" s="453"/>
      <c r="S34" s="454"/>
      <c r="T34" s="453"/>
      <c r="U34" s="453"/>
      <c r="V34" s="453"/>
      <c r="W34" s="453"/>
      <c r="X34" s="453"/>
      <c r="Y34" s="453"/>
      <c r="Z34" s="453"/>
      <c r="AA34" s="453"/>
      <c r="AB34" s="453"/>
      <c r="AC34" s="453"/>
      <c r="AD34" s="453"/>
      <c r="AE34" s="453"/>
      <c r="AF34" s="453"/>
      <c r="AG34" s="453"/>
      <c r="AH34" s="444"/>
      <c r="AI34" s="444"/>
      <c r="AJ34" s="444"/>
      <c r="AK34" s="444"/>
      <c r="AL34" s="444"/>
      <c r="AM34" s="444"/>
      <c r="AN34" s="444"/>
      <c r="AO34" s="444"/>
      <c r="AP34" s="444"/>
      <c r="AQ34" s="444"/>
      <c r="AR34" s="444"/>
      <c r="AS34" s="444"/>
      <c r="AT34" s="444"/>
      <c r="AU34" s="444"/>
      <c r="AV34" s="444"/>
      <c r="AW34" s="444"/>
      <c r="AX34" s="444"/>
      <c r="AY34" s="444"/>
      <c r="AZ34" s="444"/>
      <c r="BA34" s="444"/>
      <c r="BB34" s="444"/>
      <c r="BC34" s="444"/>
      <c r="BD34" s="444"/>
      <c r="BE34" s="444"/>
      <c r="BF34" s="444"/>
      <c r="BG34" s="444"/>
      <c r="BH34" s="444"/>
      <c r="BI34" s="442">
        <v>31</v>
      </c>
      <c r="BJ34" s="684" t="str" cm="1">
        <f t="array" aca="1" ref="BJ34" ca="1" xml:space="preserve"> INDIRECT( ADDRESS( ROW($C$17), COLUMN($C$17) +$BI34) )</f>
        <v>ㄠ</v>
      </c>
      <c r="BK34" s="440" t="str" cm="1">
        <f t="array" aca="1" ref="BK34" ca="1" xml:space="preserve"> INDIRECT( ADDRESS( ROW($C$19), COLUMN($C$19) +$BI34) )</f>
        <v>au</v>
      </c>
      <c r="BL34" s="439" t="str" cm="1">
        <f t="array" aca="1" ref="BL34" ca="1" xml:space="preserve"> INDIRECT( ADDRESS( ROW($C$18), COLUMN($C$18) +$BI34) )</f>
        <v>x</v>
      </c>
      <c r="BM34" s="438" t="str" cm="1">
        <f t="array" aca="1" ref="BM34" ca="1" xml:space="preserve"> INDIRECT( ADDRESS( ROW($C$16), COLUMN($C$16) +$BI34) )</f>
        <v>l</v>
      </c>
      <c r="BO34" s="548" t="str">
        <f t="shared" ca="1" si="0"/>
        <v>"l": { commit: "ㄠ" }</v>
      </c>
      <c r="BQ34" s="180">
        <v>31</v>
      </c>
      <c r="BR34" s="313" t="s">
        <v>93</v>
      </c>
      <c r="BS34" s="313">
        <v>31</v>
      </c>
      <c r="BT34" s="560" t="s">
        <v>171</v>
      </c>
      <c r="BU34" s="543">
        <v>31</v>
      </c>
      <c r="BV34" s="543" t="s">
        <v>80</v>
      </c>
      <c r="BX34" s="677">
        <f t="shared" si="1"/>
        <v>31</v>
      </c>
      <c r="BY34" s="678" t="s">
        <v>80</v>
      </c>
      <c r="BZ34" s="245" t="s">
        <v>612</v>
      </c>
      <c r="CA34" s="244" t="s">
        <v>677</v>
      </c>
      <c r="CD34" s="442">
        <f t="shared" si="2"/>
        <v>31</v>
      </c>
      <c r="CE34" s="684" t="s">
        <v>52</v>
      </c>
      <c r="CF34" s="440" t="s">
        <v>141</v>
      </c>
      <c r="CG34" s="439" t="s">
        <v>53</v>
      </c>
    </row>
    <row r="35" spans="2:85" s="443" customFormat="1" ht="31.5" customHeight="1">
      <c r="B35" s="452" t="s">
        <v>943</v>
      </c>
      <c r="C35" s="451"/>
      <c r="D35" s="451">
        <f ca="1" xml:space="preserve"> LEN(E35)</f>
        <v>51</v>
      </c>
      <c r="E35" s="450" t="str">
        <f ca="1" xml:space="preserve"> _xlfn.CONCAT(D18:BB18)</f>
        <v>pbPmtTnlkgKGhZJCSzjcsaAOQoeEyYxX}{M@N][RriIuU123570</v>
      </c>
      <c r="F35" s="450"/>
      <c r="G35" s="450"/>
      <c r="H35" s="450"/>
      <c r="I35" s="450"/>
      <c r="J35" s="450"/>
      <c r="K35" s="450"/>
      <c r="L35" s="450"/>
      <c r="M35" s="450"/>
      <c r="N35" s="450"/>
      <c r="O35" s="450"/>
      <c r="P35" s="450"/>
      <c r="Q35" s="450"/>
      <c r="R35" s="450"/>
      <c r="S35" s="450"/>
      <c r="T35" s="450"/>
      <c r="U35" s="450"/>
      <c r="V35" s="450"/>
      <c r="W35" s="450"/>
      <c r="X35" s="450"/>
      <c r="Y35" s="450"/>
      <c r="Z35" s="450"/>
      <c r="AA35" s="450"/>
      <c r="AB35" s="450"/>
      <c r="AC35" s="450"/>
      <c r="AD35" s="450"/>
      <c r="AE35" s="450"/>
      <c r="AF35" s="450"/>
      <c r="AG35" s="450"/>
      <c r="AH35" s="450"/>
      <c r="AI35" s="450"/>
      <c r="AJ35" s="450"/>
      <c r="AK35" s="437"/>
      <c r="AL35" s="437"/>
      <c r="AM35" s="437"/>
      <c r="AN35" s="437"/>
      <c r="AO35" s="437"/>
      <c r="AP35" s="437"/>
      <c r="AQ35" s="437"/>
      <c r="AR35" s="437"/>
      <c r="AS35" s="437"/>
      <c r="AT35" s="437"/>
      <c r="AU35" s="437"/>
      <c r="AV35" s="437"/>
      <c r="AW35" s="437"/>
      <c r="AX35" s="437"/>
      <c r="AY35" s="437"/>
      <c r="AZ35" s="437"/>
      <c r="BA35" s="437"/>
      <c r="BB35" s="437"/>
      <c r="BC35" s="437"/>
      <c r="BD35" s="444"/>
      <c r="BE35" s="444"/>
      <c r="BF35" s="444"/>
      <c r="BG35" s="444"/>
      <c r="BH35" s="444"/>
      <c r="BI35" s="442">
        <v>32</v>
      </c>
      <c r="BJ35" s="684" t="str" cm="1">
        <f t="array" aca="1" ref="BJ35" ca="1" xml:space="preserve"> INDIRECT( ADDRESS( ROW($C$17), COLUMN($C$17) +$BI35) )</f>
        <v>ㆯ</v>
      </c>
      <c r="BK35" s="440" t="str" cm="1">
        <f t="array" aca="1" ref="BK35" ca="1" xml:space="preserve"> INDIRECT( ADDRESS( ROW($C$19), COLUMN($C$19) +$BI35) )</f>
        <v>auN</v>
      </c>
      <c r="BL35" s="439" t="str" cm="1">
        <f t="array" aca="1" ref="BL35" ca="1" xml:space="preserve"> INDIRECT( ADDRESS( ROW($C$18), COLUMN($C$18) +$BI35) )</f>
        <v>X</v>
      </c>
      <c r="BM35" s="438" t="str" cm="1">
        <f t="array" aca="1" ref="BM35" ca="1" xml:space="preserve"> INDIRECT( ADDRESS( ROW($C$16), COLUMN($C$16) +$BI35) )</f>
        <v>L</v>
      </c>
      <c r="BO35" s="548" t="str">
        <f t="shared" ca="1" si="0"/>
        <v>"L": { commit: "ㆯ" }</v>
      </c>
      <c r="BQ35" s="180">
        <v>32</v>
      </c>
      <c r="BR35" s="313" t="s">
        <v>63</v>
      </c>
      <c r="BS35" s="313">
        <v>32</v>
      </c>
      <c r="BT35" s="560" t="s">
        <v>82</v>
      </c>
      <c r="BU35" s="543">
        <v>32</v>
      </c>
      <c r="BV35" s="543" t="s">
        <v>112</v>
      </c>
      <c r="BX35" s="677">
        <f t="shared" si="1"/>
        <v>32</v>
      </c>
      <c r="BY35" s="678" t="s">
        <v>80</v>
      </c>
      <c r="BZ35" s="245" t="s">
        <v>606</v>
      </c>
      <c r="CA35" s="244" t="s">
        <v>678</v>
      </c>
      <c r="CD35" s="442">
        <f t="shared" si="2"/>
        <v>32</v>
      </c>
      <c r="CE35" s="684" t="s">
        <v>110</v>
      </c>
      <c r="CF35" s="440" t="s">
        <v>1023</v>
      </c>
      <c r="CG35" s="439" t="s">
        <v>26</v>
      </c>
    </row>
    <row r="36" spans="2:85" s="443" customFormat="1" ht="31.5" customHeight="1">
      <c r="B36" s="448" t="s">
        <v>104</v>
      </c>
      <c r="C36" s="449"/>
      <c r="D36" s="449">
        <f ca="1">LEN(E36)</f>
        <v>51</v>
      </c>
      <c r="E36" s="448" t="str">
        <f ca="1" xml:space="preserve"> _xlfn.CONCAT(D17:BB17)</f>
        <v>ㄅㆠㄆㄇㄉㄊㄋㄌㄍㆣㄎㄫㄏㄐㆢㄑㄒㄗㆡㄘㄙㄚㆩㆦㆧㄜㆤㆥㄞㆮㄠㆯㆱㆰㆬㄢㄣㆲㄤㄥㆭㄧㆪㄨㆫ ˋ˪ˊ˫˙</v>
      </c>
      <c r="F36" s="448"/>
      <c r="G36" s="448"/>
      <c r="H36" s="448"/>
      <c r="I36" s="448"/>
      <c r="J36" s="448"/>
      <c r="K36" s="448"/>
      <c r="L36" s="448"/>
      <c r="M36" s="448"/>
      <c r="N36" s="448"/>
      <c r="O36" s="448"/>
      <c r="P36" s="448"/>
      <c r="Q36" s="448"/>
      <c r="R36" s="448"/>
      <c r="S36" s="448"/>
      <c r="T36" s="448"/>
      <c r="U36" s="448"/>
      <c r="V36" s="448"/>
      <c r="W36" s="448"/>
      <c r="X36" s="448"/>
      <c r="Y36" s="448"/>
      <c r="Z36" s="448"/>
      <c r="AA36" s="448"/>
      <c r="AB36" s="448"/>
      <c r="AC36" s="448"/>
      <c r="AD36" s="448"/>
      <c r="AE36" s="448"/>
      <c r="AF36" s="448"/>
      <c r="AG36" s="448"/>
      <c r="AH36" s="448"/>
      <c r="AI36" s="448"/>
      <c r="AJ36" s="448"/>
      <c r="AK36" s="437"/>
      <c r="AL36" s="437"/>
      <c r="AM36" s="437"/>
      <c r="AN36" s="437"/>
      <c r="AO36" s="437"/>
      <c r="AP36" s="437"/>
      <c r="AQ36" s="437"/>
      <c r="AR36" s="437"/>
      <c r="AS36" s="437"/>
      <c r="AT36" s="437"/>
      <c r="AU36" s="437"/>
      <c r="AV36" s="437"/>
      <c r="AW36" s="437"/>
      <c r="AX36" s="437"/>
      <c r="AY36" s="437"/>
      <c r="AZ36" s="437"/>
      <c r="BA36" s="437"/>
      <c r="BB36" s="437"/>
      <c r="BC36" s="437"/>
      <c r="BD36" s="444"/>
      <c r="BE36" s="444"/>
      <c r="BF36" s="444"/>
      <c r="BG36" s="444"/>
      <c r="BH36" s="444"/>
      <c r="BI36" s="442">
        <v>33</v>
      </c>
      <c r="BJ36" s="684" t="str" cm="1">
        <f t="array" aca="1" ref="BJ36" ca="1" xml:space="preserve"> INDIRECT( ADDRESS( ROW($C$17), COLUMN($C$17) +$BI36) )</f>
        <v>ㆱ</v>
      </c>
      <c r="BK36" s="440" t="str" cm="1">
        <f t="array" aca="1" ref="BK36" ca="1" xml:space="preserve"> INDIRECT( ADDRESS( ROW($C$19), COLUMN($C$19) +$BI36) )</f>
        <v>om</v>
      </c>
      <c r="BL36" s="439" t="str" cm="1">
        <f t="array" aca="1" ref="BL36" ca="1" xml:space="preserve"> INDIRECT( ADDRESS( ROW($C$18), COLUMN($C$18) +$BI36) )</f>
        <v>}</v>
      </c>
      <c r="BM36" s="438" t="str" cm="1">
        <f t="array" aca="1" ref="BM36" ca="1" xml:space="preserve"> INDIRECT( ADDRESS( ROW($C$16), COLUMN($C$16) +$BI36) )</f>
        <v>&gt;</v>
      </c>
      <c r="BO36" s="548" t="str">
        <f t="shared" ca="1" si="0"/>
        <v>"&gt;": { commit: "ㆱ" }</v>
      </c>
      <c r="BQ36" s="180">
        <v>33</v>
      </c>
      <c r="BR36" s="313" t="s">
        <v>180</v>
      </c>
      <c r="BS36" s="313">
        <v>33</v>
      </c>
      <c r="BT36" s="560" t="s">
        <v>1000</v>
      </c>
      <c r="BU36" s="543">
        <v>33</v>
      </c>
      <c r="BV36" s="543" t="s">
        <v>113</v>
      </c>
      <c r="BX36" s="677">
        <f t="shared" si="1"/>
        <v>33</v>
      </c>
      <c r="BY36" s="678" t="s">
        <v>113</v>
      </c>
      <c r="BZ36" s="245" t="s">
        <v>329</v>
      </c>
      <c r="CA36" s="244" t="s">
        <v>364</v>
      </c>
      <c r="CD36" s="442">
        <f t="shared" si="2"/>
        <v>33</v>
      </c>
      <c r="CE36" s="684" t="s">
        <v>22</v>
      </c>
      <c r="CF36" s="440" t="s">
        <v>469</v>
      </c>
      <c r="CG36" s="439" t="s">
        <v>175</v>
      </c>
    </row>
    <row r="37" spans="2:85" s="443" customFormat="1" ht="31.5" customHeight="1">
      <c r="B37" s="447" t="str">
        <f ca="1" xml:space="preserve"> "- xlit|" &amp; E35 &amp; "|" &amp; E36 &amp; "|"</f>
        <v>- xlit|pbPmtTnlkgKGhZJCSzjcsaAOQoeEyYxX}{M@N][RriIuU123570|ㄅㆠㄆㄇㄉㄊㄋㄌㄍㆣㄎㄫㄏㄐㆢㄑㄒㄗㆡㄘㄙㄚㆩㆦㆧㄜㆤㆥㄞㆮㄠㆯㆱㆰㆬㄢㄣㆲㄤㄥㆭㄧㆪㄨㆫ ˋ˪ˊ˫˙|</v>
      </c>
      <c r="C37" s="446"/>
      <c r="D37" s="446"/>
      <c r="E37" s="446"/>
      <c r="F37" s="446"/>
      <c r="G37" s="446"/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446"/>
      <c r="T37" s="446"/>
      <c r="U37" s="446"/>
      <c r="V37" s="446"/>
      <c r="W37" s="446"/>
      <c r="X37" s="446"/>
      <c r="Y37" s="446"/>
      <c r="Z37" s="446"/>
      <c r="AA37" s="446"/>
      <c r="AB37" s="446"/>
      <c r="AC37" s="446"/>
      <c r="AD37" s="446"/>
      <c r="AE37" s="446"/>
      <c r="AF37" s="446"/>
      <c r="AG37" s="445"/>
      <c r="AH37" s="445"/>
      <c r="AI37" s="445"/>
      <c r="AJ37" s="445"/>
      <c r="AK37" s="437"/>
      <c r="AL37" s="437"/>
      <c r="AM37" s="437"/>
      <c r="AN37" s="437"/>
      <c r="AO37" s="437"/>
      <c r="AP37" s="437"/>
      <c r="AQ37" s="437"/>
      <c r="AR37" s="437"/>
      <c r="AS37" s="437"/>
      <c r="AT37" s="437"/>
      <c r="AU37" s="437"/>
      <c r="AV37" s="437"/>
      <c r="AW37" s="437"/>
      <c r="AX37" s="437"/>
      <c r="AY37" s="437"/>
      <c r="AZ37" s="437"/>
      <c r="BA37" s="437"/>
      <c r="BB37" s="437"/>
      <c r="BC37" s="437"/>
      <c r="BD37" s="444"/>
      <c r="BE37" s="444"/>
      <c r="BF37" s="444"/>
      <c r="BG37" s="444"/>
      <c r="BH37" s="444"/>
      <c r="BI37" s="442">
        <v>34</v>
      </c>
      <c r="BJ37" s="684" t="str" cm="1">
        <f t="array" aca="1" ref="BJ37" ca="1" xml:space="preserve"> INDIRECT( ADDRESS( ROW($C$17), COLUMN($C$17) +$BI37) )</f>
        <v>ㆰ</v>
      </c>
      <c r="BK37" s="440" t="str" cm="1">
        <f t="array" aca="1" ref="BK37" ca="1" xml:space="preserve"> INDIRECT( ADDRESS( ROW($C$19), COLUMN($C$19) +$BI37) )</f>
        <v>am</v>
      </c>
      <c r="BL37" s="439" t="str" cm="1">
        <f t="array" aca="1" ref="BL37" ca="1" xml:space="preserve"> INDIRECT( ADDRESS( ROW($C$18), COLUMN($C$18) +$BI37) )</f>
        <v>{</v>
      </c>
      <c r="BM37" s="438" t="str" cm="1">
        <f t="array" aca="1" ref="BM37" ca="1" xml:space="preserve"> INDIRECT( ADDRESS( ROW($C$16), COLUMN($C$16) +$BI37) )</f>
        <v>.</v>
      </c>
      <c r="BO37" s="548" t="str">
        <f t="shared" ca="1" si="0"/>
        <v>".": { commit: "ㆰ" }</v>
      </c>
      <c r="BQ37" s="180">
        <v>34</v>
      </c>
      <c r="BR37" s="313" t="s">
        <v>181</v>
      </c>
      <c r="BS37" s="313">
        <v>34</v>
      </c>
      <c r="BT37" s="560" t="s">
        <v>1001</v>
      </c>
      <c r="BU37" s="543">
        <v>34</v>
      </c>
      <c r="BV37" s="543" t="s">
        <v>114</v>
      </c>
      <c r="BX37" s="677">
        <f t="shared" si="1"/>
        <v>34</v>
      </c>
      <c r="BY37" s="678" t="s">
        <v>114</v>
      </c>
      <c r="BZ37" s="245" t="s">
        <v>609</v>
      </c>
      <c r="CA37" s="244" t="s">
        <v>681</v>
      </c>
      <c r="CD37" s="442">
        <f t="shared" si="2"/>
        <v>34</v>
      </c>
      <c r="CE37" s="684" t="s">
        <v>111</v>
      </c>
      <c r="CF37" s="440" t="s">
        <v>1024</v>
      </c>
      <c r="CG37" s="439" t="s">
        <v>29</v>
      </c>
    </row>
    <row r="38" spans="2:85" s="443" customFormat="1" ht="31.5" customHeight="1">
      <c r="B38" s="437"/>
      <c r="C38" s="437"/>
      <c r="D38" s="437"/>
      <c r="E38" s="437"/>
      <c r="F38" s="437"/>
      <c r="G38" s="437"/>
      <c r="H38" s="437"/>
      <c r="I38" s="437"/>
      <c r="J38" s="437"/>
      <c r="K38" s="437"/>
      <c r="L38" s="437"/>
      <c r="M38" s="437"/>
      <c r="N38" s="437"/>
      <c r="O38" s="437"/>
      <c r="P38" s="437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7"/>
      <c r="AB38" s="437"/>
      <c r="AC38" s="437"/>
      <c r="AD38" s="437"/>
      <c r="AE38" s="437"/>
      <c r="AF38" s="437"/>
      <c r="AG38" s="437"/>
      <c r="AH38" s="437"/>
      <c r="AI38" s="437"/>
      <c r="AJ38" s="437"/>
      <c r="AK38" s="437"/>
      <c r="AL38" s="437"/>
      <c r="AM38" s="437"/>
      <c r="AN38" s="437"/>
      <c r="AO38" s="437"/>
      <c r="AP38" s="437"/>
      <c r="AQ38" s="437"/>
      <c r="AR38" s="437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7"/>
      <c r="BD38" s="444"/>
      <c r="BE38" s="444"/>
      <c r="BF38" s="444"/>
      <c r="BG38" s="444"/>
      <c r="BH38" s="444"/>
      <c r="BI38" s="442">
        <v>35</v>
      </c>
      <c r="BJ38" s="684" t="str" cm="1">
        <f t="array" aca="1" ref="BJ38" ca="1" xml:space="preserve"> INDIRECT( ADDRESS( ROW($C$17), COLUMN($C$17) +$BI38) )</f>
        <v>ㆬ</v>
      </c>
      <c r="BK38" s="440" t="str" cm="1">
        <f t="array" aca="1" ref="BK38" ca="1" xml:space="preserve"> INDIRECT( ADDRESS( ROW($C$19), COLUMN($C$19) +$BI38) )</f>
        <v>-m</v>
      </c>
      <c r="BL38" s="439" t="str" cm="1">
        <f t="array" aca="1" ref="BL38" ca="1" xml:space="preserve"> INDIRECT( ADDRESS( ROW($C$18), COLUMN($C$18) +$BI38) )</f>
        <v>M</v>
      </c>
      <c r="BM38" s="438" t="str" cm="1">
        <f t="array" aca="1" ref="BM38" ca="1" xml:space="preserve"> INDIRECT( ADDRESS( ROW($C$16), COLUMN($C$16) +$BI38) )</f>
        <v>m</v>
      </c>
      <c r="BO38" s="548" t="str">
        <f t="shared" ca="1" si="0"/>
        <v>"m": { commit: "ㆬ" }</v>
      </c>
      <c r="BQ38" s="180">
        <v>35</v>
      </c>
      <c r="BR38" s="313" t="s">
        <v>66</v>
      </c>
      <c r="BS38" s="313">
        <v>35</v>
      </c>
      <c r="BT38" s="560" t="s">
        <v>87</v>
      </c>
      <c r="BU38" s="543">
        <v>35</v>
      </c>
      <c r="BV38" s="543" t="s">
        <v>100</v>
      </c>
      <c r="BX38" s="677">
        <f t="shared" si="1"/>
        <v>35</v>
      </c>
      <c r="BY38" s="678" t="s">
        <v>100</v>
      </c>
      <c r="BZ38" s="245" t="s">
        <v>314</v>
      </c>
      <c r="CA38" s="244" t="s">
        <v>683</v>
      </c>
      <c r="CD38" s="442">
        <f t="shared" si="2"/>
        <v>35</v>
      </c>
      <c r="CE38" s="684" t="s">
        <v>80</v>
      </c>
      <c r="CF38" s="440" t="s">
        <v>472</v>
      </c>
      <c r="CG38" s="439" t="s">
        <v>171</v>
      </c>
    </row>
    <row r="39" spans="2:85" ht="31.5" customHeight="1">
      <c r="B39" s="437"/>
      <c r="C39" s="437"/>
      <c r="D39" s="437"/>
      <c r="E39" s="437"/>
      <c r="F39" s="437"/>
      <c r="G39" s="437"/>
      <c r="H39" s="437"/>
      <c r="I39" s="437"/>
      <c r="J39" s="437"/>
      <c r="K39" s="437"/>
      <c r="L39" s="437"/>
      <c r="M39" s="437"/>
      <c r="N39" s="437"/>
      <c r="O39" s="437"/>
      <c r="P39" s="437"/>
      <c r="Q39" s="437"/>
      <c r="R39" s="437"/>
      <c r="S39" s="437"/>
      <c r="T39" s="437"/>
      <c r="U39" s="437"/>
      <c r="V39" s="437"/>
      <c r="W39" s="437"/>
      <c r="X39" s="437"/>
      <c r="Y39" s="437"/>
      <c r="Z39" s="437"/>
      <c r="AA39" s="437"/>
      <c r="AB39" s="437"/>
      <c r="AC39" s="437"/>
      <c r="AD39" s="437"/>
      <c r="AE39" s="437"/>
      <c r="AF39" s="437"/>
      <c r="AG39" s="437"/>
      <c r="AH39" s="437"/>
      <c r="AI39" s="437"/>
      <c r="AJ39" s="437"/>
      <c r="AK39" s="437"/>
      <c r="AL39" s="437"/>
      <c r="AM39" s="437"/>
      <c r="AN39" s="437"/>
      <c r="AO39" s="437"/>
      <c r="AP39" s="437"/>
      <c r="AQ39" s="437"/>
      <c r="AR39" s="437"/>
      <c r="AS39" s="437"/>
      <c r="AT39" s="437"/>
      <c r="AU39" s="437"/>
      <c r="AV39" s="437"/>
      <c r="AW39" s="437"/>
      <c r="AX39" s="437"/>
      <c r="AY39" s="437"/>
      <c r="AZ39" s="437"/>
      <c r="BA39" s="437"/>
      <c r="BB39" s="437"/>
      <c r="BC39" s="437"/>
      <c r="BD39" s="437"/>
      <c r="BE39" s="437"/>
      <c r="BF39" s="437"/>
      <c r="BG39" s="437"/>
      <c r="BH39" s="437"/>
      <c r="BI39" s="442">
        <v>36</v>
      </c>
      <c r="BJ39" s="684" t="str" cm="1">
        <f t="array" aca="1" ref="BJ39" ca="1" xml:space="preserve"> INDIRECT( ADDRESS( ROW($C$17), COLUMN($C$17) +$BI39) )</f>
        <v>ㄢ</v>
      </c>
      <c r="BK39" s="440" t="str" cm="1">
        <f t="array" aca="1" ref="BK39" ca="1" xml:space="preserve"> INDIRECT( ADDRESS( ROW($C$19), COLUMN($C$19) +$BI39) )</f>
        <v>an</v>
      </c>
      <c r="BL39" s="439" t="str" cm="1">
        <f t="array" aca="1" ref="BL39" ca="1" xml:space="preserve"> INDIRECT( ADDRESS( ROW($C$18), COLUMN($C$18) +$BI39) )</f>
        <v>@</v>
      </c>
      <c r="BM39" s="438" t="str" cm="1">
        <f t="array" aca="1" ref="BM39" ca="1" xml:space="preserve"> INDIRECT( ADDRESS( ROW($C$16), COLUMN($C$16) +$BI39) )</f>
        <v>0</v>
      </c>
      <c r="BO39" s="548" t="str">
        <f t="shared" ca="1" si="0"/>
        <v>"0": { commit: "ㄢ" }</v>
      </c>
      <c r="BQ39" s="180">
        <v>36</v>
      </c>
      <c r="BR39" s="313" t="s">
        <v>182</v>
      </c>
      <c r="BS39" s="313">
        <v>36</v>
      </c>
      <c r="BT39" s="560" t="s">
        <v>1013</v>
      </c>
      <c r="BU39" s="543">
        <v>36</v>
      </c>
      <c r="BV39" s="543" t="s">
        <v>23</v>
      </c>
      <c r="BX39" s="677">
        <f t="shared" si="1"/>
        <v>36</v>
      </c>
      <c r="BY39" s="678" t="s">
        <v>23</v>
      </c>
      <c r="BZ39" s="245" t="s">
        <v>73</v>
      </c>
      <c r="CA39" s="244" t="s">
        <v>363</v>
      </c>
      <c r="CD39" s="442">
        <f t="shared" si="2"/>
        <v>36</v>
      </c>
      <c r="CE39" s="684" t="s">
        <v>112</v>
      </c>
      <c r="CF39" s="440" t="s">
        <v>1025</v>
      </c>
      <c r="CG39" s="439" t="s">
        <v>82</v>
      </c>
    </row>
    <row r="40" spans="2:85" ht="31.5" customHeight="1">
      <c r="B40" s="494" t="s">
        <v>103</v>
      </c>
      <c r="C40" s="493"/>
      <c r="D40" s="492" cm="1">
        <f t="array" ref="D40" xml:space="preserve"> COLUMN() - COLUMN($C:$C)</f>
        <v>1</v>
      </c>
      <c r="E40" s="492" cm="1">
        <f t="array" ref="E40" xml:space="preserve"> COLUMN() - COLUMN($C:$C)</f>
        <v>2</v>
      </c>
      <c r="F40" s="492" cm="1">
        <f t="array" ref="F40" xml:space="preserve"> COLUMN() - COLUMN($C:$C)</f>
        <v>3</v>
      </c>
      <c r="G40" s="492" cm="1">
        <f t="array" ref="G40" xml:space="preserve"> COLUMN() - COLUMN($C:$C)</f>
        <v>4</v>
      </c>
      <c r="H40" s="492" cm="1">
        <f t="array" ref="H40" xml:space="preserve"> COLUMN() - COLUMN($C:$C)</f>
        <v>5</v>
      </c>
      <c r="I40" s="492" cm="1">
        <f t="array" ref="I40" xml:space="preserve"> COLUMN() - COLUMN($C:$C)</f>
        <v>6</v>
      </c>
      <c r="J40" s="492" cm="1">
        <f t="array" ref="J40" xml:space="preserve"> COLUMN() - COLUMN($C:$C)</f>
        <v>7</v>
      </c>
      <c r="K40" s="492" cm="1">
        <f t="array" ref="K40" xml:space="preserve"> COLUMN() - COLUMN($C:$C)</f>
        <v>8</v>
      </c>
      <c r="L40" s="492" cm="1">
        <f t="array" ref="L40" xml:space="preserve"> COLUMN() - COLUMN($C:$C)</f>
        <v>9</v>
      </c>
      <c r="M40" s="492" cm="1">
        <f t="array" ref="M40" xml:space="preserve"> COLUMN() - COLUMN($C:$C)</f>
        <v>10</v>
      </c>
      <c r="N40" s="492" cm="1">
        <f t="array" ref="N40" xml:space="preserve"> COLUMN() - COLUMN($C:$C)</f>
        <v>11</v>
      </c>
      <c r="O40" s="492" cm="1">
        <f t="array" ref="O40" xml:space="preserve"> COLUMN() - COLUMN($C:$C)</f>
        <v>12</v>
      </c>
      <c r="P40" s="492" cm="1">
        <f t="array" ref="P40" xml:space="preserve"> COLUMN() - COLUMN($C:$C)</f>
        <v>13</v>
      </c>
      <c r="Q40" s="492" cm="1">
        <f t="array" ref="Q40" xml:space="preserve"> COLUMN() - COLUMN($C:$C)</f>
        <v>14</v>
      </c>
      <c r="R40" s="492" cm="1">
        <f t="array" ref="R40" xml:space="preserve"> COLUMN() - COLUMN($C:$C)</f>
        <v>15</v>
      </c>
      <c r="S40" s="492" cm="1">
        <f t="array" ref="S40" xml:space="preserve"> COLUMN() - COLUMN($C:$C)</f>
        <v>16</v>
      </c>
      <c r="T40" s="492" cm="1">
        <f t="array" ref="T40" xml:space="preserve"> COLUMN() - COLUMN($C:$C)</f>
        <v>17</v>
      </c>
      <c r="U40" s="492" cm="1">
        <f t="array" ref="U40" xml:space="preserve"> COLUMN() - COLUMN($C:$C)</f>
        <v>18</v>
      </c>
      <c r="V40" s="492" cm="1">
        <f t="array" ref="V40" xml:space="preserve"> COLUMN() - COLUMN($C:$C)</f>
        <v>19</v>
      </c>
      <c r="W40" s="492" cm="1">
        <f t="array" ref="W40" xml:space="preserve"> COLUMN() - COLUMN($C:$C)</f>
        <v>20</v>
      </c>
      <c r="X40" s="492" cm="1">
        <f t="array" ref="X40" xml:space="preserve"> COLUMN() - COLUMN($C:$C)</f>
        <v>21</v>
      </c>
      <c r="Y40" s="491" cm="1">
        <f t="array" ref="Y40" xml:space="preserve"> COLUMN() - COLUMN($C:$C)</f>
        <v>22</v>
      </c>
      <c r="Z40" s="491" cm="1">
        <f t="array" ref="Z40" xml:space="preserve"> COLUMN() - COLUMN($C:$C)</f>
        <v>23</v>
      </c>
      <c r="AA40" s="491" cm="1">
        <f t="array" ref="AA40" xml:space="preserve"> COLUMN() - COLUMN($C:$C)</f>
        <v>24</v>
      </c>
      <c r="AB40" s="491" cm="1">
        <f t="array" ref="AB40" xml:space="preserve"> COLUMN() - COLUMN($C:$C)</f>
        <v>25</v>
      </c>
      <c r="AC40" s="491" cm="1">
        <f t="array" ref="AC40" xml:space="preserve"> COLUMN() - COLUMN($C:$C)</f>
        <v>26</v>
      </c>
      <c r="AD40" s="491" cm="1">
        <f t="array" ref="AD40" xml:space="preserve"> COLUMN() - COLUMN($C:$C)</f>
        <v>27</v>
      </c>
      <c r="AE40" s="491" cm="1">
        <f t="array" ref="AE40" xml:space="preserve"> COLUMN() - COLUMN($C:$C)</f>
        <v>28</v>
      </c>
      <c r="AF40" s="491" cm="1">
        <f t="array" ref="AF40" xml:space="preserve"> COLUMN() - COLUMN($C:$C)</f>
        <v>29</v>
      </c>
      <c r="AG40" s="491" cm="1">
        <f t="array" ref="AG40" xml:space="preserve"> COLUMN() - COLUMN($C:$C)</f>
        <v>30</v>
      </c>
      <c r="AH40" s="491" cm="1">
        <f t="array" ref="AH40" xml:space="preserve"> COLUMN() - COLUMN($C:$C)</f>
        <v>31</v>
      </c>
      <c r="AI40" s="491" cm="1">
        <f t="array" ref="AI40" xml:space="preserve"> COLUMN() - COLUMN($C:$C)</f>
        <v>32</v>
      </c>
      <c r="AJ40" s="491" cm="1">
        <f t="array" ref="AJ40" xml:space="preserve"> COLUMN() - COLUMN($C:$C)</f>
        <v>33</v>
      </c>
      <c r="AK40" s="491" cm="1">
        <f t="array" ref="AK40" xml:space="preserve"> COLUMN() - COLUMN($C:$C)</f>
        <v>34</v>
      </c>
      <c r="AL40" s="491" cm="1">
        <f t="array" ref="AL40" xml:space="preserve"> COLUMN() - COLUMN($C:$C)</f>
        <v>35</v>
      </c>
      <c r="AM40" s="491" cm="1">
        <f t="array" ref="AM40" xml:space="preserve"> COLUMN() - COLUMN($C:$C)</f>
        <v>36</v>
      </c>
      <c r="AN40" s="491" cm="1">
        <f t="array" ref="AN40" xml:space="preserve"> COLUMN() - COLUMN($C:$C)</f>
        <v>37</v>
      </c>
      <c r="AO40" s="491" cm="1">
        <f t="array" ref="AO40" xml:space="preserve"> COLUMN() - COLUMN($C:$C)</f>
        <v>38</v>
      </c>
      <c r="AP40" s="491" cm="1">
        <f t="array" ref="AP40" xml:space="preserve"> COLUMN() - COLUMN($C:$C)</f>
        <v>39</v>
      </c>
      <c r="AQ40" s="491" cm="1">
        <f t="array" ref="AQ40" xml:space="preserve"> COLUMN() - COLUMN($C:$C)</f>
        <v>40</v>
      </c>
      <c r="AR40" s="491" cm="1">
        <f t="array" ref="AR40" xml:space="preserve"> COLUMN() - COLUMN($C:$C)</f>
        <v>41</v>
      </c>
      <c r="AS40" s="491" cm="1">
        <f t="array" ref="AS40" xml:space="preserve"> COLUMN() - COLUMN($C:$C)</f>
        <v>42</v>
      </c>
      <c r="AT40" s="491" cm="1">
        <f t="array" ref="AT40" xml:space="preserve"> COLUMN() - COLUMN($C:$C)</f>
        <v>43</v>
      </c>
      <c r="AU40" s="491" cm="1">
        <f t="array" ref="AU40" xml:space="preserve"> COLUMN() - COLUMN($C:$C)</f>
        <v>44</v>
      </c>
      <c r="AV40" s="491" cm="1">
        <f t="array" ref="AV40" xml:space="preserve"> COLUMN() - COLUMN($C:$C)</f>
        <v>45</v>
      </c>
      <c r="AW40" s="490" cm="1">
        <f t="array" ref="AW40" xml:space="preserve"> COLUMN() - COLUMN($C:$C)</f>
        <v>46</v>
      </c>
      <c r="AX40" s="490" cm="1">
        <f t="array" ref="AX40" xml:space="preserve"> COLUMN() - COLUMN($C:$C)</f>
        <v>47</v>
      </c>
      <c r="AY40" s="490" cm="1">
        <f t="array" ref="AY40" xml:space="preserve"> COLUMN() - COLUMN($C:$C)</f>
        <v>48</v>
      </c>
      <c r="AZ40" s="490" cm="1">
        <f t="array" ref="AZ40" xml:space="preserve"> COLUMN() - COLUMN($C:$C)</f>
        <v>49</v>
      </c>
      <c r="BA40" s="490" cm="1">
        <f t="array" ref="BA40" xml:space="preserve"> COLUMN() - COLUMN($C:$C)</f>
        <v>50</v>
      </c>
      <c r="BB40" s="490" cm="1">
        <f t="array" ref="BB40" xml:space="preserve"> COLUMN() - COLUMN($C:$C)</f>
        <v>51</v>
      </c>
      <c r="BC40" s="491" cm="1">
        <f t="array" ref="BC40" xml:space="preserve"> COLUMN() - COLUMN($C:$C)</f>
        <v>52</v>
      </c>
      <c r="BD40" s="490" cm="1">
        <f t="array" ref="BD40" xml:space="preserve"> COLUMN() - COLUMN($C:$C)</f>
        <v>53</v>
      </c>
      <c r="BE40" s="490" cm="1">
        <f t="array" ref="BE40" xml:space="preserve"> COLUMN() - COLUMN($C:$C)</f>
        <v>54</v>
      </c>
      <c r="BF40" s="490" cm="1">
        <f t="array" ref="BF40" xml:space="preserve"> COLUMN() - COLUMN($C:$C)</f>
        <v>55</v>
      </c>
      <c r="BG40" s="437"/>
      <c r="BH40" s="437"/>
      <c r="BI40" s="442">
        <v>37</v>
      </c>
      <c r="BJ40" s="684" t="str" cm="1">
        <f t="array" aca="1" ref="BJ40" ca="1" xml:space="preserve"> INDIRECT( ADDRESS( ROW($C$17), COLUMN($C$17) +$BI40) )</f>
        <v>ㄣ</v>
      </c>
      <c r="BK40" s="440" t="str" cm="1">
        <f t="array" aca="1" ref="BK40" ca="1" xml:space="preserve"> INDIRECT( ADDRESS( ROW($C$19), COLUMN($C$19) +$BI40) )</f>
        <v>-n</v>
      </c>
      <c r="BL40" s="439" t="str" cm="1">
        <f t="array" aca="1" ref="BL40" ca="1" xml:space="preserve"> INDIRECT( ADDRESS( ROW($C$18), COLUMN($C$18) +$BI40) )</f>
        <v>N</v>
      </c>
      <c r="BM40" s="438" t="str" cm="1">
        <f t="array" aca="1" ref="BM40" ca="1" xml:space="preserve"> INDIRECT( ADDRESS( ROW($C$16), COLUMN($C$16) +$BI40) )</f>
        <v>p</v>
      </c>
      <c r="BO40" s="548" t="str">
        <f t="shared" ca="1" si="0"/>
        <v>"p": { commit: "ㄣ" }</v>
      </c>
      <c r="BQ40" s="180">
        <v>37</v>
      </c>
      <c r="BR40" s="313" t="s">
        <v>9</v>
      </c>
      <c r="BS40" s="313">
        <v>37</v>
      </c>
      <c r="BT40" s="560" t="s">
        <v>86</v>
      </c>
      <c r="BU40" s="543">
        <v>37</v>
      </c>
      <c r="BV40" s="543" t="s">
        <v>54</v>
      </c>
      <c r="BX40" s="677">
        <f t="shared" si="1"/>
        <v>37</v>
      </c>
      <c r="BY40" s="678" t="s">
        <v>54</v>
      </c>
      <c r="BZ40" s="245" t="s">
        <v>600</v>
      </c>
      <c r="CA40" s="244" t="s">
        <v>685</v>
      </c>
      <c r="CD40" s="442">
        <f t="shared" si="2"/>
        <v>37</v>
      </c>
      <c r="CE40" s="684" t="s">
        <v>100</v>
      </c>
      <c r="CF40" s="440" t="s">
        <v>903</v>
      </c>
      <c r="CG40" s="439" t="s">
        <v>87</v>
      </c>
    </row>
    <row r="41" spans="2:85" ht="31.5" customHeight="1">
      <c r="B41" s="488" t="s">
        <v>167</v>
      </c>
      <c r="C41" s="487"/>
      <c r="D41" s="485" t="str" cm="1">
        <f t="array" aca="1" ref="D41" ca="1">INDIRECT(ADDRESS(ROW($BR$4)+D$40-1, COLUMN($BR$4)))</f>
        <v>1</v>
      </c>
      <c r="E41" s="485" t="str" cm="1">
        <f t="array" aca="1" ref="E41" ca="1">INDIRECT(ADDRESS(ROW($BR$4)+E$40-1, COLUMN($BR$4)))</f>
        <v>!</v>
      </c>
      <c r="F41" s="485" t="str" cm="1">
        <f t="array" aca="1" ref="F41" ca="1">INDIRECT(ADDRESS(ROW($BR$4)+F$40-1, COLUMN($BR$4)))</f>
        <v>q</v>
      </c>
      <c r="G41" s="485" t="str" cm="1">
        <f t="array" aca="1" ref="G41" ca="1">INDIRECT(ADDRESS(ROW($BR$4)+G$40-1, COLUMN($BR$4)))</f>
        <v>a</v>
      </c>
      <c r="H41" s="485" t="str" cm="1">
        <f t="array" aca="1" ref="H41" ca="1">INDIRECT(ADDRESS(ROW($BR$4)+H$40-1, COLUMN($BR$4)))</f>
        <v>2</v>
      </c>
      <c r="I41" s="485" t="str" cm="1">
        <f t="array" aca="1" ref="I41" ca="1">INDIRECT(ADDRESS(ROW($BR$4)+I$40-1, COLUMN($BR$4)))</f>
        <v>w</v>
      </c>
      <c r="J41" s="485" t="str" cm="1">
        <f t="array" aca="1" ref="J41" ca="1">INDIRECT(ADDRESS(ROW($BR$4)+J$40-1, COLUMN($BR$4)))</f>
        <v>s</v>
      </c>
      <c r="K41" s="485" t="str" cm="1">
        <f t="array" aca="1" ref="K41" ca="1">INDIRECT(ADDRESS(ROW($BR$4)+K$40-1, COLUMN($BR$4)))</f>
        <v>x</v>
      </c>
      <c r="L41" s="485" t="str" cm="1">
        <f t="array" aca="1" ref="L41" ca="1">INDIRECT(ADDRESS(ROW($BR$4)+L$40-1, COLUMN($BR$4)))</f>
        <v>e</v>
      </c>
      <c r="M41" s="485" t="str" cm="1">
        <f t="array" aca="1" ref="M41" ca="1">INDIRECT(ADDRESS(ROW($BR$4)+M$40-1, COLUMN($BR$4)))</f>
        <v>E</v>
      </c>
      <c r="N41" s="485" t="str" cm="1">
        <f t="array" aca="1" ref="N41" ca="1">INDIRECT(ADDRESS(ROW($BR$4)+N$40-1, COLUMN($BR$4)))</f>
        <v>d</v>
      </c>
      <c r="O41" s="485" t="str" cm="1">
        <f t="array" aca="1" ref="O41" ca="1">INDIRECT(ADDRESS(ROW($BR$4)+O$40-1, COLUMN($BR$4)))</f>
        <v>D</v>
      </c>
      <c r="P41" s="485" t="str" cm="1">
        <f t="array" aca="1" ref="P41" ca="1">INDIRECT(ADDRESS(ROW($BR$4)+P$40-1, COLUMN($BR$4)))</f>
        <v>c</v>
      </c>
      <c r="Q41" s="485" t="str" cm="1">
        <f t="array" aca="1" ref="Q41" ca="1">INDIRECT(ADDRESS(ROW($BR$4)+Q$40-1, COLUMN($BR$4)))</f>
        <v>r</v>
      </c>
      <c r="R41" s="485" t="str" cm="1">
        <f t="array" aca="1" ref="R41" ca="1">INDIRECT(ADDRESS(ROW($BR$4)+R$40-1, COLUMN($BR$4)))</f>
        <v>R</v>
      </c>
      <c r="S41" s="485" t="str" cm="1">
        <f t="array" aca="1" ref="S41" ca="1">INDIRECT(ADDRESS(ROW($BR$4)+S$40-1, COLUMN($BR$4)))</f>
        <v>f</v>
      </c>
      <c r="T41" s="485" t="str" cm="1">
        <f t="array" aca="1" ref="T41" ca="1">INDIRECT(ADDRESS(ROW($BR$4)+T$40-1, COLUMN($BR$4)))</f>
        <v>v</v>
      </c>
      <c r="U41" s="485" t="str" cm="1">
        <f t="array" aca="1" ref="U41" ca="1">INDIRECT(ADDRESS(ROW($BR$4)+U$40-1, COLUMN($BR$4)))</f>
        <v>y</v>
      </c>
      <c r="V41" s="485" t="str" cm="1">
        <f t="array" aca="1" ref="V41" ca="1">INDIRECT(ADDRESS(ROW($BR$4)+V$40-1, COLUMN($BR$4)))</f>
        <v>Y</v>
      </c>
      <c r="W41" s="485" t="str" cm="1">
        <f t="array" aca="1" ref="W41" ca="1">INDIRECT(ADDRESS(ROW($BR$4)+W$40-1, COLUMN($BR$4)))</f>
        <v>h</v>
      </c>
      <c r="X41" s="485" t="str" cm="1">
        <f t="array" aca="1" ref="X41" ca="1">INDIRECT(ADDRESS(ROW($BR$4)+X$40-1, COLUMN($BR$4)))</f>
        <v>n</v>
      </c>
      <c r="Y41" s="485" t="str" cm="1">
        <f t="array" aca="1" ref="Y41" ca="1">INDIRECT(ADDRESS(ROW($BR$4)+Y$40-1, COLUMN($BR$4)))</f>
        <v>8</v>
      </c>
      <c r="Z41" s="485" t="str" cm="1">
        <f t="array" aca="1" ref="Z41" ca="1">INDIRECT(ADDRESS(ROW($BR$4)+Z$40-1, COLUMN($BR$4)))</f>
        <v>*</v>
      </c>
      <c r="AA41" s="485" t="str" cm="1">
        <f t="array" aca="1" ref="AA41" ca="1">INDIRECT(ADDRESS(ROW($BR$4)+AA$40-1, COLUMN($BR$4)))</f>
        <v>i</v>
      </c>
      <c r="AB41" s="485" t="str" cm="1">
        <f t="array" aca="1" ref="AB41" ca="1">INDIRECT(ADDRESS(ROW($BR$4)+AB$40-1, COLUMN($BR$4)))</f>
        <v>I</v>
      </c>
      <c r="AC41" s="485" t="str" cm="1">
        <f t="array" aca="1" ref="AC41" ca="1">INDIRECT(ADDRESS(ROW($BR$4)+AC$40-1, COLUMN($BR$4)))</f>
        <v>k</v>
      </c>
      <c r="AD41" s="485" t="str" cm="1">
        <f t="array" aca="1" ref="AD41" ca="1">INDIRECT(ADDRESS(ROW($BR$4)+AD$40-1, COLUMN($BR$4)))</f>
        <v>o</v>
      </c>
      <c r="AE41" s="485" t="str" cm="1">
        <f t="array" aca="1" ref="AE41" ca="1">INDIRECT(ADDRESS(ROW($BR$4)+AE$40-1, COLUMN($BR$4)))</f>
        <v>O</v>
      </c>
      <c r="AF41" s="485" t="str" cm="1">
        <f t="array" aca="1" ref="AF41" ca="1">INDIRECT(ADDRESS(ROW($BR$4)+AF$40-1, COLUMN($BR$4)))</f>
        <v>9</v>
      </c>
      <c r="AG41" s="485" t="str" cm="1">
        <f t="array" aca="1" ref="AG41" ca="1">INDIRECT(ADDRESS(ROW($BR$4)+AG$40-1, COLUMN($BR$4)))</f>
        <v>(</v>
      </c>
      <c r="AH41" s="485" t="str" cm="1">
        <f t="array" aca="1" ref="AH41" ca="1">INDIRECT(ADDRESS(ROW($BR$4)+AH$40-1, COLUMN($BR$4)))</f>
        <v>l</v>
      </c>
      <c r="AI41" s="485" t="str" cm="1">
        <f t="array" aca="1" ref="AI41" ca="1">INDIRECT(ADDRESS(ROW($BR$4)+AI$40-1, COLUMN($BR$4)))</f>
        <v>L</v>
      </c>
      <c r="AJ41" s="485" t="str" cm="1">
        <f t="array" aca="1" ref="AJ41" ca="1">INDIRECT(ADDRESS(ROW($BR$4)+AJ$40-1, COLUMN($BR$4)))</f>
        <v>,</v>
      </c>
      <c r="AK41" s="485" t="str" cm="1">
        <f t="array" aca="1" ref="AK41" ca="1">INDIRECT(ADDRESS(ROW($BR$4)+AK$40-1, COLUMN($BR$4)))</f>
        <v>&lt;</v>
      </c>
      <c r="AL41" s="485" t="str" cm="1">
        <f t="array" aca="1" ref="AL41" ca="1">INDIRECT(ADDRESS(ROW($BR$4)+AL$40-1, COLUMN($BR$4)))</f>
        <v>m</v>
      </c>
      <c r="AM41" s="485" t="str" cm="1">
        <f t="array" aca="1" ref="AM41" ca="1">INDIRECT(ADDRESS(ROW($BR$4)+AM$40-1, COLUMN($BR$4)))</f>
        <v>0</v>
      </c>
      <c r="AN41" s="485" t="str" cm="1">
        <f t="array" aca="1" ref="AN41" ca="1">INDIRECT(ADDRESS(ROW($BR$4)+AN$40-1, COLUMN($BR$4)))</f>
        <v>p</v>
      </c>
      <c r="AO41" s="485" t="str" cm="1">
        <f t="array" aca="1" ref="AO41" ca="1">INDIRECT(ADDRESS(ROW($BR$4)+AO$40-1, COLUMN($BR$4)))</f>
        <v>;</v>
      </c>
      <c r="AP41" s="485" t="str" cm="1">
        <f t="array" aca="1" ref="AP41" ca="1">INDIRECT(ADDRESS(ROW($BR$4)+AP$40-1, COLUMN($BR$4)))</f>
        <v>:</v>
      </c>
      <c r="AQ41" s="485" t="str" cm="1">
        <f t="array" aca="1" ref="AQ41" ca="1">INDIRECT(ADDRESS(ROW($BR$4)+AQ$40-1, COLUMN($BR$4)))</f>
        <v>/</v>
      </c>
      <c r="AR41" s="485" t="str" cm="1">
        <f t="array" aca="1" ref="AR41" ca="1">INDIRECT(ADDRESS(ROW($BR$4)+AR$40-1, COLUMN($BR$4)))</f>
        <v>-</v>
      </c>
      <c r="AS41" s="485" t="str" cm="1">
        <f t="array" aca="1" ref="AS41" ca="1">INDIRECT(ADDRESS(ROW($BR$4)+AS$40-1, COLUMN($BR$4)))</f>
        <v>u</v>
      </c>
      <c r="AT41" s="485" t="str" cm="1">
        <f t="array" aca="1" ref="AT41" ca="1">INDIRECT(ADDRESS(ROW($BR$4)+AT$40-1, COLUMN($BR$4)))</f>
        <v>U</v>
      </c>
      <c r="AU41" s="485" t="str" cm="1">
        <f t="array" aca="1" ref="AU41" ca="1">INDIRECT(ADDRESS(ROW($BR$4)+AU$40-1, COLUMN($BR$4)))</f>
        <v>j</v>
      </c>
      <c r="AV41" s="485" t="str" cm="1">
        <f t="array" aca="1" ref="AV41" ca="1">INDIRECT(ADDRESS(ROW($BR$4)+AV$40-1, COLUMN($BR$4)))</f>
        <v>J</v>
      </c>
      <c r="AW41" s="485" t="str" cm="1">
        <f t="array" aca="1" ref="AW41" ca="1">INDIRECT(ADDRESS(ROW($BR$4)+AW$40-1, COLUMN($BR$4)))</f>
        <v>b</v>
      </c>
      <c r="AX41" s="485" t="str" cm="1">
        <f t="array" aca="1" ref="AX41" ca="1">INDIRECT(ADDRESS(ROW($BR$4)+AX$40-1, COLUMN($BR$4)))</f>
        <v>t</v>
      </c>
      <c r="AY41" s="485" t="str" cm="1">
        <f t="array" aca="1" ref="AY41" ca="1">INDIRECT(ADDRESS(ROW($BR$4)+AY$40-1, COLUMN($BR$4)))</f>
        <v>g</v>
      </c>
      <c r="AZ41" s="485" t="str" cm="1">
        <f t="array" aca="1" ref="AZ41" ca="1">INDIRECT(ADDRESS(ROW($BR$4)+AZ$40-1, COLUMN($BR$4)))</f>
        <v>z</v>
      </c>
      <c r="BA41" s="485" t="str" cm="1">
        <f t="array" aca="1" ref="BA41" ca="1">INDIRECT(ADDRESS(ROW($BR$4)+BA$40-1, COLUMN($BR$4)))</f>
        <v xml:space="preserve"> </v>
      </c>
      <c r="BB41" s="485" t="str" cm="1">
        <f t="array" aca="1" ref="BB41" ca="1">INDIRECT(ADDRESS(ROW($BR$4)+BB$40-1, COLUMN($BR$4)))</f>
        <v>4</v>
      </c>
      <c r="BC41" s="485" t="str" cm="1">
        <f t="array" aca="1" ref="BC41" ca="1">INDIRECT(ADDRESS(ROW($BR$4)+BC$40-1, COLUMN($BR$4)))</f>
        <v>3</v>
      </c>
      <c r="BD41" s="485" t="str" cm="1">
        <f t="array" aca="1" ref="BD41" ca="1">INDIRECT(ADDRESS(ROW($BR$4)+BD$40-1, COLUMN($BR$4)))</f>
        <v>6</v>
      </c>
      <c r="BE41" s="485" t="str" cm="1">
        <f t="array" aca="1" ref="BE41" ca="1">INDIRECT(ADDRESS(ROW($BR$4)+BE$40-1, COLUMN($BR$4)))</f>
        <v>5</v>
      </c>
      <c r="BF41" s="485" t="str" cm="1">
        <f t="array" aca="1" ref="BF41" ca="1">INDIRECT(ADDRESS(ROW($BR$4)+BF$40-1, COLUMN($BR$4)))</f>
        <v>7</v>
      </c>
      <c r="BG41" s="437"/>
      <c r="BH41" s="437"/>
      <c r="BI41" s="442">
        <v>38</v>
      </c>
      <c r="BJ41" s="684" t="str" cm="1">
        <f t="array" aca="1" ref="BJ41" ca="1" xml:space="preserve"> INDIRECT( ADDRESS( ROW($C$17), COLUMN($C$17) +$BI41) )</f>
        <v>ㆲ</v>
      </c>
      <c r="BK41" s="440" t="str" cm="1">
        <f t="array" aca="1" ref="BK41" ca="1" xml:space="preserve"> INDIRECT( ADDRESS( ROW($C$19), COLUMN($C$19) +$BI41) )</f>
        <v>ong</v>
      </c>
      <c r="BL41" s="439" t="str" cm="1">
        <f t="array" aca="1" ref="BL41" ca="1" xml:space="preserve"> INDIRECT( ADDRESS( ROW($C$18), COLUMN($C$18) +$BI41) )</f>
        <v>]</v>
      </c>
      <c r="BM41" s="438" t="str" cm="1">
        <f t="array" aca="1" ref="BM41" ca="1" xml:space="preserve"> INDIRECT( ADDRESS( ROW($C$16), COLUMN($C$16) +$BI41) )</f>
        <v>:</v>
      </c>
      <c r="BO41" s="548" t="str">
        <f t="shared" ca="1" si="0"/>
        <v>":": { commit: "ㆲ" }</v>
      </c>
      <c r="BQ41" s="180">
        <v>38</v>
      </c>
      <c r="BR41" s="313" t="s">
        <v>183</v>
      </c>
      <c r="BS41" s="313">
        <v>38</v>
      </c>
      <c r="BT41" s="560" t="s">
        <v>1002</v>
      </c>
      <c r="BU41" s="543">
        <v>38</v>
      </c>
      <c r="BV41" s="543" t="s">
        <v>81</v>
      </c>
      <c r="BX41" s="677">
        <f t="shared" si="1"/>
        <v>38</v>
      </c>
      <c r="BY41" s="678" t="s">
        <v>81</v>
      </c>
      <c r="BZ41" s="245" t="s">
        <v>603</v>
      </c>
      <c r="CA41" s="244" t="s">
        <v>686</v>
      </c>
      <c r="CD41" s="442">
        <f t="shared" si="2"/>
        <v>38</v>
      </c>
      <c r="CE41" s="684" t="s">
        <v>54</v>
      </c>
      <c r="CF41" s="440" t="s">
        <v>329</v>
      </c>
      <c r="CG41" s="439" t="s">
        <v>86</v>
      </c>
    </row>
    <row r="42" spans="2:85" ht="31.5" customHeight="1">
      <c r="B42" s="484" t="s">
        <v>104</v>
      </c>
      <c r="C42" s="483"/>
      <c r="D42" s="479" t="str" cm="1">
        <f t="array" aca="1" ref="D42" ca="1">INDIRECT(ADDRESS(ROW($BV$4)+D$40-1, COLUMN($BV$4)))</f>
        <v>ㄅ</v>
      </c>
      <c r="E42" s="479" t="str" cm="1">
        <f t="array" aca="1" ref="E42" ca="1">INDIRECT(ADDRESS(ROW($BV$4)+E$40-1, COLUMN($BV$4)))</f>
        <v>ㆠ</v>
      </c>
      <c r="F42" s="479" t="str" cm="1">
        <f t="array" aca="1" ref="F42" ca="1">INDIRECT(ADDRESS(ROW($BV$4)+F$40-1, COLUMN($BV$4)))</f>
        <v>ㄆ</v>
      </c>
      <c r="G42" s="479" t="str" cm="1">
        <f t="array" aca="1" ref="G42" ca="1">INDIRECT(ADDRESS(ROW($BV$4)+G$40-1, COLUMN($BV$4)))</f>
        <v>ㄇ</v>
      </c>
      <c r="H42" s="479" t="str" cm="1">
        <f t="array" aca="1" ref="H42" ca="1">INDIRECT(ADDRESS(ROW($BV$4)+H$40-1, COLUMN($BV$4)))</f>
        <v>ㄉ</v>
      </c>
      <c r="I42" s="479" t="str" cm="1">
        <f t="array" aca="1" ref="I42" ca="1">INDIRECT(ADDRESS(ROW($BV$4)+I$40-1, COLUMN($BV$4)))</f>
        <v>ㄊ</v>
      </c>
      <c r="J42" s="479" t="str" cm="1">
        <f t="array" aca="1" ref="J42" ca="1">INDIRECT(ADDRESS(ROW($BV$4)+J$40-1, COLUMN($BV$4)))</f>
        <v>ㄋ</v>
      </c>
      <c r="K42" s="479" t="str" cm="1">
        <f t="array" aca="1" ref="K42" ca="1">INDIRECT(ADDRESS(ROW($BV$4)+K$40-1, COLUMN($BV$4)))</f>
        <v>ㄌ</v>
      </c>
      <c r="L42" s="479" t="str" cm="1">
        <f t="array" aca="1" ref="L42" ca="1">INDIRECT(ADDRESS(ROW($BV$4)+L$40-1, COLUMN($BV$4)))</f>
        <v>ㄍ</v>
      </c>
      <c r="M42" s="479" t="str" cm="1">
        <f t="array" aca="1" ref="M42" ca="1">INDIRECT(ADDRESS(ROW($BV$4)+M$40-1, COLUMN($BV$4)))</f>
        <v>ㆣ</v>
      </c>
      <c r="N42" s="479" t="str" cm="1">
        <f t="array" aca="1" ref="N42" ca="1">INDIRECT(ADDRESS(ROW($BV$4)+N$40-1, COLUMN($BV$4)))</f>
        <v>ㄎ</v>
      </c>
      <c r="O42" s="479" t="str" cm="1">
        <f t="array" aca="1" ref="O42" ca="1">INDIRECT(ADDRESS(ROW($BV$4)+O$40-1, COLUMN($BV$4)))</f>
        <v>ㄫ</v>
      </c>
      <c r="P42" s="479" t="str" cm="1">
        <f t="array" aca="1" ref="P42" ca="1">INDIRECT(ADDRESS(ROW($BV$4)+P$40-1, COLUMN($BV$4)))</f>
        <v>ㄏ</v>
      </c>
      <c r="Q42" s="479" t="str" cm="1">
        <f t="array" aca="1" ref="Q42" ca="1">INDIRECT(ADDRESS(ROW($BV$4)+Q$40-1, COLUMN($BV$4)))</f>
        <v>ㄐ</v>
      </c>
      <c r="R42" s="479" t="str" cm="1">
        <f t="array" aca="1" ref="R42" ca="1">INDIRECT(ADDRESS(ROW($BV$4)+R$40-1, COLUMN($BV$4)))</f>
        <v>ㆢ</v>
      </c>
      <c r="S42" s="479" t="str" cm="1">
        <f t="array" aca="1" ref="S42" ca="1">INDIRECT(ADDRESS(ROW($BV$4)+S$40-1, COLUMN($BV$4)))</f>
        <v>ㄑ</v>
      </c>
      <c r="T42" s="479" t="str" cm="1">
        <f t="array" aca="1" ref="T42" ca="1">INDIRECT(ADDRESS(ROW($BV$4)+T$40-1, COLUMN($BV$4)))</f>
        <v>ㄒ</v>
      </c>
      <c r="U42" s="479" t="str" cm="1">
        <f t="array" aca="1" ref="U42" ca="1">INDIRECT(ADDRESS(ROW($BV$4)+U$40-1, COLUMN($BV$4)))</f>
        <v>ㄗ</v>
      </c>
      <c r="V42" s="479" t="str" cm="1">
        <f t="array" aca="1" ref="V42" ca="1">INDIRECT(ADDRESS(ROW($BV$4)+V$40-1, COLUMN($BV$4)))</f>
        <v>ㆡ</v>
      </c>
      <c r="W42" s="479" t="str" cm="1">
        <f t="array" aca="1" ref="W42" ca="1">INDIRECT(ADDRESS(ROW($BV$4)+W$40-1, COLUMN($BV$4)))</f>
        <v>ㄘ</v>
      </c>
      <c r="X42" s="479" t="str" cm="1">
        <f t="array" aca="1" ref="X42" ca="1">INDIRECT(ADDRESS(ROW($BV$4)+X$40-1, COLUMN($BV$4)))</f>
        <v>ㄙ</v>
      </c>
      <c r="Y42" s="479" t="str" cm="1">
        <f t="array" aca="1" ref="Y42" ca="1">INDIRECT(ADDRESS(ROW($BV$4)+Y$40-1, COLUMN($BV$4)))</f>
        <v>ㄚ</v>
      </c>
      <c r="Z42" s="479" t="str" cm="1">
        <f t="array" aca="1" ref="Z42" ca="1">INDIRECT(ADDRESS(ROW($BV$4)+Z$40-1, COLUMN($BV$4)))</f>
        <v>ㆩ</v>
      </c>
      <c r="AA42" s="479" t="str" cm="1">
        <f t="array" aca="1" ref="AA42" ca="1">INDIRECT(ADDRESS(ROW($BV$4)+AA$40-1, COLUMN($BV$4)))</f>
        <v>ㆦ</v>
      </c>
      <c r="AB42" s="479" t="str" cm="1">
        <f t="array" aca="1" ref="AB42" ca="1">INDIRECT(ADDRESS(ROW($BV$4)+AB$40-1, COLUMN($BV$4)))</f>
        <v>ㆧ</v>
      </c>
      <c r="AC42" s="479" t="str" cm="1">
        <f t="array" aca="1" ref="AC42" ca="1">INDIRECT(ADDRESS(ROW($BV$4)+AC$40-1, COLUMN($BV$4)))</f>
        <v>ㄜ</v>
      </c>
      <c r="AD42" s="479" t="str" cm="1">
        <f t="array" aca="1" ref="AD42" ca="1">INDIRECT(ADDRESS(ROW($BV$4)+AD$40-1, COLUMN($BV$4)))</f>
        <v>ㆤ</v>
      </c>
      <c r="AE42" s="479" t="str" cm="1">
        <f t="array" aca="1" ref="AE42" ca="1">INDIRECT(ADDRESS(ROW($BV$4)+AE$40-1, COLUMN($BV$4)))</f>
        <v>ㆥ</v>
      </c>
      <c r="AF42" s="479" t="str" cm="1">
        <f t="array" aca="1" ref="AF42" ca="1">INDIRECT(ADDRESS(ROW($BV$4)+AF$40-1, COLUMN($BV$4)))</f>
        <v>ㄞ</v>
      </c>
      <c r="AG42" s="479" t="str" cm="1">
        <f t="array" aca="1" ref="AG42" ca="1">INDIRECT(ADDRESS(ROW($BV$4)+AG$40-1, COLUMN($BV$4)))</f>
        <v>ㆮ</v>
      </c>
      <c r="AH42" s="479" t="str" cm="1">
        <f t="array" aca="1" ref="AH42" ca="1">INDIRECT(ADDRESS(ROW($BV$4)+AH$40-1, COLUMN($BV$4)))</f>
        <v>ㄠ</v>
      </c>
      <c r="AI42" s="479" t="str" cm="1">
        <f t="array" aca="1" ref="AI42" ca="1">INDIRECT(ADDRESS(ROW($BV$4)+AI$40-1, COLUMN($BV$4)))</f>
        <v>ㆯ</v>
      </c>
      <c r="AJ42" s="479" t="str" cm="1">
        <f t="array" aca="1" ref="AJ42" ca="1">INDIRECT(ADDRESS(ROW($BV$4)+AJ$40-1, COLUMN($BV$4)))</f>
        <v>ㆰ</v>
      </c>
      <c r="AK42" s="479" t="str" cm="1">
        <f t="array" aca="1" ref="AK42" ca="1">INDIRECT(ADDRESS(ROW($BV$4)+AK$40-1, COLUMN($BV$4)))</f>
        <v>ㆱ</v>
      </c>
      <c r="AL42" s="479" t="str" cm="1">
        <f t="array" aca="1" ref="AL42" ca="1">INDIRECT(ADDRESS(ROW($BV$4)+AL$40-1, COLUMN($BV$4)))</f>
        <v>ㆬ</v>
      </c>
      <c r="AM42" s="479" t="str" cm="1">
        <f t="array" aca="1" ref="AM42" ca="1">INDIRECT(ADDRESS(ROW($BV$4)+AM$40-1, COLUMN($BV$4)))</f>
        <v>ㄢ</v>
      </c>
      <c r="AN42" s="479" t="str" cm="1">
        <f t="array" aca="1" ref="AN42" ca="1">INDIRECT(ADDRESS(ROW($BV$4)+AN$40-1, COLUMN($BV$4)))</f>
        <v>ㄣ</v>
      </c>
      <c r="AO42" s="479" t="str" cm="1">
        <f t="array" aca="1" ref="AO42" ca="1">INDIRECT(ADDRESS(ROW($BV$4)+AO$40-1, COLUMN($BV$4)))</f>
        <v>ㄤ</v>
      </c>
      <c r="AP42" s="479" t="str" cm="1">
        <f t="array" aca="1" ref="AP42" ca="1">INDIRECT(ADDRESS(ROW($BV$4)+AP$40-1, COLUMN($BV$4)))</f>
        <v>ㆲ</v>
      </c>
      <c r="AQ42" s="479" t="str" cm="1">
        <f t="array" aca="1" ref="AQ42" ca="1">INDIRECT(ADDRESS(ROW($BV$4)+AQ$40-1, COLUMN($BV$4)))</f>
        <v>ㄥ</v>
      </c>
      <c r="AR42" s="479" t="str" cm="1">
        <f t="array" aca="1" ref="AR42" ca="1">INDIRECT(ADDRESS(ROW($BV$4)+AR$40-1, COLUMN($BV$4)))</f>
        <v>ㆭ</v>
      </c>
      <c r="AS42" s="479" t="str" cm="1">
        <f t="array" aca="1" ref="AS42" ca="1">INDIRECT(ADDRESS(ROW($BV$4)+AS$40-1, COLUMN($BV$4)))</f>
        <v>ㄧ</v>
      </c>
      <c r="AT42" s="479" t="str" cm="1">
        <f t="array" aca="1" ref="AT42" ca="1">INDIRECT(ADDRESS(ROW($BV$4)+AT$40-1, COLUMN($BV$4)))</f>
        <v>ㆪ</v>
      </c>
      <c r="AU42" s="479" t="str" cm="1">
        <f t="array" aca="1" ref="AU42" ca="1">INDIRECT(ADDRESS(ROW($BV$4)+AU$40-1, COLUMN($BV$4)))</f>
        <v>ㄨ</v>
      </c>
      <c r="AV42" s="479" t="str" cm="1">
        <f t="array" aca="1" ref="AV42" ca="1">INDIRECT(ADDRESS(ROW($BV$4)+AV$40-1, COLUMN($BV$4)))</f>
        <v>ㆫ</v>
      </c>
      <c r="AW42" s="479" t="str" cm="1">
        <f t="array" aca="1" ref="AW42" ca="1">INDIRECT(ADDRESS(ROW($BV$4)+AW$40-1, COLUMN($BV$4)))</f>
        <v>ㆴ</v>
      </c>
      <c r="AX42" s="479" t="str" cm="1">
        <f t="array" aca="1" ref="AX42" ca="1">INDIRECT(ADDRESS(ROW($BV$4)+AX$40-1, COLUMN($BV$4)))</f>
        <v>ㆵ</v>
      </c>
      <c r="AY42" s="479" t="str" cm="1">
        <f t="array" aca="1" ref="AY42" ca="1">INDIRECT(ADDRESS(ROW($BV$4)+AY$40-1, COLUMN($BV$4)))</f>
        <v>ㆻ</v>
      </c>
      <c r="AZ42" s="479" t="str" cm="1">
        <f t="array" aca="1" ref="AZ42" ca="1">INDIRECT(ADDRESS(ROW($BV$4)+AZ$40-1, COLUMN($BV$4)))</f>
        <v>ㆷ</v>
      </c>
      <c r="BA42" s="479" t="str" cm="1">
        <f t="array" aca="1" ref="BA42" ca="1">INDIRECT(ADDRESS(ROW($BV$4)+BA$40-1, COLUMN($BV$4)))</f>
        <v xml:space="preserve"> </v>
      </c>
      <c r="BB42" s="479" t="str" cm="1">
        <f t="array" aca="1" ref="BB42" ca="1">INDIRECT(ADDRESS(ROW($BV$4)+BB$40-1, COLUMN($BV$4)))</f>
        <v>ˋ</v>
      </c>
      <c r="BC42" s="479" t="str" cm="1">
        <f t="array" aca="1" ref="BC42" ca="1">INDIRECT(ADDRESS(ROW($BV$4)+BC$40-1, COLUMN($BV$4)))</f>
        <v>˪</v>
      </c>
      <c r="BD42" s="479" t="str" cm="1">
        <f t="array" aca="1" ref="BD42" ca="1">INDIRECT(ADDRESS(ROW($BV$4)+BD$40-1, COLUMN($BV$4)))</f>
        <v>ˊ</v>
      </c>
      <c r="BE42" s="479" t="str" cm="1">
        <f t="array" aca="1" ref="BE42" ca="1">INDIRECT(ADDRESS(ROW($BV$4)+BE$40-1, COLUMN($BV$4)))</f>
        <v>˫</v>
      </c>
      <c r="BF42" s="479" t="str" cm="1">
        <f t="array" aca="1" ref="BF42" ca="1">INDIRECT(ADDRESS(ROW($BV$4)+BF$40-1, COLUMN($BV$4)))</f>
        <v>˙</v>
      </c>
      <c r="BG42" s="437"/>
      <c r="BH42" s="437"/>
      <c r="BI42" s="442">
        <v>39</v>
      </c>
      <c r="BJ42" s="684" t="str" cm="1">
        <f t="array" aca="1" ref="BJ42" ca="1" xml:space="preserve"> INDIRECT( ADDRESS( ROW($C$17), COLUMN($C$17) +$BI42) )</f>
        <v>ㄤ</v>
      </c>
      <c r="BK42" s="440" t="str" cm="1">
        <f t="array" aca="1" ref="BK42" ca="1" xml:space="preserve"> INDIRECT( ADDRESS( ROW($C$19), COLUMN($C$19) +$BI42) )</f>
        <v>ang</v>
      </c>
      <c r="BL42" s="439" t="str" cm="1">
        <f t="array" aca="1" ref="BL42" ca="1" xml:space="preserve"> INDIRECT( ADDRESS( ROW($C$18), COLUMN($C$18) +$BI42) )</f>
        <v>[</v>
      </c>
      <c r="BM42" s="438" t="str" cm="1">
        <f t="array" aca="1" ref="BM42" ca="1" xml:space="preserve"> INDIRECT( ADDRESS( ROW($C$16), COLUMN($C$16) +$BI42) )</f>
        <v>;</v>
      </c>
      <c r="BO42" s="548" t="str">
        <f t="shared" ca="1" si="0"/>
        <v>";": { commit: "ㄤ" }</v>
      </c>
      <c r="BQ42" s="180">
        <v>39</v>
      </c>
      <c r="BR42" s="313" t="s">
        <v>1004</v>
      </c>
      <c r="BS42" s="313">
        <v>39</v>
      </c>
      <c r="BT42" s="560" t="s">
        <v>1003</v>
      </c>
      <c r="BU42" s="543">
        <v>39</v>
      </c>
      <c r="BV42" s="543" t="s">
        <v>101</v>
      </c>
      <c r="BX42" s="677">
        <f t="shared" si="1"/>
        <v>39</v>
      </c>
      <c r="BY42" s="678" t="s">
        <v>101</v>
      </c>
      <c r="BZ42" s="245" t="s">
        <v>309</v>
      </c>
      <c r="CA42" s="244" t="s">
        <v>374</v>
      </c>
      <c r="CD42" s="442">
        <f t="shared" si="2"/>
        <v>39</v>
      </c>
      <c r="CE42" s="684" t="s">
        <v>23</v>
      </c>
      <c r="CF42" s="440" t="s">
        <v>606</v>
      </c>
      <c r="CG42" s="439" t="s">
        <v>1013</v>
      </c>
    </row>
    <row r="43" spans="2:85" ht="31.5" customHeight="1">
      <c r="B43" s="473" t="s">
        <v>971</v>
      </c>
      <c r="C43" s="472"/>
      <c r="D43" s="469" t="str" cm="1">
        <f t="array" aca="1" ref="D43" ca="1">INDIRECT(ADDRESS(ROW($BT$4)+D$40-1, COLUMN($BT$4)))</f>
        <v>p</v>
      </c>
      <c r="E43" s="469" t="str" cm="1">
        <f t="array" aca="1" ref="E43" ca="1">INDIRECT(ADDRESS(ROW($BT$4)+E$40-1, COLUMN($BT$4)))</f>
        <v>b</v>
      </c>
      <c r="F43" s="469" t="str" cm="1">
        <f t="array" aca="1" ref="F43" ca="1">INDIRECT(ADDRESS(ROW($BT$4)+F$40-1, COLUMN($BT$4)))</f>
        <v>P</v>
      </c>
      <c r="G43" s="469" t="str" cm="1">
        <f t="array" aca="1" ref="G43" ca="1">INDIRECT(ADDRESS(ROW($BT$4)+G$40-1, COLUMN($BT$4)))</f>
        <v>m</v>
      </c>
      <c r="H43" s="469" t="str" cm="1">
        <f t="array" aca="1" ref="H43" ca="1">INDIRECT(ADDRESS(ROW($BT$4)+H$40-1, COLUMN($BT$4)))</f>
        <v>t</v>
      </c>
      <c r="I43" s="469" t="str" cm="1">
        <f t="array" aca="1" ref="I43" ca="1">INDIRECT(ADDRESS(ROW($BT$4)+I$40-1, COLUMN($BT$4)))</f>
        <v>T</v>
      </c>
      <c r="J43" s="469" t="str" cm="1">
        <f t="array" aca="1" ref="J43" ca="1">INDIRECT(ADDRESS(ROW($BT$4)+J$40-1, COLUMN($BT$4)))</f>
        <v>n</v>
      </c>
      <c r="K43" s="469" t="str" cm="1">
        <f t="array" aca="1" ref="K43" ca="1">INDIRECT(ADDRESS(ROW($BT$4)+K$40-1, COLUMN($BT$4)))</f>
        <v>l</v>
      </c>
      <c r="L43" s="469" t="str" cm="1">
        <f t="array" aca="1" ref="L43" ca="1">INDIRECT(ADDRESS(ROW($BT$4)+L$40-1, COLUMN($BT$4)))</f>
        <v>k</v>
      </c>
      <c r="M43" s="469" t="str" cm="1">
        <f t="array" aca="1" ref="M43" ca="1">INDIRECT(ADDRESS(ROW($BT$4)+M$40-1, COLUMN($BT$4)))</f>
        <v>g</v>
      </c>
      <c r="N43" s="469" t="str" cm="1">
        <f t="array" aca="1" ref="N43" ca="1">INDIRECT(ADDRESS(ROW($BT$4)+N$40-1, COLUMN($BT$4)))</f>
        <v>K</v>
      </c>
      <c r="O43" s="469" t="str" cm="1">
        <f t="array" aca="1" ref="O43" ca="1">INDIRECT(ADDRESS(ROW($BT$4)+O$40-1, COLUMN($BT$4)))</f>
        <v>G</v>
      </c>
      <c r="P43" s="469" t="str" cm="1">
        <f t="array" aca="1" ref="P43" ca="1">INDIRECT(ADDRESS(ROW($BT$4)+P$40-1, COLUMN($BT$4)))</f>
        <v>h</v>
      </c>
      <c r="Q43" s="469" t="str" cm="1">
        <f t="array" aca="1" ref="Q43" ca="1">INDIRECT(ADDRESS(ROW($BT$4)+Q$40-1, COLUMN($BT$4)))</f>
        <v>Z</v>
      </c>
      <c r="R43" s="469" t="str" cm="1">
        <f t="array" aca="1" ref="R43" ca="1">INDIRECT(ADDRESS(ROW($BT$4)+R$40-1, COLUMN($BT$4)))</f>
        <v>J</v>
      </c>
      <c r="S43" s="469" t="str" cm="1">
        <f t="array" aca="1" ref="S43" ca="1">INDIRECT(ADDRESS(ROW($BT$4)+S$40-1, COLUMN($BT$4)))</f>
        <v>C</v>
      </c>
      <c r="T43" s="469" t="str" cm="1">
        <f t="array" aca="1" ref="T43" ca="1">INDIRECT(ADDRESS(ROW($BT$4)+T$40-1, COLUMN($BT$4)))</f>
        <v>S</v>
      </c>
      <c r="U43" s="469" t="str" cm="1">
        <f t="array" aca="1" ref="U43" ca="1">INDIRECT(ADDRESS(ROW($BT$4)+U$40-1, COLUMN($BT$4)))</f>
        <v>z</v>
      </c>
      <c r="V43" s="469" t="str" cm="1">
        <f t="array" aca="1" ref="V43" ca="1">INDIRECT(ADDRESS(ROW($BT$4)+V$40-1, COLUMN($BT$4)))</f>
        <v>j</v>
      </c>
      <c r="W43" s="469" t="str" cm="1">
        <f t="array" aca="1" ref="W43" ca="1">INDIRECT(ADDRESS(ROW($BT$4)+W$40-1, COLUMN($BT$4)))</f>
        <v>c</v>
      </c>
      <c r="X43" s="469" t="str" cm="1">
        <f t="array" aca="1" ref="X43" ca="1">INDIRECT(ADDRESS(ROW($BT$4)+X$40-1, COLUMN($BT$4)))</f>
        <v>s</v>
      </c>
      <c r="Y43" s="469" t="str" cm="1">
        <f t="array" aca="1" ref="Y43" ca="1">INDIRECT(ADDRESS(ROW($BT$4)+Y$40-1, COLUMN($BT$4)))</f>
        <v>a</v>
      </c>
      <c r="Z43" s="469" t="str" cm="1">
        <f t="array" aca="1" ref="Z43" ca="1">INDIRECT(ADDRESS(ROW($BT$4)+Z$40-1, COLUMN($BT$4)))</f>
        <v>A</v>
      </c>
      <c r="AA43" s="469" t="str" cm="1">
        <f t="array" aca="1" ref="AA43" ca="1">INDIRECT(ADDRESS(ROW($BT$4)+AA$40-1, COLUMN($BT$4)))</f>
        <v>O</v>
      </c>
      <c r="AB43" s="469" t="str" cm="1">
        <f t="array" aca="1" ref="AB43" ca="1">INDIRECT(ADDRESS(ROW($BT$4)+AB$40-1, COLUMN($BT$4)))</f>
        <v>Q</v>
      </c>
      <c r="AC43" s="469" t="str" cm="1">
        <f t="array" aca="1" ref="AC43" ca="1">INDIRECT(ADDRESS(ROW($BT$4)+AC$40-1, COLUMN($BT$4)))</f>
        <v>o</v>
      </c>
      <c r="AD43" s="469" t="str" cm="1">
        <f t="array" aca="1" ref="AD43" ca="1">INDIRECT(ADDRESS(ROW($BT$4)+AD$40-1, COLUMN($BT$4)))</f>
        <v>e</v>
      </c>
      <c r="AE43" s="469" t="str" cm="1">
        <f t="array" aca="1" ref="AE43" ca="1">INDIRECT(ADDRESS(ROW($BT$4)+AE$40-1, COLUMN($BT$4)))</f>
        <v>E</v>
      </c>
      <c r="AF43" s="469" t="str" cm="1">
        <f t="array" aca="1" ref="AF43" ca="1">INDIRECT(ADDRESS(ROW($BT$4)+AF$40-1, COLUMN($BT$4)))</f>
        <v>y</v>
      </c>
      <c r="AG43" s="469" t="str" cm="1">
        <f t="array" aca="1" ref="AG43" ca="1">INDIRECT(ADDRESS(ROW($BT$4)+AG$40-1, COLUMN($BT$4)))</f>
        <v>Y</v>
      </c>
      <c r="AH43" s="469" t="str" cm="1">
        <f t="array" aca="1" ref="AH43" ca="1">INDIRECT(ADDRESS(ROW($BT$4)+AH$40-1, COLUMN($BT$4)))</f>
        <v>x</v>
      </c>
      <c r="AI43" s="469" t="str" cm="1">
        <f t="array" aca="1" ref="AI43" ca="1">INDIRECT(ADDRESS(ROW($BT$4)+AI$40-1, COLUMN($BT$4)))</f>
        <v>X</v>
      </c>
      <c r="AJ43" s="469" t="str" cm="1">
        <f t="array" aca="1" ref="AJ43" ca="1">INDIRECT(ADDRESS(ROW($BT$4)+AJ$40-1, COLUMN($BT$4)))</f>
        <v>{</v>
      </c>
      <c r="AK43" s="469" t="str" cm="1">
        <f t="array" aca="1" ref="AK43" ca="1">INDIRECT(ADDRESS(ROW($BT$4)+AK$40-1, COLUMN($BT$4)))</f>
        <v>}</v>
      </c>
      <c r="AL43" s="469" t="str" cm="1">
        <f t="array" aca="1" ref="AL43" ca="1">INDIRECT(ADDRESS(ROW($BT$4)+AL$40-1, COLUMN($BT$4)))</f>
        <v>M</v>
      </c>
      <c r="AM43" s="469" t="str" cm="1">
        <f t="array" aca="1" ref="AM43" ca="1">INDIRECT(ADDRESS(ROW($BT$4)+AM$40-1, COLUMN($BT$4)))</f>
        <v>@</v>
      </c>
      <c r="AN43" s="469" t="str" cm="1">
        <f t="array" aca="1" ref="AN43" ca="1">INDIRECT(ADDRESS(ROW($BT$4)+AN$40-1, COLUMN($BT$4)))</f>
        <v>N</v>
      </c>
      <c r="AO43" s="469" t="str" cm="1">
        <f t="array" aca="1" ref="AO43" ca="1">INDIRECT(ADDRESS(ROW($BT$4)+AO$40-1, COLUMN($BT$4)))</f>
        <v>[</v>
      </c>
      <c r="AP43" s="469" t="str" cm="1">
        <f t="array" aca="1" ref="AP43" ca="1">INDIRECT(ADDRESS(ROW($BT$4)+AP$40-1, COLUMN($BT$4)))</f>
        <v>]</v>
      </c>
      <c r="AQ43" s="469" t="str" cm="1">
        <f t="array" aca="1" ref="AQ43" ca="1">INDIRECT(ADDRESS(ROW($BT$4)+AQ$40-1, COLUMN($BT$4)))</f>
        <v>R</v>
      </c>
      <c r="AR43" s="469" t="str" cm="1">
        <f t="array" aca="1" ref="AR43" ca="1">INDIRECT(ADDRESS(ROW($BT$4)+AR$40-1, COLUMN($BT$4)))</f>
        <v>r</v>
      </c>
      <c r="AS43" s="469" t="str" cm="1">
        <f t="array" aca="1" ref="AS43" ca="1">INDIRECT(ADDRESS(ROW($BT$4)+AS$40-1, COLUMN($BT$4)))</f>
        <v>i</v>
      </c>
      <c r="AT43" s="469" t="str" cm="1">
        <f t="array" aca="1" ref="AT43" ca="1">INDIRECT(ADDRESS(ROW($BT$4)+AT$40-1, COLUMN($BT$4)))</f>
        <v>I</v>
      </c>
      <c r="AU43" s="469" t="str" cm="1">
        <f t="array" aca="1" ref="AU43" ca="1">INDIRECT(ADDRESS(ROW($BT$4)+AU$40-1, COLUMN($BT$4)))</f>
        <v>u</v>
      </c>
      <c r="AV43" s="469" t="str" cm="1">
        <f t="array" aca="1" ref="AV43" ca="1">INDIRECT(ADDRESS(ROW($BT$4)+AV$40-1, COLUMN($BT$4)))</f>
        <v>U</v>
      </c>
      <c r="AW43" s="469" t="str" cm="1">
        <f t="array" aca="1" ref="AW43" ca="1">INDIRECT(ADDRESS(ROW($BT$4)+AW$40-1, COLUMN($BT$4)))</f>
        <v>9</v>
      </c>
      <c r="AX43" s="469" t="str" cm="1">
        <f t="array" aca="1" ref="AX43" ca="1">INDIRECT(ADDRESS(ROW($BT$4)+AX$40-1, COLUMN($BT$4)))</f>
        <v>&gt;</v>
      </c>
      <c r="AY43" s="469" t="str" cm="1">
        <f t="array" aca="1" ref="AY43" ca="1">INDIRECT(ADDRESS(ROW($BT$4)+AY$40-1, COLUMN($BT$4)))</f>
        <v>&lt;</v>
      </c>
      <c r="AZ43" s="469" t="str" cm="1">
        <f t="array" aca="1" ref="AZ43" ca="1">INDIRECT(ADDRESS(ROW($BT$4)+AZ$40-1, COLUMN($BT$4)))</f>
        <v>4</v>
      </c>
      <c r="BA43" s="469" t="str" cm="1">
        <f t="array" aca="1" ref="BA43" ca="1">INDIRECT(ADDRESS(ROW($BT$4)+BA$40-1, COLUMN($BT$4)))</f>
        <v>1</v>
      </c>
      <c r="BB43" s="469" t="str" cm="1">
        <f t="array" aca="1" ref="BB43" ca="1">INDIRECT(ADDRESS(ROW($BT$4)+BB$40-1, COLUMN($BT$4)))</f>
        <v>2</v>
      </c>
      <c r="BC43" s="469" t="str" cm="1">
        <f t="array" aca="1" ref="BC43" ca="1">INDIRECT(ADDRESS(ROW($BT$4)+BC$40-1, COLUMN($BT$4)))</f>
        <v>3</v>
      </c>
      <c r="BD43" s="469" t="str" cm="1">
        <f t="array" aca="1" ref="BD43" ca="1">INDIRECT(ADDRESS(ROW($BT$4)+BD$40-1, COLUMN($BT$4)))</f>
        <v>5</v>
      </c>
      <c r="BE43" s="469" t="str" cm="1">
        <f t="array" aca="1" ref="BE43" ca="1">INDIRECT(ADDRESS(ROW($BT$4)+BE$40-1, COLUMN($BT$4)))</f>
        <v>7</v>
      </c>
      <c r="BF43" s="469" t="str" cm="1">
        <f t="array" aca="1" ref="BF43" ca="1">INDIRECT(ADDRESS(ROW($BT$4)+BF$40-1, COLUMN($BT$4)))</f>
        <v>0</v>
      </c>
      <c r="BG43" s="437"/>
      <c r="BH43" s="437"/>
      <c r="BI43" s="442">
        <v>40</v>
      </c>
      <c r="BJ43" s="684" t="str" cm="1">
        <f t="array" aca="1" ref="BJ43" ca="1" xml:space="preserve"> INDIRECT( ADDRESS( ROW($C$17), COLUMN($C$17) +$BI43) )</f>
        <v>ㄥ</v>
      </c>
      <c r="BK43" s="440" t="str" cm="1">
        <f t="array" aca="1" ref="BK43" ca="1" xml:space="preserve"> INDIRECT( ADDRESS( ROW($C$19), COLUMN($C$19) +$BI43) )</f>
        <v>ing</v>
      </c>
      <c r="BL43" s="439" t="str" cm="1">
        <f t="array" aca="1" ref="BL43" ca="1" xml:space="preserve"> INDIRECT( ADDRESS( ROW($C$18), COLUMN($C$18) +$BI43) )</f>
        <v>R</v>
      </c>
      <c r="BM43" s="438" t="str" cm="1">
        <f t="array" aca="1" ref="BM43" ca="1" xml:space="preserve"> INDIRECT( ADDRESS( ROW($C$16), COLUMN($C$16) +$BI43) )</f>
        <v>?</v>
      </c>
      <c r="BO43" s="548" t="str">
        <f t="shared" ca="1" si="0"/>
        <v>"?": { commit: "ㄥ" }</v>
      </c>
      <c r="BQ43" s="180">
        <v>40</v>
      </c>
      <c r="BR43" s="673" t="s">
        <v>184</v>
      </c>
      <c r="BS43" s="673">
        <v>40</v>
      </c>
      <c r="BT43" s="674" t="s">
        <v>27</v>
      </c>
      <c r="BU43" s="675">
        <v>40</v>
      </c>
      <c r="BV43" s="675" t="s">
        <v>115</v>
      </c>
      <c r="BX43" s="677">
        <f t="shared" si="1"/>
        <v>40</v>
      </c>
      <c r="BY43" s="678" t="s">
        <v>115</v>
      </c>
      <c r="BZ43" s="245" t="s">
        <v>312</v>
      </c>
      <c r="CA43" s="244" t="s">
        <v>372</v>
      </c>
      <c r="CD43" s="442">
        <f t="shared" si="2"/>
        <v>40</v>
      </c>
      <c r="CE43" s="684" t="s">
        <v>102</v>
      </c>
      <c r="CF43" s="440" t="s">
        <v>314</v>
      </c>
      <c r="CG43" s="439" t="s">
        <v>172</v>
      </c>
    </row>
    <row r="44" spans="2:85" ht="31.5" customHeight="1">
      <c r="B44" s="478" t="s">
        <v>977</v>
      </c>
      <c r="C44" s="477"/>
      <c r="D44" s="475" t="str" cm="1">
        <f t="array" aca="1" ref="D44" ca="1" xml:space="preserve"> IFERROR( INDEX(注音符號字典編碼!$D$6:$D$56, MATCH(TRUE, EXACT(D42, 注音符號字典編碼!$C$6:$C$56), 0)), "")</f>
        <v>p</v>
      </c>
      <c r="E44" s="475" t="str" cm="1">
        <f t="array" aca="1" ref="E44" ca="1" xml:space="preserve"> IFERROR( INDEX(注音符號字典編碼!$D$6:$D$56, MATCH(TRUE, EXACT(E42, 注音符號字典編碼!$C$6:$C$56), 0)), "")</f>
        <v>b</v>
      </c>
      <c r="F44" s="475" t="str" cm="1">
        <f t="array" aca="1" ref="F44" ca="1" xml:space="preserve"> IFERROR( INDEX(注音符號字典編碼!$D$6:$D$56, MATCH(TRUE, EXACT(F42, 注音符號字典編碼!$C$6:$C$56), 0)), "")</f>
        <v>ph</v>
      </c>
      <c r="G44" s="475" t="str" cm="1">
        <f t="array" aca="1" ref="G44" ca="1" xml:space="preserve"> IFERROR( INDEX(注音符號字典編碼!$D$6:$D$56, MATCH(TRUE, EXACT(G42, 注音符號字典編碼!$C$6:$C$56), 0)), "")</f>
        <v>m</v>
      </c>
      <c r="H44" s="475" t="str" cm="1">
        <f t="array" aca="1" ref="H44" ca="1" xml:space="preserve"> IFERROR( INDEX(注音符號字典編碼!$D$6:$D$56, MATCH(TRUE, EXACT(H42, 注音符號字典編碼!$C$6:$C$56), 0)), "")</f>
        <v>t</v>
      </c>
      <c r="I44" s="475" t="str" cm="1">
        <f t="array" aca="1" ref="I44" ca="1" xml:space="preserve"> IFERROR( INDEX(注音符號字典編碼!$D$6:$D$56, MATCH(TRUE, EXACT(I42, 注音符號字典編碼!$C$6:$C$56), 0)), "")</f>
        <v>th</v>
      </c>
      <c r="J44" s="475" t="str" cm="1">
        <f t="array" aca="1" ref="J44" ca="1" xml:space="preserve"> IFERROR( INDEX(注音符號字典編碼!$D$6:$D$56, MATCH(TRUE, EXACT(J42, 注音符號字典編碼!$C$6:$C$56), 0)), "")</f>
        <v>n</v>
      </c>
      <c r="K44" s="475" t="str" cm="1">
        <f t="array" aca="1" ref="K44" ca="1" xml:space="preserve"> IFERROR( INDEX(注音符號字典編碼!$D$6:$D$56, MATCH(TRUE, EXACT(K42, 注音符號字典編碼!$C$6:$C$56), 0)), "")</f>
        <v>l</v>
      </c>
      <c r="L44" s="475" t="str" cm="1">
        <f t="array" aca="1" ref="L44" ca="1" xml:space="preserve"> IFERROR( INDEX(注音符號字典編碼!$D$6:$D$56, MATCH(TRUE, EXACT(L42, 注音符號字典編碼!$C$6:$C$56), 0)), "")</f>
        <v>k</v>
      </c>
      <c r="M44" s="475" t="str" cm="1">
        <f t="array" aca="1" ref="M44" ca="1" xml:space="preserve"> IFERROR( INDEX(注音符號字典編碼!$D$6:$D$56, MATCH(TRUE, EXACT(M42, 注音符號字典編碼!$C$6:$C$56), 0)), "")</f>
        <v>g</v>
      </c>
      <c r="N44" s="475" t="str" cm="1">
        <f t="array" aca="1" ref="N44" ca="1" xml:space="preserve"> IFERROR( INDEX(注音符號字典編碼!$D$6:$D$56, MATCH(TRUE, EXACT(N42, 注音符號字典編碼!$C$6:$C$56), 0)), "")</f>
        <v>kh</v>
      </c>
      <c r="O44" s="475" t="str" cm="1">
        <f t="array" aca="1" ref="O44" ca="1" xml:space="preserve"> IFERROR( INDEX(注音符號字典編碼!$D$6:$D$56, MATCH(TRUE, EXACT(O42, 注音符號字典編碼!$C$6:$C$56), 0)), "")</f>
        <v>ng</v>
      </c>
      <c r="P44" s="475" t="str" cm="1">
        <f t="array" aca="1" ref="P44" ca="1" xml:space="preserve"> IFERROR( INDEX(注音符號字典編碼!$D$6:$D$56, MATCH(TRUE, EXACT(P42, 注音符號字典編碼!$C$6:$C$56), 0)), "")</f>
        <v>h</v>
      </c>
      <c r="Q44" s="475" t="str" cm="1">
        <f t="array" aca="1" ref="Q44" ca="1" xml:space="preserve"> IFERROR( INDEX(注音符號字典編碼!$D$6:$D$56, MATCH(TRUE, EXACT(Q42, 注音符號字典編碼!$C$6:$C$56), 0)), "")</f>
        <v>ci</v>
      </c>
      <c r="R44" s="475" t="str" cm="1">
        <f t="array" aca="1" ref="R44" ca="1" xml:space="preserve"> IFERROR( INDEX(注音符號字典編碼!$D$6:$D$56, MATCH(TRUE, EXACT(R42, 注音符號字典編碼!$C$6:$C$56), 0)), "")</f>
        <v>ji</v>
      </c>
      <c r="S44" s="475" t="str" cm="1">
        <f t="array" aca="1" ref="S44" ca="1" xml:space="preserve"> IFERROR( INDEX(注音符號字典編碼!$D$6:$D$56, MATCH(TRUE, EXACT(S42, 注音符號字典編碼!$C$6:$C$56), 0)), "")</f>
        <v>chi</v>
      </c>
      <c r="T44" s="475" t="str" cm="1">
        <f t="array" aca="1" ref="T44" ca="1" xml:space="preserve"> IFERROR( INDEX(注音符號字典編碼!$D$6:$D$56, MATCH(TRUE, EXACT(T42, 注音符號字典編碼!$C$6:$C$56), 0)), "")</f>
        <v>si</v>
      </c>
      <c r="U44" s="475" t="str" cm="1">
        <f t="array" aca="1" ref="U44" ca="1" xml:space="preserve"> IFERROR( INDEX(注音符號字典編碼!$D$6:$D$56, MATCH(TRUE, EXACT(U42, 注音符號字典編碼!$C$6:$C$56), 0)), "")</f>
        <v>c</v>
      </c>
      <c r="V44" s="475" t="str" cm="1">
        <f t="array" aca="1" ref="V44" ca="1" xml:space="preserve"> IFERROR( INDEX(注音符號字典編碼!$D$6:$D$56, MATCH(TRUE, EXACT(V42, 注音符號字典編碼!$C$6:$C$56), 0)), "")</f>
        <v>j</v>
      </c>
      <c r="W44" s="475" t="str" cm="1">
        <f t="array" aca="1" ref="W44" ca="1" xml:space="preserve"> IFERROR( INDEX(注音符號字典編碼!$D$6:$D$56, MATCH(TRUE, EXACT(W42, 注音符號字典編碼!$C$6:$C$56), 0)), "")</f>
        <v>ch</v>
      </c>
      <c r="X44" s="475" t="str" cm="1">
        <f t="array" aca="1" ref="X44" ca="1" xml:space="preserve"> IFERROR( INDEX(注音符號字典編碼!$D$6:$D$56, MATCH(TRUE, EXACT(X42, 注音符號字典編碼!$C$6:$C$56), 0)), "")</f>
        <v>s</v>
      </c>
      <c r="Y44" s="475" t="str" cm="1">
        <f t="array" aca="1" ref="Y44" ca="1" xml:space="preserve"> IFERROR( INDEX(注音符號字典編碼!$D$6:$D$56, MATCH(TRUE, EXACT(Y42, 注音符號字典編碼!$C$6:$C$56), 0)), "")</f>
        <v>a</v>
      </c>
      <c r="Z44" s="475" t="str" cm="1">
        <f t="array" aca="1" ref="Z44" ca="1" xml:space="preserve"> IFERROR( INDEX(注音符號字典編碼!$D$6:$D$56, MATCH(TRUE, EXACT(Z42, 注音符號字典編碼!$C$6:$C$56), 0)), "")</f>
        <v>aN</v>
      </c>
      <c r="AA44" s="475" t="str" cm="1">
        <f t="array" aca="1" ref="AA44" ca="1" xml:space="preserve"> IFERROR( INDEX(注音符號字典編碼!$D$6:$D$56, MATCH(TRUE, EXACT(AA42, 注音符號字典編碼!$C$6:$C$56), 0)), "")</f>
        <v>oo</v>
      </c>
      <c r="AB44" s="475" t="str" cm="1">
        <f t="array" aca="1" ref="AB44" ca="1" xml:space="preserve"> IFERROR( INDEX(注音符號字典編碼!$D$6:$D$56, MATCH(TRUE, EXACT(AB42, 注音符號字典編碼!$C$6:$C$56), 0)), "")</f>
        <v>ooN</v>
      </c>
      <c r="AC44" s="475" t="str" cm="1">
        <f t="array" aca="1" ref="AC44" ca="1" xml:space="preserve"> IFERROR( INDEX(注音符號字典編碼!$D$6:$D$56, MATCH(TRUE, EXACT(AC42, 注音符號字典編碼!$C$6:$C$56), 0)), "")</f>
        <v>o</v>
      </c>
      <c r="AD44" s="475" t="str" cm="1">
        <f t="array" aca="1" ref="AD44" ca="1" xml:space="preserve"> IFERROR( INDEX(注音符號字典編碼!$D$6:$D$56, MATCH(TRUE, EXACT(AD42, 注音符號字典編碼!$C$6:$C$56), 0)), "")</f>
        <v>e</v>
      </c>
      <c r="AE44" s="475" t="str" cm="1">
        <f t="array" aca="1" ref="AE44" ca="1" xml:space="preserve"> IFERROR( INDEX(注音符號字典編碼!$D$6:$D$56, MATCH(TRUE, EXACT(AE42, 注音符號字典編碼!$C$6:$C$56), 0)), "")</f>
        <v>eN</v>
      </c>
      <c r="AF44" s="475" t="str" cm="1">
        <f t="array" aca="1" ref="AF44" ca="1" xml:space="preserve"> IFERROR( INDEX(注音符號字典編碼!$D$6:$D$56, MATCH(TRUE, EXACT(AF42, 注音符號字典編碼!$C$6:$C$56), 0)), "")</f>
        <v>ai</v>
      </c>
      <c r="AG44" s="475" t="str" cm="1">
        <f t="array" aca="1" ref="AG44" ca="1" xml:space="preserve"> IFERROR( INDEX(注音符號字典編碼!$D$6:$D$56, MATCH(TRUE, EXACT(AG42, 注音符號字典編碼!$C$6:$C$56), 0)), "")</f>
        <v>aiN</v>
      </c>
      <c r="AH44" s="475" t="str" cm="1">
        <f t="array" aca="1" ref="AH44" ca="1" xml:space="preserve"> IFERROR( INDEX(注音符號字典編碼!$D$6:$D$56, MATCH(TRUE, EXACT(AH42, 注音符號字典編碼!$C$6:$C$56), 0)), "")</f>
        <v>au</v>
      </c>
      <c r="AI44" s="475" t="str" cm="1">
        <f t="array" aca="1" ref="AI44" ca="1" xml:space="preserve"> IFERROR( INDEX(注音符號字典編碼!$D$6:$D$56, MATCH(TRUE, EXACT(AI42, 注音符號字典編碼!$C$6:$C$56), 0)), "")</f>
        <v>auN</v>
      </c>
      <c r="AJ44" s="475" t="str" cm="1">
        <f t="array" aca="1" ref="AJ44" ca="1" xml:space="preserve"> IFERROR( INDEX(注音符號字典編碼!$D$6:$D$56, MATCH(TRUE, EXACT(AJ42, 注音符號字典編碼!$C$6:$C$56), 0)), "")</f>
        <v>am</v>
      </c>
      <c r="AK44" s="475" t="str" cm="1">
        <f t="array" aca="1" ref="AK44" ca="1" xml:space="preserve"> IFERROR( INDEX(注音符號字典編碼!$D$6:$D$56, MATCH(TRUE, EXACT(AK42, 注音符號字典編碼!$C$6:$C$56), 0)), "")</f>
        <v>om</v>
      </c>
      <c r="AL44" s="475" t="str" cm="1">
        <f t="array" aca="1" ref="AL44" ca="1" xml:space="preserve"> IFERROR( INDEX(注音符號字典編碼!$D$6:$D$56, MATCH(TRUE, EXACT(AL42, 注音符號字典編碼!$C$6:$C$56), 0)), "")</f>
        <v>-m</v>
      </c>
      <c r="AM44" s="475" t="str" cm="1">
        <f t="array" aca="1" ref="AM44" ca="1" xml:space="preserve"> IFERROR( INDEX(注音符號字典編碼!$D$6:$D$56, MATCH(TRUE, EXACT(AM42, 注音符號字典編碼!$C$6:$C$56), 0)), "")</f>
        <v>an</v>
      </c>
      <c r="AN44" s="475" t="str" cm="1">
        <f t="array" aca="1" ref="AN44" ca="1" xml:space="preserve"> IFERROR( INDEX(注音符號字典編碼!$D$6:$D$56, MATCH(TRUE, EXACT(AN42, 注音符號字典編碼!$C$6:$C$56), 0)), "")</f>
        <v>-n</v>
      </c>
      <c r="AO44" s="475" t="str" cm="1">
        <f t="array" aca="1" ref="AO44" ca="1" xml:space="preserve"> IFERROR( INDEX(注音符號字典編碼!$D$6:$D$56, MATCH(TRUE, EXACT(AO42, 注音符號字典編碼!$C$6:$C$56), 0)), "")</f>
        <v>ang</v>
      </c>
      <c r="AP44" s="475" t="str" cm="1">
        <f t="array" aca="1" ref="AP44" ca="1" xml:space="preserve"> IFERROR( INDEX(注音符號字典編碼!$D$6:$D$56, MATCH(TRUE, EXACT(AP42, 注音符號字典編碼!$C$6:$C$56), 0)), "")</f>
        <v>ong</v>
      </c>
      <c r="AQ44" s="475" t="str" cm="1">
        <f t="array" aca="1" ref="AQ44" ca="1" xml:space="preserve"> IFERROR( INDEX(注音符號字典編碼!$D$6:$D$56, MATCH(TRUE, EXACT(AQ42, 注音符號字典編碼!$C$6:$C$56), 0)), "")</f>
        <v>ing</v>
      </c>
      <c r="AR44" s="475" t="str" cm="1">
        <f t="array" aca="1" ref="AR44" ca="1" xml:space="preserve"> IFERROR( INDEX(注音符號字典編碼!$D$6:$D$56, MATCH(TRUE, EXACT(AR42, 注音符號字典編碼!$C$6:$C$56), 0)), "")</f>
        <v>-ng</v>
      </c>
      <c r="AS44" s="475" t="str" cm="1">
        <f t="array" aca="1" ref="AS44" ca="1" xml:space="preserve"> IFERROR( INDEX(注音符號字典編碼!$D$6:$D$56, MATCH(TRUE, EXACT(AS42, 注音符號字典編碼!$C$6:$C$56), 0)), "")</f>
        <v>i</v>
      </c>
      <c r="AT44" s="475" t="str" cm="1">
        <f t="array" aca="1" ref="AT44" ca="1" xml:space="preserve"> IFERROR( INDEX(注音符號字典編碼!$D$6:$D$56, MATCH(TRUE, EXACT(AT42, 注音符號字典編碼!$C$6:$C$56), 0)), "")</f>
        <v>in</v>
      </c>
      <c r="AU44" s="475" t="str" cm="1">
        <f t="array" aca="1" ref="AU44" ca="1" xml:space="preserve"> IFERROR( INDEX(注音符號字典編碼!$D$6:$D$56, MATCH(TRUE, EXACT(AU42, 注音符號字典編碼!$C$6:$C$56), 0)), "")</f>
        <v>u</v>
      </c>
      <c r="AV44" s="475" t="str" cm="1">
        <f t="array" aca="1" ref="AV44" ca="1" xml:space="preserve"> IFERROR( INDEX(注音符號字典編碼!$D$6:$D$56, MATCH(TRUE, EXACT(AV42, 注音符號字典編碼!$C$6:$C$56), 0)), "")</f>
        <v>un</v>
      </c>
      <c r="AW44" s="475" t="str" cm="1">
        <f t="array" aca="1" ref="AW44" ca="1" xml:space="preserve"> IFERROR( INDEX(注音符號字典編碼!$D$6:$D$56, MATCH(TRUE, EXACT(AW42, 注音符號字典編碼!$C$6:$C$56), 0)), "")</f>
        <v/>
      </c>
      <c r="AX44" s="475" t="str" cm="1">
        <f t="array" aca="1" ref="AX44" ca="1" xml:space="preserve"> IFERROR( INDEX(注音符號字典編碼!$D$6:$D$56, MATCH(TRUE, EXACT(AX42, 注音符號字典編碼!$C$6:$C$56), 0)), "")</f>
        <v/>
      </c>
      <c r="AY44" s="475" t="str" cm="1">
        <f t="array" aca="1" ref="AY44" ca="1" xml:space="preserve"> IFERROR( INDEX(注音符號字典編碼!$D$6:$D$56, MATCH(TRUE, EXACT(AY42, 注音符號字典編碼!$C$6:$C$56), 0)), "")</f>
        <v/>
      </c>
      <c r="AZ44" s="475" t="str" cm="1">
        <f t="array" aca="1" ref="AZ44" ca="1" xml:space="preserve"> IFERROR( INDEX(注音符號字典編碼!$D$6:$D$56, MATCH(TRUE, EXACT(AZ42, 注音符號字典編碼!$C$6:$C$56), 0)), "")</f>
        <v/>
      </c>
      <c r="BA44" s="475" t="str" cm="1">
        <f t="array" aca="1" ref="BA44" ca="1" xml:space="preserve"> IFERROR( INDEX(注音符號字典編碼!$D$6:$D$56, MATCH(TRUE, EXACT(BA42, 注音符號字典編碼!$C$6:$C$56), 0)), "")</f>
        <v/>
      </c>
      <c r="BB44" s="475" cm="1">
        <f t="array" aca="1" ref="BB44" ca="1" xml:space="preserve"> IFERROR( INDEX(注音符號字典編碼!$D$6:$D$56, MATCH(TRUE, EXACT(BB42, 注音符號字典編碼!$C$6:$C$56), 0)), "")</f>
        <v>2</v>
      </c>
      <c r="BC44" s="475" cm="1">
        <f t="array" aca="1" ref="BC44" ca="1" xml:space="preserve"> IFERROR( INDEX(注音符號字典編碼!$D$6:$D$56, MATCH(TRUE, EXACT(BC42, 注音符號字典編碼!$C$6:$C$56), 0)), "")</f>
        <v>3</v>
      </c>
      <c r="BD44" s="475" cm="1">
        <f t="array" aca="1" ref="BD44" ca="1" xml:space="preserve"> IFERROR( INDEX(注音符號字典編碼!$D$6:$D$56, MATCH(TRUE, EXACT(BD42, 注音符號字典編碼!$C$6:$C$56), 0)), "")</f>
        <v>5</v>
      </c>
      <c r="BE44" s="475" cm="1">
        <f t="array" aca="1" ref="BE44" ca="1" xml:space="preserve"> IFERROR( INDEX(注音符號字典編碼!$D$6:$D$56, MATCH(TRUE, EXACT(BE42, 注音符號字典編碼!$C$6:$C$56), 0)), "")</f>
        <v>7</v>
      </c>
      <c r="BF44" s="475" cm="1">
        <f t="array" aca="1" ref="BF44" ca="1" xml:space="preserve"> IFERROR( INDEX(注音符號字典編碼!$D$6:$D$56, MATCH(TRUE, EXACT(BF42, 注音符號字典編碼!$C$6:$C$56), 0)), "")</f>
        <v>8</v>
      </c>
      <c r="BG44" s="437"/>
      <c r="BH44" s="437"/>
      <c r="BI44" s="442">
        <v>41</v>
      </c>
      <c r="BJ44" s="684" t="str" cm="1">
        <f t="array" aca="1" ref="BJ44" ca="1" xml:space="preserve"> INDIRECT( ADDRESS( ROW($C$17), COLUMN($C$17) +$BI44) )</f>
        <v>ㆭ</v>
      </c>
      <c r="BK44" s="440" t="str" cm="1">
        <f t="array" aca="1" ref="BK44" ca="1" xml:space="preserve"> INDIRECT( ADDRESS( ROW($C$19), COLUMN($C$19) +$BI44) )</f>
        <v>-ng</v>
      </c>
      <c r="BL44" s="439" t="str" cm="1">
        <f t="array" aca="1" ref="BL44" ca="1" xml:space="preserve"> INDIRECT( ADDRESS( ROW($C$18), COLUMN($C$18) +$BI44) )</f>
        <v>r</v>
      </c>
      <c r="BM44" s="438" t="str" cm="1">
        <f t="array" aca="1" ref="BM44" ca="1" xml:space="preserve"> INDIRECT( ADDRESS( ROW($C$16), COLUMN($C$16) +$BI44) )</f>
        <v>/</v>
      </c>
      <c r="BO44" s="548" t="str">
        <f t="shared" ca="1" si="0"/>
        <v>"/": { commit: "ㆭ" }</v>
      </c>
      <c r="BQ44" s="180">
        <v>41</v>
      </c>
      <c r="BR44" s="673" t="s">
        <v>185</v>
      </c>
      <c r="BS44" s="673">
        <v>41</v>
      </c>
      <c r="BT44" s="674" t="s">
        <v>172</v>
      </c>
      <c r="BU44" s="675">
        <v>41</v>
      </c>
      <c r="BV44" s="675" t="s">
        <v>102</v>
      </c>
      <c r="BX44" s="677">
        <f t="shared" si="1"/>
        <v>41</v>
      </c>
      <c r="BY44" s="678" t="s">
        <v>102</v>
      </c>
      <c r="BZ44" s="245" t="s">
        <v>313</v>
      </c>
      <c r="CA44" s="244" t="s">
        <v>370</v>
      </c>
      <c r="CD44" s="442">
        <f t="shared" si="2"/>
        <v>41</v>
      </c>
      <c r="CE44" s="684" t="s">
        <v>81</v>
      </c>
      <c r="CF44" s="440" t="s">
        <v>609</v>
      </c>
      <c r="CG44" s="439" t="s">
        <v>1002</v>
      </c>
    </row>
    <row r="45" spans="2:85" ht="31.5" customHeight="1">
      <c r="B45" s="437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437"/>
      <c r="T45" s="437"/>
      <c r="U45" s="437"/>
      <c r="V45" s="437"/>
      <c r="W45" s="437"/>
      <c r="X45" s="437"/>
      <c r="Y45" s="437"/>
      <c r="Z45" s="437"/>
      <c r="AA45" s="437"/>
      <c r="AB45" s="437"/>
      <c r="AC45" s="437"/>
      <c r="AD45" s="437"/>
      <c r="AE45" s="437"/>
      <c r="AF45" s="437"/>
      <c r="AG45" s="437"/>
      <c r="AH45" s="437"/>
      <c r="AI45" s="437"/>
      <c r="AJ45" s="437"/>
      <c r="AK45" s="437"/>
      <c r="AL45" s="437"/>
      <c r="AM45" s="437"/>
      <c r="AN45" s="437"/>
      <c r="AO45" s="437"/>
      <c r="AP45" s="437"/>
      <c r="AQ45" s="437"/>
      <c r="AR45" s="437"/>
      <c r="AS45" s="437"/>
      <c r="AT45" s="437"/>
      <c r="AU45" s="437"/>
      <c r="AV45" s="437"/>
      <c r="AW45" s="437"/>
      <c r="AX45" s="437"/>
      <c r="AY45" s="437"/>
      <c r="AZ45" s="437"/>
      <c r="BA45" s="437"/>
      <c r="BB45" s="437"/>
      <c r="BC45" s="437"/>
      <c r="BD45" s="437"/>
      <c r="BE45" s="437"/>
      <c r="BF45" s="437"/>
      <c r="BG45" s="437"/>
      <c r="BH45" s="437"/>
      <c r="BI45" s="442">
        <v>42</v>
      </c>
      <c r="BJ45" s="684" t="str" cm="1">
        <f t="array" aca="1" ref="BJ45" ca="1" xml:space="preserve"> INDIRECT( ADDRESS( ROW($C$17), COLUMN($C$17) +$BI45) )</f>
        <v>ㄧ</v>
      </c>
      <c r="BK45" s="440" t="str" cm="1">
        <f t="array" aca="1" ref="BK45" ca="1" xml:space="preserve"> INDIRECT( ADDRESS( ROW($C$19), COLUMN($C$19) +$BI45) )</f>
        <v>i</v>
      </c>
      <c r="BL45" s="439" t="str" cm="1">
        <f t="array" aca="1" ref="BL45" ca="1" xml:space="preserve"> INDIRECT( ADDRESS( ROW($C$18), COLUMN($C$18) +$BI45) )</f>
        <v>i</v>
      </c>
      <c r="BM45" s="438" t="str" cm="1">
        <f t="array" aca="1" ref="BM45" ca="1" xml:space="preserve"> INDIRECT( ADDRESS( ROW($C$16), COLUMN($C$16) +$BI45) )</f>
        <v>u</v>
      </c>
      <c r="BO45" s="548" t="str">
        <f t="shared" ca="1" si="0"/>
        <v>"u": { commit: "ㄧ" }</v>
      </c>
      <c r="BQ45" s="180">
        <v>42</v>
      </c>
      <c r="BR45" s="313" t="s">
        <v>77</v>
      </c>
      <c r="BS45" s="313">
        <v>42</v>
      </c>
      <c r="BT45" s="560" t="s">
        <v>49</v>
      </c>
      <c r="BU45" s="543">
        <v>42</v>
      </c>
      <c r="BV45" s="543" t="s">
        <v>48</v>
      </c>
      <c r="BX45" s="677">
        <f t="shared" si="1"/>
        <v>42</v>
      </c>
      <c r="BY45" s="678" t="s">
        <v>48</v>
      </c>
      <c r="BZ45" s="245" t="s">
        <v>311</v>
      </c>
      <c r="CA45" s="244" t="s">
        <v>369</v>
      </c>
      <c r="CD45" s="442">
        <f t="shared" si="2"/>
        <v>42</v>
      </c>
      <c r="CE45" s="684" t="s">
        <v>101</v>
      </c>
      <c r="CF45" s="440" t="s">
        <v>612</v>
      </c>
      <c r="CG45" s="439" t="s">
        <v>1003</v>
      </c>
    </row>
    <row r="46" spans="2:85" ht="31.5" customHeight="1">
      <c r="B46" s="437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437"/>
      <c r="T46" s="437"/>
      <c r="U46" s="437"/>
      <c r="V46" s="437"/>
      <c r="W46" s="437"/>
      <c r="X46" s="437"/>
      <c r="Y46" s="437"/>
      <c r="Z46" s="437"/>
      <c r="AA46" s="437"/>
      <c r="AB46" s="437"/>
      <c r="AC46" s="437"/>
      <c r="AD46" s="437"/>
      <c r="AE46" s="437"/>
      <c r="AF46" s="437"/>
      <c r="AG46" s="437"/>
      <c r="AH46" s="437"/>
      <c r="AI46" s="437"/>
      <c r="AJ46" s="437"/>
      <c r="AK46" s="437"/>
      <c r="AL46" s="437"/>
      <c r="AM46" s="437"/>
      <c r="AN46" s="437"/>
      <c r="AO46" s="437"/>
      <c r="AP46" s="437"/>
      <c r="AQ46" s="437"/>
      <c r="AR46" s="437"/>
      <c r="AS46" s="437"/>
      <c r="AT46" s="437"/>
      <c r="AU46" s="437"/>
      <c r="AV46" s="437"/>
      <c r="AW46" s="437"/>
      <c r="AX46" s="437"/>
      <c r="AY46" s="437"/>
      <c r="AZ46" s="437"/>
      <c r="BA46" s="437"/>
      <c r="BB46" s="437"/>
      <c r="BC46" s="437"/>
      <c r="BD46" s="437"/>
      <c r="BE46" s="437"/>
      <c r="BF46" s="437"/>
      <c r="BG46" s="437"/>
      <c r="BH46" s="437"/>
      <c r="BI46" s="442">
        <v>43</v>
      </c>
      <c r="BJ46" s="684" t="str" cm="1">
        <f t="array" aca="1" ref="BJ46" ca="1" xml:space="preserve"> INDIRECT( ADDRESS( ROW($C$17), COLUMN($C$17) +$BI46) )</f>
        <v>ㆪ</v>
      </c>
      <c r="BK46" s="440" t="str" cm="1">
        <f t="array" aca="1" ref="BK46" ca="1" xml:space="preserve"> INDIRECT( ADDRESS( ROW($C$19), COLUMN($C$19) +$BI46) )</f>
        <v>in</v>
      </c>
      <c r="BL46" s="439" t="str" cm="1">
        <f t="array" aca="1" ref="BL46" ca="1" xml:space="preserve"> INDIRECT( ADDRESS( ROW($C$18), COLUMN($C$18) +$BI46) )</f>
        <v>I</v>
      </c>
      <c r="BM46" s="438" t="str" cm="1">
        <f t="array" aca="1" ref="BM46" ca="1" xml:space="preserve"> INDIRECT( ADDRESS( ROW($C$16), COLUMN($C$16) +$BI46) )</f>
        <v>U</v>
      </c>
      <c r="BO46" s="548" t="str">
        <f t="shared" ca="1" si="0"/>
        <v>"U": { commit: "ㆪ" }</v>
      </c>
      <c r="BQ46" s="180">
        <v>43</v>
      </c>
      <c r="BR46" s="313" t="s">
        <v>30</v>
      </c>
      <c r="BS46" s="313">
        <v>43</v>
      </c>
      <c r="BT46" s="560" t="s">
        <v>31</v>
      </c>
      <c r="BU46" s="543">
        <v>43</v>
      </c>
      <c r="BV46" s="543" t="s">
        <v>116</v>
      </c>
      <c r="CD46" s="442">
        <f t="shared" si="2"/>
        <v>43</v>
      </c>
      <c r="CE46" s="684" t="s">
        <v>115</v>
      </c>
      <c r="CF46" s="440" t="s">
        <v>1028</v>
      </c>
      <c r="CG46" s="439" t="s">
        <v>27</v>
      </c>
    </row>
    <row r="47" spans="2:85" ht="31.5" customHeight="1">
      <c r="B47" s="437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437"/>
      <c r="T47" s="437"/>
      <c r="U47" s="437"/>
      <c r="V47" s="437"/>
      <c r="W47" s="437"/>
      <c r="X47" s="437"/>
      <c r="Y47" s="437"/>
      <c r="Z47" s="437"/>
      <c r="AA47" s="437"/>
      <c r="AB47" s="437"/>
      <c r="AC47" s="437"/>
      <c r="AD47" s="437"/>
      <c r="AE47" s="437"/>
      <c r="AF47" s="437"/>
      <c r="AG47" s="437"/>
      <c r="AH47" s="437"/>
      <c r="AI47" s="437"/>
      <c r="AJ47" s="437"/>
      <c r="AK47" s="437"/>
      <c r="AL47" s="437"/>
      <c r="AM47" s="437"/>
      <c r="AN47" s="437"/>
      <c r="AO47" s="437"/>
      <c r="AP47" s="437"/>
      <c r="AQ47" s="437"/>
      <c r="AR47" s="437"/>
      <c r="AS47" s="437"/>
      <c r="AT47" s="437"/>
      <c r="AU47" s="437"/>
      <c r="AV47" s="437"/>
      <c r="AW47" s="437"/>
      <c r="AX47" s="437"/>
      <c r="AY47" s="437"/>
      <c r="AZ47" s="437"/>
      <c r="BA47" s="437"/>
      <c r="BB47" s="437"/>
      <c r="BC47" s="437"/>
      <c r="BD47" s="437"/>
      <c r="BE47" s="437"/>
      <c r="BF47" s="437"/>
      <c r="BG47" s="437"/>
      <c r="BH47" s="437"/>
      <c r="BI47" s="442">
        <v>44</v>
      </c>
      <c r="BJ47" s="684" t="str" cm="1">
        <f t="array" aca="1" ref="BJ47" ca="1" xml:space="preserve"> INDIRECT( ADDRESS( ROW($C$17), COLUMN($C$17) +$BI47) )</f>
        <v>ㄨ</v>
      </c>
      <c r="BK47" s="440" t="str" cm="1">
        <f t="array" aca="1" ref="BK47" ca="1" xml:space="preserve"> INDIRECT( ADDRESS( ROW($C$19), COLUMN($C$19) +$BI47) )</f>
        <v>u</v>
      </c>
      <c r="BL47" s="439" t="str" cm="1">
        <f t="array" aca="1" ref="BL47" ca="1" xml:space="preserve"> INDIRECT( ADDRESS( ROW($C$18), COLUMN($C$18) +$BI47) )</f>
        <v>u</v>
      </c>
      <c r="BM47" s="438" t="str" cm="1">
        <f t="array" aca="1" ref="BM47" ca="1" xml:space="preserve"> INDIRECT( ADDRESS( ROW($C$16), COLUMN($C$16) +$BI47) )</f>
        <v>j</v>
      </c>
      <c r="BO47" s="548" t="str">
        <f t="shared" ca="1" si="0"/>
        <v>"j": { commit: "ㄨ" }</v>
      </c>
      <c r="BQ47" s="180">
        <v>44</v>
      </c>
      <c r="BR47" s="313" t="s">
        <v>97</v>
      </c>
      <c r="BS47" s="313">
        <v>44</v>
      </c>
      <c r="BT47" s="560" t="s">
        <v>77</v>
      </c>
      <c r="BU47" s="543">
        <v>44</v>
      </c>
      <c r="BV47" s="543" t="s">
        <v>76</v>
      </c>
      <c r="CD47" s="442">
        <f t="shared" si="2"/>
        <v>44</v>
      </c>
      <c r="CE47" s="684" t="s">
        <v>113</v>
      </c>
      <c r="CF47" s="440" t="s">
        <v>600</v>
      </c>
      <c r="CG47" s="439" t="s">
        <v>1000</v>
      </c>
    </row>
    <row r="48" spans="2:85" ht="31.5" customHeight="1">
      <c r="B48" s="437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7"/>
      <c r="V48" s="437"/>
      <c r="W48" s="437"/>
      <c r="X48" s="437"/>
      <c r="Y48" s="437"/>
      <c r="Z48" s="437"/>
      <c r="AA48" s="437"/>
      <c r="AB48" s="437"/>
      <c r="AC48" s="437"/>
      <c r="AD48" s="437"/>
      <c r="AE48" s="437"/>
      <c r="AF48" s="437"/>
      <c r="AG48" s="437"/>
      <c r="AH48" s="437"/>
      <c r="AI48" s="437"/>
      <c r="AJ48" s="437"/>
      <c r="AK48" s="437"/>
      <c r="AL48" s="437"/>
      <c r="AM48" s="437"/>
      <c r="AN48" s="437"/>
      <c r="AO48" s="437"/>
      <c r="AP48" s="437"/>
      <c r="AQ48" s="437"/>
      <c r="AR48" s="437"/>
      <c r="AS48" s="437"/>
      <c r="AT48" s="437"/>
      <c r="AU48" s="437"/>
      <c r="AV48" s="437"/>
      <c r="AW48" s="437"/>
      <c r="AX48" s="437"/>
      <c r="AY48" s="437"/>
      <c r="AZ48" s="437"/>
      <c r="BA48" s="437"/>
      <c r="BB48" s="437"/>
      <c r="BC48" s="437"/>
      <c r="BD48" s="437"/>
      <c r="BE48" s="437"/>
      <c r="BF48" s="437"/>
      <c r="BG48" s="437"/>
      <c r="BH48" s="437"/>
      <c r="BI48" s="442">
        <v>45</v>
      </c>
      <c r="BJ48" s="684" t="str" cm="1">
        <f t="array" aca="1" ref="BJ48" ca="1" xml:space="preserve"> INDIRECT( ADDRESS( ROW($C$17), COLUMN($C$17) +$BI48) )</f>
        <v>ㆫ</v>
      </c>
      <c r="BK48" s="440" t="str" cm="1">
        <f t="array" aca="1" ref="BK48" ca="1" xml:space="preserve"> INDIRECT( ADDRESS( ROW($C$19), COLUMN($C$19) +$BI48) )</f>
        <v>un</v>
      </c>
      <c r="BL48" s="439" t="str" cm="1">
        <f t="array" aca="1" ref="BL48" ca="1" xml:space="preserve"> INDIRECT( ADDRESS( ROW($C$18), COLUMN($C$18) +$BI48) )</f>
        <v>U</v>
      </c>
      <c r="BM48" s="438" t="str" cm="1">
        <f t="array" aca="1" ref="BM48" ca="1" xml:space="preserve"> INDIRECT( ADDRESS( ROW($C$16), COLUMN($C$16) +$BI48) )</f>
        <v>J</v>
      </c>
      <c r="BO48" s="548" t="str">
        <f t="shared" ca="1" si="0"/>
        <v>"J": { commit: "ㆫ" }</v>
      </c>
      <c r="BQ48" s="180">
        <v>45</v>
      </c>
      <c r="BR48" s="313" t="s">
        <v>61</v>
      </c>
      <c r="BS48" s="313">
        <v>45</v>
      </c>
      <c r="BT48" s="560" t="s">
        <v>30</v>
      </c>
      <c r="BU48" s="543">
        <v>45</v>
      </c>
      <c r="BV48" s="543" t="s">
        <v>117</v>
      </c>
      <c r="CD48" s="442">
        <f t="shared" si="2"/>
        <v>45</v>
      </c>
      <c r="CE48" s="684" t="s">
        <v>114</v>
      </c>
      <c r="CF48" s="440" t="s">
        <v>603</v>
      </c>
      <c r="CG48" s="439" t="s">
        <v>1001</v>
      </c>
    </row>
    <row r="49" spans="2:85" ht="31.5" customHeight="1">
      <c r="B49" s="437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437"/>
      <c r="T49" s="437"/>
      <c r="U49" s="437"/>
      <c r="V49" s="437"/>
      <c r="W49" s="437"/>
      <c r="X49" s="437"/>
      <c r="Y49" s="437"/>
      <c r="Z49" s="437"/>
      <c r="AA49" s="437"/>
      <c r="AB49" s="437"/>
      <c r="AC49" s="437"/>
      <c r="AD49" s="437"/>
      <c r="AE49" s="437"/>
      <c r="AF49" s="437"/>
      <c r="AG49" s="437"/>
      <c r="AH49" s="437"/>
      <c r="AI49" s="437"/>
      <c r="AJ49" s="437"/>
      <c r="AK49" s="437"/>
      <c r="AL49" s="437"/>
      <c r="AM49" s="437"/>
      <c r="AN49" s="437"/>
      <c r="AO49" s="437"/>
      <c r="AP49" s="437"/>
      <c r="AQ49" s="437"/>
      <c r="AR49" s="437"/>
      <c r="AS49" s="437"/>
      <c r="AT49" s="437"/>
      <c r="AU49" s="437"/>
      <c r="AV49" s="437"/>
      <c r="AW49" s="437"/>
      <c r="AX49" s="437"/>
      <c r="AY49" s="437"/>
      <c r="AZ49" s="437"/>
      <c r="BA49" s="437"/>
      <c r="BB49" s="437"/>
      <c r="BC49" s="437"/>
      <c r="BD49" s="437"/>
      <c r="BE49" s="437"/>
      <c r="BF49" s="437"/>
      <c r="BG49" s="437"/>
      <c r="BH49" s="437"/>
      <c r="BI49" s="442">
        <v>46</v>
      </c>
      <c r="BJ49" s="684" t="str" cm="1">
        <f t="array" aca="1" ref="BJ49" ca="1" xml:space="preserve"> INDIRECT( ADDRESS( ROW($C$17), COLUMN($C$17) +$BI49) )</f>
        <v xml:space="preserve"> </v>
      </c>
      <c r="BK49" s="440" t="str" cm="1">
        <f t="array" aca="1" ref="BK49" ca="1" xml:space="preserve"> INDIRECT( ADDRESS( ROW($C$19), COLUMN($C$19) +$BI49) )</f>
        <v/>
      </c>
      <c r="BL49" s="439" t="str" cm="1">
        <f t="array" aca="1" ref="BL49" ca="1" xml:space="preserve"> INDIRECT( ADDRESS( ROW($C$18), COLUMN($C$18) +$BI49) )</f>
        <v>1</v>
      </c>
      <c r="BM49" s="438" t="str" cm="1">
        <f t="array" aca="1" ref="BM49" ca="1" xml:space="preserve"> INDIRECT( ADDRESS( ROW($C$16), COLUMN($C$16) +$BI49) )</f>
        <v xml:space="preserve"> </v>
      </c>
      <c r="BO49" s="548" t="str">
        <f t="shared" ca="1" si="0"/>
        <v>" ": { commit: " " }</v>
      </c>
      <c r="BQ49" s="180">
        <v>46</v>
      </c>
      <c r="BR49" s="313" t="s">
        <v>91</v>
      </c>
      <c r="BS49" s="313">
        <v>49</v>
      </c>
      <c r="BT49" s="560" t="s">
        <v>178</v>
      </c>
      <c r="BU49" s="543">
        <v>49</v>
      </c>
      <c r="BV49" s="543" t="s">
        <v>119</v>
      </c>
      <c r="CD49" s="442">
        <f t="shared" si="2"/>
        <v>46</v>
      </c>
      <c r="CE49" s="684" t="s">
        <v>119</v>
      </c>
      <c r="CF49" s="440">
        <v>0</v>
      </c>
      <c r="CG49" s="439" t="s">
        <v>178</v>
      </c>
    </row>
    <row r="50" spans="2:85" ht="31.5" customHeight="1">
      <c r="B50" s="437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37"/>
      <c r="T50" s="437"/>
      <c r="U50" s="437"/>
      <c r="V50" s="437"/>
      <c r="W50" s="437"/>
      <c r="X50" s="437"/>
      <c r="Y50" s="437"/>
      <c r="Z50" s="437"/>
      <c r="AA50" s="437"/>
      <c r="AB50" s="437"/>
      <c r="AC50" s="437"/>
      <c r="AD50" s="437"/>
      <c r="AE50" s="437"/>
      <c r="AF50" s="437"/>
      <c r="AG50" s="437"/>
      <c r="AH50" s="437"/>
      <c r="AI50" s="437"/>
      <c r="AJ50" s="437"/>
      <c r="AK50" s="437"/>
      <c r="AL50" s="437"/>
      <c r="AM50" s="437"/>
      <c r="AN50" s="437"/>
      <c r="AO50" s="437"/>
      <c r="AP50" s="437"/>
      <c r="AQ50" s="437"/>
      <c r="AR50" s="437"/>
      <c r="AS50" s="437"/>
      <c r="AT50" s="437"/>
      <c r="AU50" s="437"/>
      <c r="AV50" s="437"/>
      <c r="AW50" s="437"/>
      <c r="AX50" s="437"/>
      <c r="AY50" s="437"/>
      <c r="AZ50" s="437"/>
      <c r="BA50" s="437"/>
      <c r="BB50" s="437"/>
      <c r="BC50" s="437"/>
      <c r="BD50" s="437"/>
      <c r="BE50" s="437"/>
      <c r="BF50" s="437"/>
      <c r="BG50" s="437"/>
      <c r="BH50" s="437"/>
      <c r="BI50" s="442">
        <v>47</v>
      </c>
      <c r="BJ50" s="684" t="str" cm="1">
        <f t="array" aca="1" ref="BJ50" ca="1" xml:space="preserve"> INDIRECT( ADDRESS( ROW($C$17), COLUMN($C$17) +$BI50) )</f>
        <v>ˋ</v>
      </c>
      <c r="BK50" s="440" cm="1">
        <f t="array" aca="1" ref="BK50" ca="1" xml:space="preserve"> INDIRECT( ADDRESS( ROW($C$19), COLUMN($C$19) +$BI50) )</f>
        <v>2</v>
      </c>
      <c r="BL50" s="439" t="str" cm="1">
        <f t="array" aca="1" ref="BL50" ca="1" xml:space="preserve"> INDIRECT( ADDRESS( ROW($C$18), COLUMN($C$18) +$BI50) )</f>
        <v>2</v>
      </c>
      <c r="BM50" s="438" t="str" cm="1">
        <f t="array" aca="1" ref="BM50" ca="1" xml:space="preserve"> INDIRECT( ADDRESS( ROW($C$16), COLUMN($C$16) +$BI50) )</f>
        <v>4</v>
      </c>
      <c r="BO50" s="548" t="str">
        <f t="shared" ca="1" si="0"/>
        <v>"4": { commit: "ˋ" }</v>
      </c>
      <c r="BQ50" s="180">
        <v>47</v>
      </c>
      <c r="BR50" s="313" t="s">
        <v>11</v>
      </c>
      <c r="BS50" s="313">
        <v>50</v>
      </c>
      <c r="BT50" s="560" t="s">
        <v>1006</v>
      </c>
      <c r="BU50" s="543">
        <v>50</v>
      </c>
      <c r="BV50" s="543" t="s">
        <v>120</v>
      </c>
      <c r="CD50" s="442">
        <f t="shared" si="2"/>
        <v>47</v>
      </c>
      <c r="CE50" s="684" t="s">
        <v>120</v>
      </c>
      <c r="CF50" s="440">
        <v>0</v>
      </c>
      <c r="CG50" s="439" t="s">
        <v>1006</v>
      </c>
    </row>
    <row r="51" spans="2:85" ht="31.5" customHeight="1">
      <c r="B51" s="437"/>
      <c r="C51" s="437"/>
      <c r="D51" s="437"/>
      <c r="E51" s="437"/>
      <c r="F51" s="437"/>
      <c r="G51" s="437"/>
      <c r="H51" s="437"/>
      <c r="I51" s="437"/>
      <c r="J51" s="437"/>
      <c r="K51" s="437"/>
      <c r="L51" s="437"/>
      <c r="M51" s="437"/>
      <c r="N51" s="437"/>
      <c r="O51" s="437"/>
      <c r="P51" s="437"/>
      <c r="Q51" s="437"/>
      <c r="R51" s="437"/>
      <c r="S51" s="437"/>
      <c r="T51" s="437"/>
      <c r="U51" s="437"/>
      <c r="V51" s="437"/>
      <c r="W51" s="437"/>
      <c r="X51" s="437"/>
      <c r="Y51" s="437"/>
      <c r="Z51" s="437"/>
      <c r="AA51" s="437"/>
      <c r="AB51" s="437"/>
      <c r="AC51" s="437"/>
      <c r="AD51" s="437"/>
      <c r="AE51" s="437"/>
      <c r="AF51" s="437"/>
      <c r="AG51" s="437"/>
      <c r="AH51" s="437"/>
      <c r="AI51" s="437"/>
      <c r="AJ51" s="437"/>
      <c r="AK51" s="437"/>
      <c r="AL51" s="437"/>
      <c r="AM51" s="437"/>
      <c r="AN51" s="437"/>
      <c r="AO51" s="437"/>
      <c r="AP51" s="437"/>
      <c r="AQ51" s="437"/>
      <c r="AR51" s="437"/>
      <c r="AS51" s="437"/>
      <c r="AT51" s="437"/>
      <c r="AU51" s="437"/>
      <c r="AV51" s="437"/>
      <c r="AW51" s="437"/>
      <c r="AX51" s="437"/>
      <c r="AY51" s="437"/>
      <c r="AZ51" s="437"/>
      <c r="BA51" s="437"/>
      <c r="BB51" s="437"/>
      <c r="BC51" s="437"/>
      <c r="BD51" s="437"/>
      <c r="BE51" s="437"/>
      <c r="BF51" s="437"/>
      <c r="BG51" s="437"/>
      <c r="BH51" s="437"/>
      <c r="BI51" s="442">
        <v>48</v>
      </c>
      <c r="BJ51" s="684" t="str" cm="1">
        <f t="array" aca="1" ref="BJ51" ca="1" xml:space="preserve"> INDIRECT( ADDRESS( ROW($C$17), COLUMN($C$17) +$BI51) )</f>
        <v>˪</v>
      </c>
      <c r="BK51" s="440" cm="1">
        <f t="array" aca="1" ref="BK51" ca="1" xml:space="preserve"> INDIRECT( ADDRESS( ROW($C$19), COLUMN($C$19) +$BI51) )</f>
        <v>3</v>
      </c>
      <c r="BL51" s="439" t="str" cm="1">
        <f t="array" aca="1" ref="BL51" ca="1" xml:space="preserve"> INDIRECT( ADDRESS( ROW($C$18), COLUMN($C$18) +$BI51) )</f>
        <v>3</v>
      </c>
      <c r="BM51" s="438" t="str" cm="1">
        <f t="array" aca="1" ref="BM51" ca="1" xml:space="preserve"> INDIRECT( ADDRESS( ROW($C$16), COLUMN($C$16) +$BI51) )</f>
        <v>3</v>
      </c>
      <c r="BO51" s="548" t="str">
        <f t="shared" ca="1" si="0"/>
        <v>"3": { commit: "˪" }</v>
      </c>
      <c r="BQ51" s="180">
        <v>48</v>
      </c>
      <c r="BR51" s="313" t="s">
        <v>45</v>
      </c>
      <c r="BS51" s="313">
        <v>51</v>
      </c>
      <c r="BT51" s="560" t="s">
        <v>181</v>
      </c>
      <c r="BU51" s="543">
        <v>51</v>
      </c>
      <c r="BV51" s="543" t="s">
        <v>121</v>
      </c>
      <c r="CD51" s="442">
        <f t="shared" si="2"/>
        <v>48</v>
      </c>
      <c r="CE51" s="684" t="s">
        <v>121</v>
      </c>
      <c r="CF51" s="440">
        <v>0</v>
      </c>
      <c r="CG51" s="439" t="s">
        <v>181</v>
      </c>
    </row>
    <row r="52" spans="2:85" ht="31.5" customHeight="1">
      <c r="B52" s="437"/>
      <c r="C52" s="437"/>
      <c r="D52" s="437"/>
      <c r="E52" s="437"/>
      <c r="F52" s="437"/>
      <c r="G52" s="437"/>
      <c r="H52" s="437"/>
      <c r="I52" s="437"/>
      <c r="J52" s="437"/>
      <c r="K52" s="437"/>
      <c r="L52" s="437"/>
      <c r="M52" s="437"/>
      <c r="N52" s="437"/>
      <c r="O52" s="437"/>
      <c r="P52" s="437"/>
      <c r="Q52" s="437"/>
      <c r="R52" s="437"/>
      <c r="S52" s="437"/>
      <c r="T52" s="437"/>
      <c r="U52" s="437"/>
      <c r="V52" s="437"/>
      <c r="W52" s="437"/>
      <c r="X52" s="437"/>
      <c r="Y52" s="437"/>
      <c r="Z52" s="437"/>
      <c r="AA52" s="437"/>
      <c r="AB52" s="437"/>
      <c r="AC52" s="437"/>
      <c r="AD52" s="437"/>
      <c r="AE52" s="437"/>
      <c r="AF52" s="437"/>
      <c r="AG52" s="437"/>
      <c r="AH52" s="437"/>
      <c r="AI52" s="437"/>
      <c r="AJ52" s="437"/>
      <c r="AK52" s="437"/>
      <c r="AL52" s="437"/>
      <c r="AM52" s="437"/>
      <c r="AN52" s="437"/>
      <c r="AO52" s="437"/>
      <c r="AP52" s="437"/>
      <c r="AQ52" s="437"/>
      <c r="AR52" s="437"/>
      <c r="AS52" s="437"/>
      <c r="AT52" s="437"/>
      <c r="AU52" s="437"/>
      <c r="AV52" s="437"/>
      <c r="AW52" s="437"/>
      <c r="AX52" s="437"/>
      <c r="AY52" s="437"/>
      <c r="AZ52" s="437"/>
      <c r="BA52" s="437"/>
      <c r="BB52" s="437"/>
      <c r="BC52" s="437"/>
      <c r="BD52" s="437"/>
      <c r="BE52" s="437"/>
      <c r="BF52" s="437"/>
      <c r="BG52" s="437"/>
      <c r="BH52" s="437"/>
      <c r="BI52" s="442">
        <v>49</v>
      </c>
      <c r="BJ52" s="684" t="str" cm="1">
        <f t="array" aca="1" ref="BJ52" ca="1" xml:space="preserve"> INDIRECT( ADDRESS( ROW($C$17), COLUMN($C$17) +$BI52) )</f>
        <v>ˊ</v>
      </c>
      <c r="BK52" s="440" cm="1">
        <f t="array" aca="1" ref="BK52" ca="1" xml:space="preserve"> INDIRECT( ADDRESS( ROW($C$19), COLUMN($C$19) +$BI52) )</f>
        <v>5</v>
      </c>
      <c r="BL52" s="439" t="str" cm="1">
        <f t="array" aca="1" ref="BL52" ca="1" xml:space="preserve"> INDIRECT( ADDRESS( ROW($C$18), COLUMN($C$18) +$BI52) )</f>
        <v>5</v>
      </c>
      <c r="BM52" s="438" t="str" cm="1">
        <f t="array" aca="1" ref="BM52" ca="1" xml:space="preserve"> INDIRECT( ADDRESS( ROW($C$16), COLUMN($C$16) +$BI52) )</f>
        <v>6</v>
      </c>
      <c r="BO52" s="548" t="str">
        <f t="shared" ca="1" si="0"/>
        <v>"6": { commit: "ˊ" }</v>
      </c>
      <c r="BQ52" s="180">
        <v>49</v>
      </c>
      <c r="BR52" s="313" t="s">
        <v>165</v>
      </c>
      <c r="BS52" s="313">
        <v>52</v>
      </c>
      <c r="BT52" s="560" t="s">
        <v>186</v>
      </c>
      <c r="BU52" s="543">
        <v>52</v>
      </c>
      <c r="BV52" s="543" t="s">
        <v>122</v>
      </c>
      <c r="CD52" s="442">
        <f t="shared" si="2"/>
        <v>49</v>
      </c>
      <c r="CE52" s="684" t="s">
        <v>122</v>
      </c>
      <c r="CF52" s="440">
        <v>0</v>
      </c>
      <c r="CG52" s="439" t="s">
        <v>186</v>
      </c>
    </row>
    <row r="53" spans="2:85" ht="31.5" customHeight="1">
      <c r="B53" s="437"/>
      <c r="C53" s="437"/>
      <c r="D53" s="437"/>
      <c r="E53" s="437"/>
      <c r="F53" s="437"/>
      <c r="G53" s="437"/>
      <c r="H53" s="437"/>
      <c r="I53" s="437"/>
      <c r="J53" s="437"/>
      <c r="K53" s="437"/>
      <c r="L53" s="437"/>
      <c r="M53" s="437"/>
      <c r="N53" s="437"/>
      <c r="O53" s="437"/>
      <c r="P53" s="437"/>
      <c r="Q53" s="437"/>
      <c r="R53" s="437"/>
      <c r="S53" s="437"/>
      <c r="T53" s="437"/>
      <c r="U53" s="437"/>
      <c r="V53" s="437"/>
      <c r="W53" s="437"/>
      <c r="X53" s="437"/>
      <c r="Y53" s="437"/>
      <c r="Z53" s="437"/>
      <c r="AA53" s="437"/>
      <c r="AB53" s="437"/>
      <c r="AC53" s="437"/>
      <c r="AD53" s="437"/>
      <c r="AE53" s="437"/>
      <c r="AF53" s="437"/>
      <c r="AG53" s="437"/>
      <c r="AH53" s="437"/>
      <c r="AI53" s="437"/>
      <c r="AJ53" s="437"/>
      <c r="AK53" s="437"/>
      <c r="AL53" s="437"/>
      <c r="AM53" s="437"/>
      <c r="AN53" s="437"/>
      <c r="AO53" s="437"/>
      <c r="AP53" s="437"/>
      <c r="AQ53" s="437"/>
      <c r="AR53" s="437"/>
      <c r="AS53" s="437"/>
      <c r="AT53" s="437"/>
      <c r="AU53" s="437"/>
      <c r="AV53" s="437"/>
      <c r="AW53" s="437"/>
      <c r="AX53" s="437"/>
      <c r="AY53" s="437"/>
      <c r="AZ53" s="437"/>
      <c r="BA53" s="437"/>
      <c r="BB53" s="437"/>
      <c r="BC53" s="437"/>
      <c r="BD53" s="437"/>
      <c r="BE53" s="437"/>
      <c r="BF53" s="437"/>
      <c r="BG53" s="437"/>
      <c r="BH53" s="437"/>
      <c r="BI53" s="442">
        <v>50</v>
      </c>
      <c r="BJ53" s="684" t="str" cm="1">
        <f t="array" aca="1" ref="BJ53" ca="1" xml:space="preserve"> INDIRECT( ADDRESS( ROW($C$17), COLUMN($C$17) +$BI53) )</f>
        <v>˫</v>
      </c>
      <c r="BK53" s="440" cm="1">
        <f t="array" aca="1" ref="BK53" ca="1" xml:space="preserve"> INDIRECT( ADDRESS( ROW($C$19), COLUMN($C$19) +$BI53) )</f>
        <v>7</v>
      </c>
      <c r="BL53" s="439" t="str" cm="1">
        <f t="array" aca="1" ref="BL53" ca="1" xml:space="preserve"> INDIRECT( ADDRESS( ROW($C$18), COLUMN($C$18) +$BI53) )</f>
        <v>7</v>
      </c>
      <c r="BM53" s="438" t="str" cm="1">
        <f t="array" aca="1" ref="BM53" ca="1" xml:space="preserve"> INDIRECT( ADDRESS( ROW($C$16), COLUMN($C$16) +$BI53) )</f>
        <v>5</v>
      </c>
      <c r="BO53" s="548" t="str">
        <f t="shared" ca="1" si="0"/>
        <v>"5": { commit: "˫" }</v>
      </c>
      <c r="BQ53" s="180">
        <v>50</v>
      </c>
      <c r="BR53" s="313" t="s">
        <v>118</v>
      </c>
      <c r="BS53" s="313">
        <v>46</v>
      </c>
      <c r="BT53" s="560" t="s">
        <v>168</v>
      </c>
      <c r="BU53" s="543">
        <v>46</v>
      </c>
      <c r="BV53" s="543" t="s">
        <v>118</v>
      </c>
    </row>
    <row r="54" spans="2:85" ht="31.5" customHeight="1">
      <c r="B54" s="437"/>
      <c r="C54" s="437"/>
      <c r="D54" s="437"/>
      <c r="E54" s="437"/>
      <c r="F54" s="437"/>
      <c r="G54" s="437"/>
      <c r="H54" s="437"/>
      <c r="I54" s="437"/>
      <c r="J54" s="437"/>
      <c r="K54" s="437"/>
      <c r="L54" s="437"/>
      <c r="M54" s="437"/>
      <c r="N54" s="437"/>
      <c r="O54" s="437"/>
      <c r="P54" s="437"/>
      <c r="Q54" s="437"/>
      <c r="R54" s="437"/>
      <c r="S54" s="437"/>
      <c r="T54" s="437"/>
      <c r="U54" s="437"/>
      <c r="V54" s="437"/>
      <c r="W54" s="437"/>
      <c r="X54" s="437"/>
      <c r="Y54" s="437"/>
      <c r="Z54" s="437"/>
      <c r="AA54" s="437"/>
      <c r="AB54" s="437"/>
      <c r="AC54" s="437"/>
      <c r="AD54" s="437"/>
      <c r="AE54" s="437"/>
      <c r="AF54" s="437"/>
      <c r="AG54" s="437"/>
      <c r="AH54" s="437"/>
      <c r="AI54" s="437"/>
      <c r="AJ54" s="437"/>
      <c r="AK54" s="437"/>
      <c r="AL54" s="437"/>
      <c r="AM54" s="437"/>
      <c r="AN54" s="437"/>
      <c r="AO54" s="437"/>
      <c r="AP54" s="437"/>
      <c r="AQ54" s="437"/>
      <c r="AR54" s="437"/>
      <c r="AS54" s="437"/>
      <c r="AT54" s="437"/>
      <c r="AU54" s="437"/>
      <c r="AV54" s="437"/>
      <c r="AW54" s="437"/>
      <c r="AX54" s="437"/>
      <c r="AY54" s="437"/>
      <c r="AZ54" s="437"/>
      <c r="BA54" s="437"/>
      <c r="BB54" s="437"/>
      <c r="BC54" s="437"/>
      <c r="BD54" s="437"/>
      <c r="BE54" s="437"/>
      <c r="BF54" s="437"/>
      <c r="BG54" s="437"/>
      <c r="BH54" s="437"/>
      <c r="BI54" s="442">
        <v>51</v>
      </c>
      <c r="BJ54" s="684" t="str" cm="1">
        <f t="array" aca="1" ref="BJ54" ca="1" xml:space="preserve"> INDIRECT( ADDRESS( ROW($C$17), COLUMN($C$17) +$BI54) )</f>
        <v>˙</v>
      </c>
      <c r="BK54" s="440" cm="1">
        <f t="array" aca="1" ref="BK54" ca="1" xml:space="preserve"> INDIRECT( ADDRESS( ROW($C$19), COLUMN($C$19) +$BI54) )</f>
        <v>8</v>
      </c>
      <c r="BL54" s="439" t="str" cm="1">
        <f t="array" aca="1" ref="BL54" ca="1" xml:space="preserve"> INDIRECT( ADDRESS( ROW($C$18), COLUMN($C$18) +$BI54) )</f>
        <v>0</v>
      </c>
      <c r="BM54" s="438" t="str" cm="1">
        <f t="array" aca="1" ref="BM54" ca="1" xml:space="preserve"> INDIRECT( ADDRESS( ROW($C$16), COLUMN($C$16) +$BI54) )</f>
        <v>7</v>
      </c>
      <c r="BO54" s="548" t="str">
        <f t="shared" ca="1" si="0"/>
        <v>"7": { commit: "˙" }</v>
      </c>
      <c r="BQ54" s="180">
        <v>51</v>
      </c>
      <c r="BR54" s="313" t="s">
        <v>186</v>
      </c>
      <c r="BS54" s="313">
        <v>47</v>
      </c>
      <c r="BT54" s="560" t="s">
        <v>169</v>
      </c>
      <c r="BU54" s="543">
        <v>47</v>
      </c>
      <c r="BV54" s="543" t="s">
        <v>14</v>
      </c>
    </row>
    <row r="55" spans="2:85" ht="38.1" customHeight="1">
      <c r="B55" s="437"/>
      <c r="C55" s="437"/>
      <c r="D55" s="437"/>
      <c r="E55" s="437"/>
      <c r="F55" s="437"/>
      <c r="G55" s="437"/>
      <c r="H55" s="437"/>
      <c r="I55" s="437"/>
      <c r="J55" s="437"/>
      <c r="K55" s="437"/>
      <c r="L55" s="437"/>
      <c r="M55" s="437"/>
      <c r="N55" s="437"/>
      <c r="O55" s="437"/>
      <c r="P55" s="437"/>
      <c r="Q55" s="437"/>
      <c r="R55" s="437"/>
      <c r="S55" s="437"/>
      <c r="T55" s="437"/>
      <c r="U55" s="437"/>
      <c r="V55" s="437"/>
      <c r="W55" s="437"/>
      <c r="X55" s="437"/>
      <c r="Y55" s="437"/>
      <c r="Z55" s="437"/>
      <c r="AA55" s="437"/>
      <c r="AB55" s="437"/>
      <c r="AC55" s="437"/>
      <c r="AD55" s="437"/>
      <c r="AE55" s="437"/>
      <c r="AF55" s="437"/>
      <c r="AG55" s="437"/>
      <c r="AH55" s="437"/>
      <c r="AI55" s="437"/>
      <c r="AJ55" s="437"/>
      <c r="AK55" s="437"/>
      <c r="AL55" s="437"/>
      <c r="AM55" s="437"/>
      <c r="AN55" s="437"/>
      <c r="AO55" s="437"/>
      <c r="AP55" s="437"/>
      <c r="AQ55" s="437"/>
      <c r="AR55" s="437"/>
      <c r="AS55" s="437"/>
      <c r="AT55" s="437"/>
      <c r="AU55" s="437"/>
      <c r="AV55" s="437"/>
      <c r="AW55" s="437"/>
      <c r="AX55" s="437"/>
      <c r="AY55" s="437"/>
      <c r="AZ55" s="437"/>
      <c r="BA55" s="437"/>
      <c r="BB55" s="437"/>
      <c r="BC55" s="437"/>
      <c r="BD55" s="437"/>
      <c r="BE55" s="437"/>
      <c r="BF55" s="437"/>
      <c r="BG55" s="437"/>
      <c r="BH55" s="437"/>
      <c r="BQ55" s="180">
        <v>52</v>
      </c>
      <c r="BR55" s="313" t="s">
        <v>187</v>
      </c>
      <c r="BS55" s="313">
        <v>48</v>
      </c>
      <c r="BT55" s="560" t="s">
        <v>187</v>
      </c>
      <c r="BU55" s="543">
        <v>48</v>
      </c>
      <c r="BV55" s="543" t="s">
        <v>12</v>
      </c>
    </row>
    <row r="56" spans="2:85" ht="38.1" customHeight="1">
      <c r="AH56" s="437"/>
      <c r="AI56" s="437"/>
      <c r="AJ56" s="437"/>
      <c r="AK56" s="437"/>
      <c r="AL56" s="437"/>
      <c r="AM56" s="437"/>
      <c r="AN56" s="437"/>
      <c r="AO56" s="437"/>
      <c r="AP56" s="437"/>
      <c r="AQ56" s="437"/>
      <c r="AR56" s="437"/>
      <c r="AS56" s="437"/>
      <c r="AT56" s="437"/>
      <c r="AU56" s="437"/>
      <c r="AV56" s="437"/>
      <c r="AW56" s="437"/>
      <c r="AX56" s="437"/>
      <c r="AY56" s="437"/>
      <c r="AZ56" s="437"/>
      <c r="BA56" s="437"/>
      <c r="BB56" s="437"/>
      <c r="BC56" s="437"/>
      <c r="BD56" s="437"/>
      <c r="BE56" s="437"/>
      <c r="BF56" s="437"/>
      <c r="BG56" s="437"/>
      <c r="BH56" s="437"/>
      <c r="BQ56" s="180">
        <v>53</v>
      </c>
      <c r="BR56" s="313" t="s">
        <v>188</v>
      </c>
      <c r="BS56" s="313">
        <v>53</v>
      </c>
      <c r="BT56" s="560" t="s">
        <v>189</v>
      </c>
      <c r="BU56" s="543">
        <v>53</v>
      </c>
      <c r="BV56" s="543" t="s">
        <v>18</v>
      </c>
    </row>
    <row r="57" spans="2:85" ht="38.1" customHeight="1">
      <c r="AH57" s="437"/>
      <c r="AI57" s="437"/>
      <c r="AJ57" s="437"/>
      <c r="AK57" s="437"/>
      <c r="AL57" s="437"/>
      <c r="AM57" s="437"/>
      <c r="AN57" s="437"/>
      <c r="AO57" s="437"/>
      <c r="AP57" s="437"/>
      <c r="AQ57" s="437"/>
      <c r="AR57" s="437"/>
      <c r="AS57" s="437"/>
      <c r="AT57" s="437"/>
      <c r="AU57" s="437"/>
      <c r="AV57" s="437"/>
      <c r="AW57" s="437"/>
      <c r="AX57" s="437"/>
      <c r="AY57" s="437"/>
      <c r="AZ57" s="437"/>
      <c r="BA57" s="437"/>
      <c r="BB57" s="437"/>
      <c r="BC57" s="437"/>
      <c r="BD57" s="437"/>
      <c r="BE57" s="437"/>
      <c r="BF57" s="437"/>
      <c r="BG57" s="437"/>
      <c r="BH57" s="437"/>
      <c r="BQ57" s="180">
        <v>54</v>
      </c>
      <c r="BR57" s="313" t="s">
        <v>189</v>
      </c>
      <c r="BS57" s="313">
        <v>54</v>
      </c>
      <c r="BT57" s="560" t="s">
        <v>190</v>
      </c>
      <c r="BU57" s="543">
        <v>54</v>
      </c>
      <c r="BV57" s="543" t="s">
        <v>16</v>
      </c>
    </row>
    <row r="58" spans="2:85" ht="38.1" customHeight="1">
      <c r="AH58" s="437"/>
      <c r="AI58" s="437"/>
      <c r="AJ58" s="437"/>
      <c r="AK58" s="437"/>
      <c r="AL58" s="437"/>
      <c r="AM58" s="437"/>
      <c r="AN58" s="437"/>
      <c r="AO58" s="437"/>
      <c r="AP58" s="437"/>
      <c r="AQ58" s="437"/>
      <c r="AR58" s="437"/>
      <c r="AS58" s="437"/>
      <c r="AT58" s="437"/>
      <c r="AU58" s="437"/>
      <c r="AV58" s="437"/>
      <c r="AW58" s="437"/>
      <c r="AX58" s="437"/>
      <c r="AY58" s="437"/>
      <c r="AZ58" s="437"/>
      <c r="BA58" s="437"/>
      <c r="BB58" s="437"/>
      <c r="BC58" s="437"/>
      <c r="BD58" s="437"/>
      <c r="BE58" s="437"/>
      <c r="BF58" s="437"/>
      <c r="BG58" s="437"/>
      <c r="BH58" s="437"/>
      <c r="BQ58" s="180">
        <v>55</v>
      </c>
      <c r="BR58" s="313" t="s">
        <v>190</v>
      </c>
      <c r="BS58" s="313">
        <v>55</v>
      </c>
      <c r="BT58" s="560" t="s">
        <v>182</v>
      </c>
      <c r="BU58" s="543">
        <v>55</v>
      </c>
      <c r="BV58" s="543" t="s">
        <v>123</v>
      </c>
    </row>
    <row r="59" spans="2:85" ht="38.1" customHeight="1">
      <c r="AH59" s="437"/>
      <c r="AI59" s="437"/>
      <c r="AJ59" s="437"/>
      <c r="AK59" s="437"/>
      <c r="AL59" s="437"/>
      <c r="AM59" s="437"/>
      <c r="AN59" s="437"/>
      <c r="AO59" s="437"/>
      <c r="AP59" s="437"/>
      <c r="AQ59" s="437"/>
      <c r="AR59" s="437"/>
      <c r="AS59" s="437"/>
      <c r="AT59" s="437"/>
      <c r="AU59" s="437"/>
      <c r="AV59" s="437"/>
      <c r="AW59" s="437"/>
      <c r="AX59" s="437"/>
      <c r="AY59" s="437"/>
      <c r="AZ59" s="437"/>
      <c r="BA59" s="437"/>
      <c r="BB59" s="437"/>
      <c r="BC59" s="437"/>
      <c r="BD59" s="437"/>
      <c r="BE59" s="437"/>
      <c r="BF59" s="437"/>
      <c r="BG59" s="437"/>
      <c r="BH59" s="437"/>
    </row>
    <row r="60" spans="2:85" ht="38.1" customHeight="1">
      <c r="BD60" s="437"/>
      <c r="BE60" s="437"/>
      <c r="BF60" s="437"/>
      <c r="BG60" s="437"/>
      <c r="BH60" s="437"/>
    </row>
    <row r="61" spans="2:85">
      <c r="BD61" s="437"/>
      <c r="BE61" s="437"/>
      <c r="BF61" s="437"/>
      <c r="BG61" s="437"/>
      <c r="BH61" s="437"/>
    </row>
    <row r="62" spans="2:85">
      <c r="BD62" s="437"/>
      <c r="BE62" s="437"/>
      <c r="BF62" s="437"/>
      <c r="BG62" s="437"/>
      <c r="BH62" s="437"/>
    </row>
    <row r="63" spans="2:85">
      <c r="BD63" s="437"/>
      <c r="BE63" s="437"/>
      <c r="BF63" s="437"/>
      <c r="BG63" s="437"/>
      <c r="BH63" s="437"/>
    </row>
  </sheetData>
  <mergeCells count="56">
    <mergeCell ref="B2:D2"/>
    <mergeCell ref="E2:G2"/>
    <mergeCell ref="H2:J2"/>
    <mergeCell ref="K2:M2"/>
    <mergeCell ref="N2:P2"/>
    <mergeCell ref="AF2:AH2"/>
    <mergeCell ref="AI2:AK2"/>
    <mergeCell ref="H4:I4"/>
    <mergeCell ref="K4:L4"/>
    <mergeCell ref="N4:O4"/>
    <mergeCell ref="Q4:R4"/>
    <mergeCell ref="T4:U4"/>
    <mergeCell ref="AI4:AJ4"/>
    <mergeCell ref="Q2:S2"/>
    <mergeCell ref="T2:V2"/>
    <mergeCell ref="W2:Y2"/>
    <mergeCell ref="Z2:AB2"/>
    <mergeCell ref="AC2:AE2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H10:AI10"/>
    <mergeCell ref="W11:Y11"/>
    <mergeCell ref="Z11:AB11"/>
    <mergeCell ref="AC11:AE11"/>
    <mergeCell ref="AF11:AH11"/>
    <mergeCell ref="T11:V11"/>
    <mergeCell ref="E11:G11"/>
    <mergeCell ref="H11:J11"/>
    <mergeCell ref="K11:M11"/>
    <mergeCell ref="N11:P11"/>
    <mergeCell ref="Q11:S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581" t="s">
        <v>0</v>
      </c>
      <c r="H8" s="582"/>
      <c r="I8" s="583"/>
      <c r="J8" s="584" t="s">
        <v>1</v>
      </c>
      <c r="K8" s="585"/>
      <c r="L8" s="586"/>
      <c r="M8" s="584" t="s">
        <v>2</v>
      </c>
      <c r="N8" s="585"/>
      <c r="O8" s="586"/>
      <c r="P8" s="324"/>
      <c r="Q8" s="346" t="s">
        <v>809</v>
      </c>
      <c r="R8" s="323"/>
      <c r="S8" s="584" t="s">
        <v>3</v>
      </c>
      <c r="T8" s="585"/>
      <c r="U8" s="586"/>
      <c r="V8" s="584" t="s">
        <v>4</v>
      </c>
      <c r="W8" s="585"/>
      <c r="X8" s="586"/>
      <c r="Y8" s="325"/>
      <c r="Z8" s="321" t="s">
        <v>757</v>
      </c>
      <c r="AA8" s="326"/>
      <c r="AB8" s="325"/>
      <c r="AC8" s="321" t="s">
        <v>756</v>
      </c>
      <c r="AD8" s="326"/>
      <c r="AE8" s="599" t="s">
        <v>5</v>
      </c>
      <c r="AF8" s="600"/>
      <c r="AG8" s="601"/>
      <c r="AH8" s="590" t="s">
        <v>6</v>
      </c>
      <c r="AI8" s="591"/>
      <c r="AJ8" s="592"/>
      <c r="AK8" s="590" t="s">
        <v>7</v>
      </c>
      <c r="AL8" s="591"/>
      <c r="AM8" s="592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602" t="str">
        <f ca="1">AQ4</f>
        <v>ˇ</v>
      </c>
      <c r="K9" s="603"/>
      <c r="L9" s="6" t="s">
        <v>15</v>
      </c>
      <c r="M9" s="604" t="str">
        <f ca="1">AR4</f>
        <v>ˋ</v>
      </c>
      <c r="N9" s="605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604" t="str">
        <f ca="1">AP4</f>
        <v>ˊ</v>
      </c>
      <c r="T9" s="605"/>
      <c r="U9" s="6" t="s">
        <v>19</v>
      </c>
      <c r="V9" s="595" t="str">
        <f ca="1">AS4</f>
        <v>˙</v>
      </c>
      <c r="W9" s="594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597"/>
      <c r="AL9" s="598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581" t="s">
        <v>24</v>
      </c>
      <c r="F10" s="582"/>
      <c r="G10" s="583"/>
      <c r="H10" s="581" t="s">
        <v>25</v>
      </c>
      <c r="I10" s="582"/>
      <c r="J10" s="583"/>
      <c r="K10" s="324"/>
      <c r="L10" s="320" t="s">
        <v>746</v>
      </c>
      <c r="M10" s="323"/>
      <c r="N10" s="581" t="s">
        <v>27</v>
      </c>
      <c r="O10" s="582"/>
      <c r="P10" s="583"/>
      <c r="Q10" s="581" t="s">
        <v>28</v>
      </c>
      <c r="R10" s="582"/>
      <c r="S10" s="583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599" t="s">
        <v>32</v>
      </c>
      <c r="AD10" s="600"/>
      <c r="AE10" s="601"/>
      <c r="AF10" s="599" t="s">
        <v>33</v>
      </c>
      <c r="AG10" s="600"/>
      <c r="AH10" s="601"/>
      <c r="AI10" s="599" t="s">
        <v>34</v>
      </c>
      <c r="AJ10" s="600"/>
      <c r="AK10" s="601"/>
      <c r="AL10" s="599" t="s">
        <v>35</v>
      </c>
      <c r="AM10" s="600"/>
      <c r="AN10" s="601"/>
      <c r="AO10" s="590" t="s">
        <v>36</v>
      </c>
      <c r="AP10" s="591"/>
      <c r="AQ10" s="592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597"/>
      <c r="AJ11" s="598"/>
      <c r="AK11" s="8"/>
      <c r="AL11" s="597"/>
      <c r="AM11" s="598"/>
      <c r="AN11" s="8"/>
      <c r="AO11" s="597"/>
      <c r="AP11" s="598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581" t="s">
        <v>307</v>
      </c>
      <c r="G12" s="582"/>
      <c r="H12" s="583"/>
      <c r="I12" s="581" t="s">
        <v>56</v>
      </c>
      <c r="J12" s="582"/>
      <c r="K12" s="583"/>
      <c r="L12" s="581" t="s">
        <v>57</v>
      </c>
      <c r="M12" s="582"/>
      <c r="N12" s="583"/>
      <c r="O12" s="581" t="s">
        <v>58</v>
      </c>
      <c r="P12" s="582"/>
      <c r="Q12" s="583"/>
      <c r="R12" s="581" t="s">
        <v>59</v>
      </c>
      <c r="S12" s="582"/>
      <c r="T12" s="583"/>
      <c r="U12" s="581" t="s">
        <v>60</v>
      </c>
      <c r="V12" s="582"/>
      <c r="W12" s="583"/>
      <c r="X12" s="325"/>
      <c r="Y12" s="321" t="s">
        <v>742</v>
      </c>
      <c r="Z12" s="326"/>
      <c r="AA12" s="599" t="s">
        <v>62</v>
      </c>
      <c r="AB12" s="600"/>
      <c r="AC12" s="601"/>
      <c r="AD12" s="325"/>
      <c r="AE12" s="321" t="s">
        <v>724</v>
      </c>
      <c r="AF12" s="326"/>
      <c r="AG12" s="599" t="s">
        <v>64</v>
      </c>
      <c r="AH12" s="600"/>
      <c r="AI12" s="601"/>
      <c r="AJ12" s="590" t="s">
        <v>65</v>
      </c>
      <c r="AK12" s="591"/>
      <c r="AL12" s="592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597"/>
      <c r="AK13" s="598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581" t="s">
        <v>303</v>
      </c>
      <c r="H14" s="582"/>
      <c r="I14" s="583"/>
      <c r="J14" s="581" t="s">
        <v>82</v>
      </c>
      <c r="K14" s="582"/>
      <c r="L14" s="583"/>
      <c r="M14" s="581" t="s">
        <v>83</v>
      </c>
      <c r="N14" s="582"/>
      <c r="O14" s="583"/>
      <c r="P14" s="581" t="s">
        <v>84</v>
      </c>
      <c r="Q14" s="582"/>
      <c r="R14" s="583"/>
      <c r="S14" s="581" t="s">
        <v>85</v>
      </c>
      <c r="T14" s="582"/>
      <c r="U14" s="583"/>
      <c r="V14" s="581" t="s">
        <v>86</v>
      </c>
      <c r="W14" s="582"/>
      <c r="X14" s="583"/>
      <c r="Y14" s="599" t="s">
        <v>87</v>
      </c>
      <c r="Z14" s="600"/>
      <c r="AA14" s="601"/>
      <c r="AB14" s="325"/>
      <c r="AC14" s="321" t="s">
        <v>758</v>
      </c>
      <c r="AD14" s="326"/>
      <c r="AE14" s="599" t="s">
        <v>88</v>
      </c>
      <c r="AF14" s="600"/>
      <c r="AG14" s="601"/>
      <c r="AH14" s="590" t="s">
        <v>89</v>
      </c>
      <c r="AI14" s="591"/>
      <c r="AJ14" s="59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I60"/>
  <sheetViews>
    <sheetView topLeftCell="A31" workbookViewId="0">
      <selection activeCell="J46" sqref="J46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0"/>
    <col min="28" max="16384" width="10.8984375" style="13"/>
  </cols>
  <sheetData>
    <row r="1" spans="2:35">
      <c r="AA1" s="402" t="s">
        <v>768</v>
      </c>
      <c r="AB1" s="411" t="e" vm="1">
        <f ca="1" xml:space="preserve"> _xlfn.CONCAT("'", U6:U49, "'")</f>
        <v>#VALUE!</v>
      </c>
      <c r="AC1" s="409"/>
      <c r="AD1" s="409"/>
      <c r="AE1" s="409"/>
      <c r="AF1" s="409"/>
      <c r="AG1" s="13" t="e" vm="1">
        <f ca="1" xml:space="preserve"> LEN(AB1)-2</f>
        <v>#VALUE!</v>
      </c>
    </row>
    <row r="2" spans="2:35">
      <c r="B2" s="391" t="s">
        <v>913</v>
      </c>
      <c r="H2" s="391" t="s">
        <v>510</v>
      </c>
      <c r="N2" s="391" t="s">
        <v>928</v>
      </c>
      <c r="T2" s="391" t="s">
        <v>912</v>
      </c>
      <c r="AA2" s="402" t="s">
        <v>933</v>
      </c>
      <c r="AB2" s="411" t="e" vm="1">
        <f ca="1" xml:space="preserve"> _xlfn.CONCAT("'", U6:U43, "'")</f>
        <v>#VALUE!</v>
      </c>
      <c r="AC2" s="409"/>
      <c r="AD2" s="409"/>
      <c r="AE2" s="409"/>
      <c r="AF2" s="409"/>
    </row>
    <row r="3" spans="2:35" s="422" customFormat="1" ht="31.5">
      <c r="B3" s="423" t="s">
        <v>936</v>
      </c>
      <c r="C3" s="424"/>
      <c r="D3" s="425"/>
      <c r="E3" s="426"/>
      <c r="F3" s="426"/>
      <c r="H3" s="423" t="s">
        <v>934</v>
      </c>
      <c r="I3" s="426"/>
      <c r="J3" s="424"/>
      <c r="K3" s="425"/>
      <c r="L3" s="426"/>
      <c r="N3" s="423" t="s">
        <v>935</v>
      </c>
      <c r="O3" s="426"/>
      <c r="P3" s="424"/>
      <c r="Q3" s="425"/>
      <c r="R3" s="426"/>
      <c r="T3" s="423"/>
      <c r="AA3" s="427"/>
      <c r="AB3" s="428"/>
      <c r="AC3" s="429"/>
      <c r="AD3" s="429"/>
      <c r="AE3" s="429"/>
      <c r="AF3" s="429"/>
    </row>
    <row r="4" spans="2:35" ht="12" customHeight="1"/>
    <row r="5" spans="2:35" s="15" customFormat="1" ht="24" thickBot="1">
      <c r="B5" s="378" t="s">
        <v>103</v>
      </c>
      <c r="C5" s="380" t="s">
        <v>104</v>
      </c>
      <c r="D5" s="381" t="s">
        <v>942</v>
      </c>
      <c r="E5" s="383" t="s">
        <v>971</v>
      </c>
      <c r="F5" s="384" t="s">
        <v>167</v>
      </c>
      <c r="H5" s="695" t="s">
        <v>103</v>
      </c>
      <c r="I5" s="696" t="s">
        <v>167</v>
      </c>
      <c r="J5" s="697" t="s">
        <v>104</v>
      </c>
      <c r="K5" s="698" t="s">
        <v>942</v>
      </c>
      <c r="L5" s="699" t="s">
        <v>1019</v>
      </c>
      <c r="N5" s="378" t="s">
        <v>103</v>
      </c>
      <c r="O5" s="379" t="s">
        <v>167</v>
      </c>
      <c r="P5" s="380" t="s">
        <v>104</v>
      </c>
      <c r="Q5" s="381" t="s">
        <v>942</v>
      </c>
      <c r="R5" s="382" t="s">
        <v>1019</v>
      </c>
      <c r="T5" s="397" t="s">
        <v>103</v>
      </c>
      <c r="U5" s="398" t="s">
        <v>167</v>
      </c>
      <c r="V5" s="399" t="s">
        <v>104</v>
      </c>
      <c r="W5" s="381" t="s">
        <v>942</v>
      </c>
      <c r="X5" s="348" t="s">
        <v>1019</v>
      </c>
      <c r="AA5" s="401"/>
    </row>
    <row r="6" spans="2:35" ht="33" thickTop="1">
      <c r="B6" s="385">
        <f xml:space="preserve"> ROW() - 5</f>
        <v>1</v>
      </c>
      <c r="C6" s="160" t="s">
        <v>8</v>
      </c>
      <c r="D6" s="119" t="s">
        <v>9</v>
      </c>
      <c r="E6" s="109" t="s">
        <v>9</v>
      </c>
      <c r="F6" s="110">
        <v>1</v>
      </c>
      <c r="H6" s="273">
        <v>1</v>
      </c>
      <c r="I6" s="113">
        <v>1</v>
      </c>
      <c r="J6" s="161" t="s">
        <v>8</v>
      </c>
      <c r="K6" s="120" t="str" cm="1">
        <f t="array" ref="K6" xml:space="preserve"> IFERROR( INDEX($D$6:$D$56, MATCH(TRUE, EXACT($J6, $C$6:$C$56),0)), "")</f>
        <v>p</v>
      </c>
      <c r="L6" s="372" t="str" cm="1">
        <f t="array" ref="L6" xml:space="preserve"> IFERROR( INDEX($E$6:$E$56, MATCH(TRUE, EXACT($J6, $C$6:$C$56),0)), "")</f>
        <v>p</v>
      </c>
      <c r="N6" s="273">
        <v>1</v>
      </c>
      <c r="O6" s="410" t="s">
        <v>731</v>
      </c>
      <c r="P6" s="161" t="str">
        <f>C7</f>
        <v>ㆠ</v>
      </c>
      <c r="Q6" s="120" t="str" cm="1">
        <f t="array" ref="Q6" xml:space="preserve"> IFERROR( INDEX($D$6:$D$56, MATCH(TRUE, EXACT($P6, $C$6:$C$56),0)), "")</f>
        <v>b</v>
      </c>
      <c r="R6" s="372" t="str" cm="1">
        <f t="array" ref="R6" xml:space="preserve"> IFERROR( INDEX($E$6:$E$56, MATCH(TRUE, EXACT($P6, $C$6:$C$56),0)), "")</f>
        <v>b</v>
      </c>
      <c r="T6" s="14">
        <f xml:space="preserve"> ROW() - 5</f>
        <v>1</v>
      </c>
      <c r="U6" s="110"/>
      <c r="V6" s="160"/>
      <c r="W6" s="119"/>
      <c r="X6" s="109"/>
      <c r="AA6" s="402" t="s">
        <v>929</v>
      </c>
      <c r="AD6" s="404" t="e" vm="1">
        <f ca="1" xml:space="preserve"> "- 'xlit|" &amp; AA7 &amp; "|" &amp; AA8 &amp; "|'"</f>
        <v>#VALUE!</v>
      </c>
    </row>
    <row r="7" spans="2:35">
      <c r="B7" s="385">
        <f t="shared" ref="B7:B60" si="0" xml:space="preserve"> ROW() - 5</f>
        <v>2</v>
      </c>
      <c r="C7" s="160" t="s">
        <v>90</v>
      </c>
      <c r="D7" s="119" t="s">
        <v>91</v>
      </c>
      <c r="E7" s="111" t="s">
        <v>91</v>
      </c>
      <c r="F7" s="110" t="s">
        <v>902</v>
      </c>
      <c r="H7" s="275">
        <f>H6+1</f>
        <v>2</v>
      </c>
      <c r="I7" s="690" t="s">
        <v>300</v>
      </c>
      <c r="J7" s="687" t="s">
        <v>37</v>
      </c>
      <c r="K7" s="688" t="str" cm="1">
        <f t="array" ref="K7" xml:space="preserve"> IFERROR( INDEX($D$6:$D$56, MATCH(TRUE, EXACT($J7, $C$6:$C$56),0)), "")</f>
        <v>ph</v>
      </c>
      <c r="L7" s="373" t="str" cm="1">
        <f t="array" ref="L7" xml:space="preserve"> IFERROR( INDEX($E$6:$E$56, MATCH(TRUE, EXACT($J7, $C$6:$C$56),0)), "")</f>
        <v>P</v>
      </c>
      <c r="N7" s="275">
        <f>N6+1</f>
        <v>2</v>
      </c>
      <c r="O7" s="110" t="s">
        <v>725</v>
      </c>
      <c r="P7" s="160"/>
      <c r="Q7" s="119" t="str" cm="1">
        <f t="array" ref="Q7" xml:space="preserve"> IFERROR( INDEX($D$6:$D$56, MATCH(TRUE, EXACT($P7, $C$6:$C$56),0)), "")</f>
        <v/>
      </c>
      <c r="R7" s="373" t="str" cm="1">
        <f t="array" ref="R7" xml:space="preserve"> IFERROR( INDEX($E$6:$E$56, MATCH(TRUE, EXACT($P7, $C$6:$C$56),0)), "")</f>
        <v/>
      </c>
      <c r="T7" s="14">
        <f t="shared" ref="T7:T49" si="1" xml:space="preserve"> ROW() - 5</f>
        <v>2</v>
      </c>
      <c r="U7" s="110"/>
      <c r="V7" s="160"/>
      <c r="W7" s="119"/>
      <c r="X7" s="109"/>
      <c r="Z7" s="415">
        <f xml:space="preserve"> LEN(AA7)</f>
        <v>6</v>
      </c>
      <c r="AA7" s="400" t="str">
        <f xml:space="preserve"> _xlfn.CONCAT($X$6:$X$49)</f>
        <v>132750</v>
      </c>
      <c r="AH7" s="419" t="s">
        <v>746</v>
      </c>
      <c r="AI7" s="420" t="e">
        <f xml:space="preserve"> FIND(AH7, AA7, 1)</f>
        <v>#VALUE!</v>
      </c>
    </row>
    <row r="8" spans="2:35" ht="33">
      <c r="B8" s="385">
        <f t="shared" si="0"/>
        <v>3</v>
      </c>
      <c r="C8" s="160" t="s">
        <v>37</v>
      </c>
      <c r="D8" s="119" t="s">
        <v>38</v>
      </c>
      <c r="E8" s="109" t="s">
        <v>33</v>
      </c>
      <c r="F8" s="110" t="s">
        <v>164</v>
      </c>
      <c r="H8" s="275">
        <f t="shared" ref="H8:H60" si="2">H7+1</f>
        <v>3</v>
      </c>
      <c r="I8" s="690" t="s">
        <v>137</v>
      </c>
      <c r="J8" s="687" t="s">
        <v>55</v>
      </c>
      <c r="K8" s="688" t="str" cm="1">
        <f t="array" ref="K8" xml:space="preserve"> IFERROR( INDEX($D$6:$D$56, MATCH(TRUE, EXACT($J8, $C$6:$C$56),0)), "")</f>
        <v>m</v>
      </c>
      <c r="L8" s="374" t="str" cm="1">
        <f t="array" ref="L8" xml:space="preserve"> IFERROR( INDEX($E$6:$E$56, MATCH(TRUE, EXACT($J8, $C$6:$C$56),0)), "")</f>
        <v>m</v>
      </c>
      <c r="N8" s="275">
        <f t="shared" ref="N8:N60" si="3">N7+1</f>
        <v>3</v>
      </c>
      <c r="O8" s="110" t="s">
        <v>307</v>
      </c>
      <c r="P8" s="160"/>
      <c r="Q8" s="119" t="str" cm="1">
        <f t="array" ref="Q8" xml:space="preserve"> IFERROR( INDEX($D$6:$D$56, MATCH(TRUE, EXACT($P8, $C$6:$C$56),0)), "")</f>
        <v/>
      </c>
      <c r="R8" s="374" t="str" cm="1">
        <f t="array" ref="R8" xml:space="preserve"> IFERROR( INDEX($E$6:$E$56, MATCH(TRUE, EXACT($P8, $C$6:$C$56),0)), "")</f>
        <v/>
      </c>
      <c r="T8" s="14">
        <f t="shared" si="1"/>
        <v>3</v>
      </c>
      <c r="U8" s="110"/>
      <c r="V8" s="160"/>
      <c r="W8" s="119"/>
      <c r="X8" s="111"/>
      <c r="Z8" s="415" t="e" vm="1">
        <f ca="1" xml:space="preserve"> LEN(AA8)</f>
        <v>#VALUE!</v>
      </c>
      <c r="AA8" s="400" t="e" vm="1">
        <f ca="1" xml:space="preserve"> _xlfn.CONCAT($U$6:$U$49)</f>
        <v>#VALUE!</v>
      </c>
      <c r="AH8" s="421" t="e" vm="1">
        <f ca="1" xml:space="preserve"> MID(AA8, AI7, 1)</f>
        <v>#VALUE!</v>
      </c>
    </row>
    <row r="9" spans="2:35">
      <c r="B9" s="385">
        <f t="shared" si="0"/>
        <v>4</v>
      </c>
      <c r="C9" s="160" t="s">
        <v>55</v>
      </c>
      <c r="D9" s="119" t="s">
        <v>66</v>
      </c>
      <c r="E9" s="109" t="s">
        <v>66</v>
      </c>
      <c r="F9" s="110" t="s">
        <v>21</v>
      </c>
      <c r="H9" s="277">
        <f t="shared" si="2"/>
        <v>4</v>
      </c>
      <c r="I9" s="115" t="s">
        <v>301</v>
      </c>
      <c r="J9" s="162" t="s">
        <v>904</v>
      </c>
      <c r="K9" s="121" t="str" cm="1">
        <f t="array" ref="K9" xml:space="preserve"> IFERROR( INDEX($D$6:$D$56, MATCH(TRUE, EXACT($J9, $C$6:$C$56),0)), "")</f>
        <v/>
      </c>
      <c r="L9" s="375" t="str" cm="1">
        <f t="array" ref="L9" xml:space="preserve"> IFERROR( INDEX($E$6:$E$56, MATCH(TRUE, EXACT($J9, $C$6:$C$56),0)), "")</f>
        <v/>
      </c>
      <c r="N9" s="277">
        <f t="shared" si="3"/>
        <v>4</v>
      </c>
      <c r="O9" s="115" t="s">
        <v>303</v>
      </c>
      <c r="P9" s="162"/>
      <c r="Q9" s="121" t="str" cm="1">
        <f t="array" ref="Q9" xml:space="preserve"> IFERROR( INDEX($D$6:$D$56, MATCH(TRUE, EXACT($P9, $C$6:$C$56),0)), "")</f>
        <v/>
      </c>
      <c r="R9" s="375" t="str" cm="1">
        <f t="array" ref="R9" xml:space="preserve"> IFERROR( INDEX($E$6:$E$56, MATCH(TRUE, EXACT($P9, $C$6:$C$56),0)), "")</f>
        <v/>
      </c>
      <c r="T9" s="14">
        <f t="shared" si="1"/>
        <v>4</v>
      </c>
      <c r="U9" s="110"/>
      <c r="V9" s="160"/>
      <c r="W9" s="119"/>
      <c r="X9" s="109"/>
    </row>
    <row r="10" spans="2:35">
      <c r="B10" s="386">
        <f t="shared" si="0"/>
        <v>5</v>
      </c>
      <c r="C10" s="161" t="s">
        <v>10</v>
      </c>
      <c r="D10" s="120" t="s">
        <v>11</v>
      </c>
      <c r="E10" s="112" t="s">
        <v>11</v>
      </c>
      <c r="F10" s="113">
        <v>2</v>
      </c>
      <c r="H10" s="275">
        <f t="shared" si="2"/>
        <v>5</v>
      </c>
      <c r="I10" s="690">
        <v>2</v>
      </c>
      <c r="J10" s="687" t="s">
        <v>10</v>
      </c>
      <c r="K10" s="688" t="str" cm="1">
        <f t="array" ref="K10" xml:space="preserve"> IFERROR( INDEX($D$6:$D$56, MATCH(TRUE, EXACT($J10, $C$6:$C$56),0)), "")</f>
        <v>t</v>
      </c>
      <c r="L10" s="373" t="str" cm="1">
        <f t="array" ref="L10" xml:space="preserve"> IFERROR( INDEX($E$6:$E$56, MATCH(TRUE, EXACT($J10, $C$6:$C$56),0)), "")</f>
        <v>t</v>
      </c>
      <c r="N10" s="273">
        <f t="shared" si="3"/>
        <v>5</v>
      </c>
      <c r="O10" s="377" t="s">
        <v>914</v>
      </c>
      <c r="P10" s="161"/>
      <c r="Q10" s="120" t="str" cm="1">
        <f t="array" ref="Q10" xml:space="preserve"> IFERROR( INDEX($D$6:$D$56, MATCH(TRUE, EXACT($P10, $C$6:$C$56),0)), "")</f>
        <v/>
      </c>
      <c r="R10" s="372" t="str" cm="1">
        <f t="array" ref="R10" xml:space="preserve"> IFERROR( INDEX($E$6:$E$56, MATCH(TRUE, EXACT($P10, $C$6:$C$56),0)), "")</f>
        <v/>
      </c>
      <c r="T10" s="14">
        <f t="shared" si="1"/>
        <v>5</v>
      </c>
      <c r="U10" s="110"/>
      <c r="V10" s="160"/>
      <c r="W10" s="119"/>
      <c r="X10" s="109"/>
      <c r="AA10" s="402" t="s">
        <v>930</v>
      </c>
      <c r="AD10" s="404" t="e" vm="1">
        <f ca="1" xml:space="preserve"> "- 'xlit|" &amp; AA11 &amp; "|" &amp; AA12 &amp; "|'"</f>
        <v>#VALUE!</v>
      </c>
    </row>
    <row r="11" spans="2:35">
      <c r="B11" s="385">
        <f t="shared" si="0"/>
        <v>6</v>
      </c>
      <c r="C11" s="160" t="s">
        <v>39</v>
      </c>
      <c r="D11" s="119" t="s">
        <v>40</v>
      </c>
      <c r="E11" s="109" t="s">
        <v>28</v>
      </c>
      <c r="F11" s="110" t="s">
        <v>170</v>
      </c>
      <c r="H11" s="275">
        <f t="shared" si="2"/>
        <v>6</v>
      </c>
      <c r="I11" s="110" t="s">
        <v>345</v>
      </c>
      <c r="J11" s="160" t="s">
        <v>39</v>
      </c>
      <c r="K11" s="119" t="str" cm="1">
        <f t="array" ref="K11" xml:space="preserve"> IFERROR( INDEX($D$6:$D$56, MATCH(TRUE, EXACT($J11, $C$6:$C$56),0)), "")</f>
        <v>th</v>
      </c>
      <c r="L11" s="373" t="str" cm="1">
        <f t="array" ref="L11" xml:space="preserve"> IFERROR( INDEX($E$6:$E$56, MATCH(TRUE, EXACT($J11, $C$6:$C$56),0)), "")</f>
        <v>T</v>
      </c>
      <c r="N11" s="275">
        <f t="shared" si="3"/>
        <v>6</v>
      </c>
      <c r="O11" s="110" t="s">
        <v>720</v>
      </c>
      <c r="P11" s="160"/>
      <c r="Q11" s="119" t="str" cm="1">
        <f t="array" ref="Q11" xml:space="preserve"> IFERROR( INDEX($D$6:$D$56, MATCH(TRUE, EXACT($P11, $C$6:$C$56),0)), "")</f>
        <v/>
      </c>
      <c r="R11" s="373" t="str" cm="1">
        <f t="array" ref="R11" xml:space="preserve"> IFERROR( INDEX($E$6:$E$56, MATCH(TRUE, EXACT($P11, $C$6:$C$56),0)), "")</f>
        <v/>
      </c>
      <c r="T11" s="14">
        <f t="shared" si="1"/>
        <v>6</v>
      </c>
      <c r="U11" s="110"/>
      <c r="V11" s="160"/>
      <c r="W11" s="119"/>
      <c r="X11" s="109"/>
      <c r="Z11" s="415" t="e" vm="1">
        <f ca="1" xml:space="preserve"> LEN(AA11)</f>
        <v>#VALUE!</v>
      </c>
      <c r="AA11" s="400" t="e" vm="1">
        <f ca="1" xml:space="preserve"> _xlfn.CONCAT($U$6:$U$43, U45:U49)</f>
        <v>#VALUE!</v>
      </c>
    </row>
    <row r="12" spans="2:35">
      <c r="B12" s="385">
        <f t="shared" si="0"/>
        <v>7</v>
      </c>
      <c r="C12" s="160" t="s">
        <v>67</v>
      </c>
      <c r="D12" s="119" t="s">
        <v>68</v>
      </c>
      <c r="E12" s="109" t="s">
        <v>68</v>
      </c>
      <c r="F12" s="110" t="s">
        <v>99</v>
      </c>
      <c r="H12" s="275">
        <f t="shared" si="2"/>
        <v>7</v>
      </c>
      <c r="I12" s="110" t="s">
        <v>136</v>
      </c>
      <c r="J12" s="160" t="s">
        <v>67</v>
      </c>
      <c r="K12" s="119" t="str" cm="1">
        <f t="array" ref="K12" xml:space="preserve"> IFERROR( INDEX($D$6:$D$56, MATCH(TRUE, EXACT($J12, $C$6:$C$56),0)), "")</f>
        <v>n</v>
      </c>
      <c r="L12" s="374" t="str" cm="1">
        <f t="array" ref="L12" xml:space="preserve"> IFERROR( INDEX($E$6:$E$56, MATCH(TRUE, EXACT($J12, $C$6:$C$56),0)), "")</f>
        <v>n</v>
      </c>
      <c r="N12" s="275">
        <f t="shared" si="3"/>
        <v>7</v>
      </c>
      <c r="O12" s="110" t="s">
        <v>751</v>
      </c>
      <c r="P12" s="160"/>
      <c r="Q12" s="119" t="str" cm="1">
        <f t="array" ref="Q12" xml:space="preserve"> IFERROR( INDEX($D$6:$D$56, MATCH(TRUE, EXACT($P12, $C$6:$C$56),0)), "")</f>
        <v/>
      </c>
      <c r="R12" s="374" t="str" cm="1">
        <f t="array" ref="R12" xml:space="preserve"> IFERROR( INDEX($E$6:$E$56, MATCH(TRUE, EXACT($P12, $C$6:$C$56),0)), "")</f>
        <v/>
      </c>
      <c r="T12" s="14">
        <f t="shared" si="1"/>
        <v>7</v>
      </c>
      <c r="U12" s="110"/>
      <c r="V12" s="160"/>
      <c r="W12" s="119"/>
      <c r="X12" s="111"/>
      <c r="Z12" s="415">
        <f xml:space="preserve"> LEN(AA12)</f>
        <v>5</v>
      </c>
      <c r="AA12" s="414" t="str">
        <f xml:space="preserve"> _xlfn.CONCAT($V$6:$V$43, V45:V49)</f>
        <v>˪ˋ˫ˊ．</v>
      </c>
    </row>
    <row r="13" spans="2:35">
      <c r="B13" s="387">
        <f t="shared" si="0"/>
        <v>8</v>
      </c>
      <c r="C13" s="162" t="s">
        <v>92</v>
      </c>
      <c r="D13" s="121" t="s">
        <v>93</v>
      </c>
      <c r="E13" s="114" t="s">
        <v>93</v>
      </c>
      <c r="F13" s="115" t="s">
        <v>171</v>
      </c>
      <c r="H13" s="277">
        <f t="shared" si="2"/>
        <v>8</v>
      </c>
      <c r="I13" s="115" t="s">
        <v>347</v>
      </c>
      <c r="J13" s="162" t="s">
        <v>92</v>
      </c>
      <c r="K13" s="121" t="str" cm="1">
        <f t="array" ref="K13" xml:space="preserve"> IFERROR( INDEX($D$6:$D$56, MATCH(TRUE, EXACT($J13, $C$6:$C$56),0)), "")</f>
        <v>l</v>
      </c>
      <c r="L13" s="375" t="str" cm="1">
        <f t="array" ref="L13" xml:space="preserve"> IFERROR( INDEX($E$6:$E$56, MATCH(TRUE, EXACT($J13, $C$6:$C$56),0)), "")</f>
        <v>l</v>
      </c>
      <c r="N13" s="277">
        <f t="shared" si="3"/>
        <v>8</v>
      </c>
      <c r="O13" s="115" t="s">
        <v>748</v>
      </c>
      <c r="P13" s="162"/>
      <c r="Q13" s="121" t="str" cm="1">
        <f t="array" ref="Q13" xml:space="preserve"> IFERROR( INDEX($D$6:$D$56, MATCH(TRUE, EXACT($P13, $C$6:$C$56),0)), "")</f>
        <v/>
      </c>
      <c r="R13" s="375" t="str" cm="1">
        <f t="array" ref="R13" xml:space="preserve"> IFERROR( INDEX($E$6:$E$56, MATCH(TRUE, EXACT($P13, $C$6:$C$56),0)), "")</f>
        <v/>
      </c>
      <c r="T13" s="14">
        <f t="shared" si="1"/>
        <v>8</v>
      </c>
      <c r="U13" s="110"/>
      <c r="V13" s="160"/>
      <c r="W13" s="119"/>
      <c r="X13" s="109"/>
    </row>
    <row r="14" spans="2:35">
      <c r="B14" s="385">
        <f t="shared" si="0"/>
        <v>9</v>
      </c>
      <c r="C14" s="160" t="s">
        <v>41</v>
      </c>
      <c r="D14" s="119" t="s">
        <v>42</v>
      </c>
      <c r="E14" s="109" t="s">
        <v>42</v>
      </c>
      <c r="F14" s="110" t="s">
        <v>53</v>
      </c>
      <c r="H14" s="273">
        <f t="shared" si="2"/>
        <v>9</v>
      </c>
      <c r="I14" s="113">
        <v>3</v>
      </c>
      <c r="J14" s="161"/>
      <c r="K14" s="120" t="str" cm="1">
        <f t="array" ref="K14" xml:space="preserve"> IFERROR( INDEX($D$6:$D$56, MATCH(TRUE, EXACT($J14, $C$6:$C$56),0)), "")</f>
        <v/>
      </c>
      <c r="L14" s="372" t="str" cm="1">
        <f t="array" ref="L14" xml:space="preserve"> IFERROR( INDEX($E$6:$E$56, MATCH(TRUE, EXACT($J14, $C$6:$C$56),0)), "")</f>
        <v/>
      </c>
      <c r="N14" s="273">
        <f t="shared" si="3"/>
        <v>9</v>
      </c>
      <c r="O14" s="377" t="s">
        <v>915</v>
      </c>
      <c r="P14" s="161"/>
      <c r="Q14" s="120" t="str" cm="1">
        <f t="array" ref="Q14" xml:space="preserve"> IFERROR( INDEX($D$6:$D$56, MATCH(TRUE, EXACT($P14, $C$6:$C$56),0)), "")</f>
        <v/>
      </c>
      <c r="R14" s="372" t="str" cm="1">
        <f t="array" ref="R14" xml:space="preserve"> IFERROR( INDEX($E$6:$E$56, MATCH(TRUE, EXACT($P14, $C$6:$C$56),0)), "")</f>
        <v/>
      </c>
      <c r="T14" s="14">
        <f t="shared" si="1"/>
        <v>9</v>
      </c>
      <c r="U14" s="110"/>
      <c r="V14" s="160"/>
      <c r="W14" s="119"/>
      <c r="X14" s="109"/>
      <c r="AA14" s="402" t="s">
        <v>931</v>
      </c>
      <c r="AD14" s="404" t="str">
        <f xml:space="preserve"> "- 'xlit|" &amp; AA15 &amp; "|" &amp; AA16 &amp; "|'"</f>
        <v>- 'xlit|132750| ˪ˋ˫ˊ．|'</v>
      </c>
    </row>
    <row r="15" spans="2:35">
      <c r="B15" s="385">
        <f t="shared" si="0"/>
        <v>10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2"/>
        <v>10</v>
      </c>
      <c r="I15" s="110" t="s">
        <v>141</v>
      </c>
      <c r="J15" s="160" t="s">
        <v>41</v>
      </c>
      <c r="K15" s="119" t="str" cm="1">
        <f t="array" ref="K15" xml:space="preserve"> IFERROR( INDEX($D$6:$D$56, MATCH(TRUE, EXACT($J15, $C$6:$C$56),0)), "")</f>
        <v>k</v>
      </c>
      <c r="L15" s="373" t="str" cm="1">
        <f t="array" ref="L15" xml:space="preserve"> IFERROR( INDEX($E$6:$E$56, MATCH(TRUE, EXACT($J15, $C$6:$C$56),0)), "")</f>
        <v>k</v>
      </c>
      <c r="N15" s="275">
        <f t="shared" si="3"/>
        <v>10</v>
      </c>
      <c r="O15" s="110" t="s">
        <v>746</v>
      </c>
      <c r="P15" s="160" t="str">
        <f>C15</f>
        <v>ㆣ</v>
      </c>
      <c r="Q15" s="119" t="str" cm="1">
        <f t="array" ref="Q15" xml:space="preserve"> IFERROR( INDEX($D$6:$D$56, MATCH(TRUE, EXACT($P15, $C$6:$C$56),0)), "")</f>
        <v>g</v>
      </c>
      <c r="R15" s="373" t="str" cm="1">
        <f t="array" ref="R15" xml:space="preserve"> IFERROR( INDEX($E$6:$E$56, MATCH(TRUE, EXACT($P15, $C$6:$C$56),0)), "")</f>
        <v>g</v>
      </c>
      <c r="T15" s="14">
        <f t="shared" si="1"/>
        <v>10</v>
      </c>
      <c r="U15" s="110"/>
      <c r="V15" s="160"/>
      <c r="W15" s="119"/>
      <c r="X15" s="109"/>
      <c r="Z15" s="415">
        <f xml:space="preserve"> LEN(AA15)</f>
        <v>6</v>
      </c>
      <c r="AA15" s="400" t="str">
        <f xml:space="preserve"> _xlfn.CONCAT($X$6:$X$49)</f>
        <v>132750</v>
      </c>
    </row>
    <row r="16" spans="2:35">
      <c r="B16" s="385">
        <f t="shared" si="0"/>
        <v>11</v>
      </c>
      <c r="C16" s="160" t="s">
        <v>69</v>
      </c>
      <c r="D16" s="119" t="s">
        <v>70</v>
      </c>
      <c r="E16" s="109" t="s">
        <v>62</v>
      </c>
      <c r="F16" s="110" t="s">
        <v>163</v>
      </c>
      <c r="H16" s="275">
        <f t="shared" si="2"/>
        <v>11</v>
      </c>
      <c r="I16" s="110" t="s">
        <v>298</v>
      </c>
      <c r="J16" s="160" t="s">
        <v>69</v>
      </c>
      <c r="K16" s="119" t="str" cm="1">
        <f t="array" ref="K16" xml:space="preserve"> IFERROR( INDEX($D$6:$D$56, MATCH(TRUE, EXACT($J16, $C$6:$C$56),0)), "")</f>
        <v>kh</v>
      </c>
      <c r="L16" s="374" t="str" cm="1">
        <f t="array" ref="L16" xml:space="preserve"> IFERROR( INDEX($E$6:$E$56, MATCH(TRUE, EXACT($J16, $C$6:$C$56),0)), "")</f>
        <v>K</v>
      </c>
      <c r="N16" s="275">
        <f t="shared" si="3"/>
        <v>11</v>
      </c>
      <c r="O16" s="110" t="s">
        <v>355</v>
      </c>
      <c r="P16" s="160"/>
      <c r="Q16" s="119" t="str" cm="1">
        <f t="array" ref="Q16" xml:space="preserve"> IFERROR( INDEX($D$6:$D$56, MATCH(TRUE, EXACT($P16, $C$6:$C$56),0)), "")</f>
        <v/>
      </c>
      <c r="R16" s="374" t="str" cm="1">
        <f t="array" ref="R16" xml:space="preserve"> IFERROR( INDEX($E$6:$E$56, MATCH(TRUE, EXACT($P16, $C$6:$C$56),0)), "")</f>
        <v/>
      </c>
      <c r="T16" s="14">
        <f t="shared" si="1"/>
        <v>11</v>
      </c>
      <c r="U16" s="110"/>
      <c r="V16" s="160"/>
      <c r="W16" s="119"/>
      <c r="X16" s="111"/>
      <c r="Z16" s="415">
        <f xml:space="preserve"> LEN(AA16)</f>
        <v>6</v>
      </c>
      <c r="AA16" s="400" t="str">
        <f xml:space="preserve"> _xlfn.CONCAT($V$6:$V$49)</f>
        <v xml:space="preserve"> ˪ˋ˫ˊ．</v>
      </c>
    </row>
    <row r="17" spans="2:24">
      <c r="B17" s="385">
        <f t="shared" si="0"/>
        <v>12</v>
      </c>
      <c r="C17" s="160" t="s">
        <v>72</v>
      </c>
      <c r="D17" s="119" t="s">
        <v>73</v>
      </c>
      <c r="E17" s="111" t="s">
        <v>170</v>
      </c>
      <c r="F17" s="110" t="s">
        <v>174</v>
      </c>
      <c r="H17" s="277">
        <f t="shared" si="2"/>
        <v>12</v>
      </c>
      <c r="I17" s="115" t="s">
        <v>302</v>
      </c>
      <c r="J17" s="162" t="s">
        <v>94</v>
      </c>
      <c r="K17" s="121" t="str" cm="1">
        <f t="array" ref="K17" xml:space="preserve"> IFERROR( INDEX($D$6:$D$56, MATCH(TRUE, EXACT($J17, $C$6:$C$56),0)), "")</f>
        <v>h</v>
      </c>
      <c r="L17" s="375" t="str" cm="1">
        <f t="array" ref="L17" xml:space="preserve"> IFERROR( INDEX($E$6:$E$56, MATCH(TRUE, EXACT($J17, $C$6:$C$56),0)), "")</f>
        <v>h</v>
      </c>
      <c r="N17" s="277">
        <f t="shared" si="3"/>
        <v>12</v>
      </c>
      <c r="O17" s="115" t="s">
        <v>325</v>
      </c>
      <c r="P17" s="162"/>
      <c r="Q17" s="121" t="str" cm="1">
        <f t="array" ref="Q17" xml:space="preserve"> IFERROR( INDEX($D$6:$D$56, MATCH(TRUE, EXACT($P17, $C$6:$C$56),0)), "")</f>
        <v/>
      </c>
      <c r="R17" s="375" t="str" cm="1">
        <f t="array" ref="R17" xml:space="preserve"> IFERROR( INDEX($E$6:$E$56, MATCH(TRUE, EXACT($P17, $C$6:$C$56),0)), "")</f>
        <v/>
      </c>
      <c r="T17" s="14">
        <f t="shared" si="1"/>
        <v>12</v>
      </c>
      <c r="U17" s="110"/>
      <c r="V17" s="160"/>
      <c r="W17" s="119"/>
      <c r="X17" s="109"/>
    </row>
    <row r="18" spans="2:24">
      <c r="B18" s="386">
        <f t="shared" si="0"/>
        <v>13</v>
      </c>
      <c r="C18" s="161" t="s">
        <v>46</v>
      </c>
      <c r="D18" s="120" t="s">
        <v>166</v>
      </c>
      <c r="E18" s="112" t="s">
        <v>301</v>
      </c>
      <c r="F18" s="113" t="s">
        <v>175</v>
      </c>
      <c r="H18" s="273">
        <f t="shared" si="2"/>
        <v>13</v>
      </c>
      <c r="I18" s="113">
        <v>4</v>
      </c>
      <c r="J18" s="161"/>
      <c r="K18" s="120" t="str" cm="1">
        <f t="array" ref="K18" xml:space="preserve"> IFERROR( INDEX($D$6:$D$56, MATCH(TRUE, EXACT($J18, $C$6:$C$56),0)), "")</f>
        <v/>
      </c>
      <c r="L18" s="372" t="str" cm="1">
        <f t="array" ref="L18" xml:space="preserve"> IFERROR( INDEX($E$6:$E$56, MATCH(TRUE, EXACT($J18, $C$6:$C$56),0)), "")</f>
        <v/>
      </c>
      <c r="N18" s="273">
        <f t="shared" si="3"/>
        <v>13</v>
      </c>
      <c r="O18" s="377" t="s">
        <v>916</v>
      </c>
      <c r="P18" s="161"/>
      <c r="Q18" s="120" t="str" cm="1">
        <f t="array" ref="Q18" xml:space="preserve"> IFERROR( INDEX($D$6:$D$56, MATCH(TRUE, EXACT($P18, $C$6:$C$56),0)), "")</f>
        <v/>
      </c>
      <c r="R18" s="372" t="str" cm="1">
        <f t="array" ref="R18" xml:space="preserve"> IFERROR( INDEX($E$6:$E$56, MATCH(TRUE, EXACT($P18, $C$6:$C$56),0)), "")</f>
        <v/>
      </c>
      <c r="T18" s="14">
        <f t="shared" si="1"/>
        <v>13</v>
      </c>
      <c r="U18" s="110"/>
      <c r="V18" s="160"/>
      <c r="W18" s="119"/>
      <c r="X18" s="109"/>
    </row>
    <row r="19" spans="2:24">
      <c r="B19" s="385">
        <f t="shared" si="0"/>
        <v>14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2"/>
        <v>14</v>
      </c>
      <c r="I19" s="110" t="s">
        <v>765</v>
      </c>
      <c r="J19" s="160" t="s">
        <v>43</v>
      </c>
      <c r="K19" s="119" t="str" cm="1">
        <f t="array" ref="K19" xml:space="preserve"> IFERROR( INDEX($D$6:$D$56, MATCH(TRUE, EXACT($J19, $C$6:$C$56),0)), "")</f>
        <v>ci</v>
      </c>
      <c r="L19" s="373" t="str" cm="1">
        <f t="array" ref="L19" xml:space="preserve"> IFERROR( INDEX($E$6:$E$56, MATCH(TRUE, EXACT($J19, $C$6:$C$56),0)), "")</f>
        <v>Z</v>
      </c>
      <c r="N19" s="275">
        <f t="shared" si="3"/>
        <v>14</v>
      </c>
      <c r="O19" s="110" t="s">
        <v>749</v>
      </c>
      <c r="P19" s="160" t="s">
        <v>105</v>
      </c>
      <c r="Q19" s="119" t="str" cm="1">
        <f t="array" ref="Q19" xml:space="preserve"> IFERROR( INDEX($D$6:$D$56, MATCH(TRUE, EXACT($P19, $C$6:$C$56),0)), "")</f>
        <v>ji</v>
      </c>
      <c r="R19" s="373" t="str" cm="1">
        <f t="array" ref="R19" xml:space="preserve"> IFERROR( INDEX($E$6:$E$56, MATCH(TRUE, EXACT($P19, $C$6:$C$56),0)), "")</f>
        <v>J</v>
      </c>
      <c r="T19" s="14">
        <f t="shared" si="1"/>
        <v>14</v>
      </c>
      <c r="U19" s="110"/>
      <c r="V19" s="160"/>
      <c r="W19" s="119"/>
      <c r="X19" s="109"/>
    </row>
    <row r="20" spans="2:24">
      <c r="B20" s="385">
        <f t="shared" si="0"/>
        <v>15</v>
      </c>
      <c r="C20" s="160" t="s">
        <v>74</v>
      </c>
      <c r="D20" s="119" t="s">
        <v>805</v>
      </c>
      <c r="E20" s="109" t="s">
        <v>302</v>
      </c>
      <c r="F20" s="110" t="s">
        <v>95</v>
      </c>
      <c r="H20" s="275">
        <f t="shared" si="2"/>
        <v>15</v>
      </c>
      <c r="I20" s="110" t="s">
        <v>767</v>
      </c>
      <c r="J20" s="160" t="s">
        <v>71</v>
      </c>
      <c r="K20" s="119" t="str" cm="1">
        <f t="array" ref="K20" xml:space="preserve"> IFERROR( INDEX($D$6:$D$56, MATCH(TRUE, EXACT($J20, $C$6:$C$56),0)), "")</f>
        <v>chi</v>
      </c>
      <c r="L20" s="374" t="str" cm="1">
        <f t="array" ref="L20" xml:space="preserve"> IFERROR( INDEX($E$6:$E$56, MATCH(TRUE, EXACT($J20, $C$6:$C$56),0)), "")</f>
        <v>C</v>
      </c>
      <c r="N20" s="275">
        <f t="shared" si="3"/>
        <v>15</v>
      </c>
      <c r="O20" s="110" t="s">
        <v>752</v>
      </c>
      <c r="P20" s="160"/>
      <c r="Q20" s="119" t="str" cm="1">
        <f t="array" ref="Q20" xml:space="preserve"> IFERROR( INDEX($D$6:$D$56, MATCH(TRUE, EXACT($P20, $C$6:$C$56),0)), "")</f>
        <v/>
      </c>
      <c r="R20" s="374" t="str" cm="1">
        <f t="array" ref="R20" xml:space="preserve"> IFERROR( INDEX($E$6:$E$56, MATCH(TRUE, EXACT($P20, $C$6:$C$56),0)), "")</f>
        <v/>
      </c>
      <c r="T20" s="14">
        <f t="shared" si="1"/>
        <v>15</v>
      </c>
      <c r="U20" s="110"/>
      <c r="V20" s="160"/>
      <c r="W20" s="119"/>
      <c r="X20" s="111"/>
    </row>
    <row r="21" spans="2:24">
      <c r="B21" s="387">
        <f t="shared" si="0"/>
        <v>16</v>
      </c>
      <c r="C21" s="162" t="s">
        <v>98</v>
      </c>
      <c r="D21" s="121" t="s">
        <v>99</v>
      </c>
      <c r="E21" s="114" t="s">
        <v>136</v>
      </c>
      <c r="F21" s="115" t="s">
        <v>68</v>
      </c>
      <c r="H21" s="277">
        <f t="shared" si="2"/>
        <v>16</v>
      </c>
      <c r="I21" s="115" t="s">
        <v>349</v>
      </c>
      <c r="J21" s="162" t="s">
        <v>96</v>
      </c>
      <c r="K21" s="121" t="str" cm="1">
        <f t="array" ref="K21" xml:space="preserve"> IFERROR( INDEX($D$6:$D$56, MATCH(TRUE, EXACT($J21, $C$6:$C$56),0)), "")</f>
        <v>si</v>
      </c>
      <c r="L21" s="375" t="str" cm="1">
        <f t="array" ref="L21" xml:space="preserve"> IFERROR( INDEX($E$6:$E$56, MATCH(TRUE, EXACT($J21, $C$6:$C$56),0)), "")</f>
        <v>S</v>
      </c>
      <c r="N21" s="277">
        <f t="shared" si="3"/>
        <v>16</v>
      </c>
      <c r="O21" s="115" t="s">
        <v>750</v>
      </c>
      <c r="P21" s="162"/>
      <c r="Q21" s="121" t="str" cm="1">
        <f t="array" ref="Q21" xml:space="preserve"> IFERROR( INDEX($D$6:$D$56, MATCH(TRUE, EXACT($P21, $C$6:$C$56),0)), "")</f>
        <v/>
      </c>
      <c r="R21" s="375" t="str" cm="1">
        <f t="array" ref="R21" xml:space="preserve"> IFERROR( INDEX($E$6:$E$56, MATCH(TRUE, EXACT($P21, $C$6:$C$56),0)), "")</f>
        <v/>
      </c>
      <c r="T21" s="14">
        <f t="shared" si="1"/>
        <v>16</v>
      </c>
      <c r="U21" s="110"/>
      <c r="V21" s="160"/>
      <c r="W21" s="119"/>
      <c r="X21" s="109"/>
    </row>
    <row r="22" spans="2:24">
      <c r="B22" s="388">
        <f t="shared" si="0"/>
        <v>17</v>
      </c>
      <c r="C22" s="161" t="s">
        <v>43</v>
      </c>
      <c r="D22" s="120" t="s">
        <v>940</v>
      </c>
      <c r="E22" s="112" t="s">
        <v>303</v>
      </c>
      <c r="F22" s="274" t="s">
        <v>765</v>
      </c>
      <c r="H22" s="273">
        <f t="shared" si="2"/>
        <v>17</v>
      </c>
      <c r="I22" s="113">
        <v>5</v>
      </c>
      <c r="J22" s="161"/>
      <c r="K22" s="120" t="str" cm="1">
        <f t="array" ref="K22" xml:space="preserve"> IFERROR( INDEX($D$6:$D$56, MATCH(TRUE, EXACT($J22, $C$6:$C$56),0)), "")</f>
        <v/>
      </c>
      <c r="L22" s="372" t="str" cm="1">
        <f t="array" ref="L22" xml:space="preserve"> IFERROR( INDEX($E$6:$E$56, MATCH(TRUE, EXACT($J22, $C$6:$C$56),0)), "")</f>
        <v/>
      </c>
      <c r="N22" s="273">
        <f t="shared" si="3"/>
        <v>17</v>
      </c>
      <c r="O22" s="377" t="s">
        <v>917</v>
      </c>
      <c r="P22" s="161"/>
      <c r="Q22" s="120" t="str" cm="1">
        <f t="array" ref="Q22" xml:space="preserve"> IFERROR( INDEX($D$6:$D$56, MATCH(TRUE, EXACT($P22, $C$6:$C$56),0)), "")</f>
        <v/>
      </c>
      <c r="R22" s="372" t="str" cm="1">
        <f t="array" ref="R22" xml:space="preserve"> IFERROR( INDEX($E$6:$E$56, MATCH(TRUE, EXACT($P22, $C$6:$C$56),0)), "")</f>
        <v/>
      </c>
      <c r="T22" s="14">
        <f t="shared" si="1"/>
        <v>17</v>
      </c>
      <c r="U22" s="110"/>
      <c r="V22" s="160"/>
      <c r="W22" s="119"/>
      <c r="X22" s="109"/>
    </row>
    <row r="23" spans="2:24">
      <c r="B23" s="389">
        <f t="shared" si="0"/>
        <v>18</v>
      </c>
      <c r="C23" s="160" t="s">
        <v>105</v>
      </c>
      <c r="D23" s="119" t="s">
        <v>131</v>
      </c>
      <c r="E23" s="109" t="s">
        <v>742</v>
      </c>
      <c r="F23" s="276" t="s">
        <v>749</v>
      </c>
      <c r="H23" s="275">
        <f t="shared" si="2"/>
        <v>18</v>
      </c>
      <c r="I23" s="110" t="s">
        <v>197</v>
      </c>
      <c r="J23" s="160" t="s">
        <v>904</v>
      </c>
      <c r="K23" s="119" t="str" cm="1">
        <f t="array" ref="K23" xml:space="preserve"> IFERROR( INDEX($D$6:$D$56, MATCH(TRUE, EXACT($J23, $C$6:$C$56),0)), "")</f>
        <v/>
      </c>
      <c r="L23" s="373" t="str" cm="1">
        <f t="array" ref="L23" xml:space="preserve"> IFERROR( INDEX($E$6:$E$56, MATCH(TRUE, EXACT($J23, $C$6:$C$56),0)), "")</f>
        <v/>
      </c>
      <c r="N23" s="275">
        <f t="shared" si="3"/>
        <v>18</v>
      </c>
      <c r="O23" s="110" t="s">
        <v>338</v>
      </c>
      <c r="P23" s="160"/>
      <c r="Q23" s="119" t="str" cm="1">
        <f t="array" ref="Q23" xml:space="preserve"> IFERROR( INDEX($D$6:$D$56, MATCH(TRUE, EXACT($P23, $C$6:$C$56),0)), "")</f>
        <v/>
      </c>
      <c r="R23" s="373" t="str" cm="1">
        <f t="array" ref="R23" xml:space="preserve"> IFERROR( INDEX($E$6:$E$56, MATCH(TRUE, EXACT($P23, $C$6:$C$56),0)), "")</f>
        <v/>
      </c>
      <c r="T23" s="14">
        <f t="shared" si="1"/>
        <v>18</v>
      </c>
      <c r="U23" s="110"/>
      <c r="V23" s="160"/>
      <c r="W23" s="119"/>
      <c r="X23" s="109"/>
    </row>
    <row r="24" spans="2:24">
      <c r="B24" s="389">
        <f t="shared" si="0"/>
        <v>19</v>
      </c>
      <c r="C24" s="160" t="s">
        <v>71</v>
      </c>
      <c r="D24" s="119" t="s">
        <v>941</v>
      </c>
      <c r="E24" s="109" t="s">
        <v>325</v>
      </c>
      <c r="F24" s="276" t="s">
        <v>767</v>
      </c>
      <c r="H24" s="275">
        <f t="shared" si="2"/>
        <v>19</v>
      </c>
      <c r="I24" s="110" t="s">
        <v>126</v>
      </c>
      <c r="J24" s="160" t="s">
        <v>72</v>
      </c>
      <c r="K24" s="123" t="str" cm="1">
        <f t="array" ref="K24" xml:space="preserve"> IFERROR( INDEX($D$6:$D$56, MATCH(TRUE, EXACT($J24, $C$6:$C$56),0)), "")</f>
        <v>ng</v>
      </c>
      <c r="L24" s="374" t="str" cm="1">
        <f t="array" ref="L24" xml:space="preserve"> IFERROR( INDEX($E$6:$E$56, MATCH(TRUE, EXACT($J24, $C$6:$C$56),0)), "")</f>
        <v>w</v>
      </c>
      <c r="N24" s="275">
        <f t="shared" si="3"/>
        <v>19</v>
      </c>
      <c r="O24" s="110" t="s">
        <v>299</v>
      </c>
      <c r="P24" s="160"/>
      <c r="Q24" s="119" t="str" cm="1">
        <f t="array" ref="Q24" xml:space="preserve"> IFERROR( INDEX($D$6:$D$56, MATCH(TRUE, EXACT($P24, $C$6:$C$56),0)), "")</f>
        <v/>
      </c>
      <c r="R24" s="374" t="str" cm="1">
        <f t="array" ref="R24" xml:space="preserve"> IFERROR( INDEX($E$6:$E$56, MATCH(TRUE, EXACT($P24, $C$6:$C$56),0)), "")</f>
        <v/>
      </c>
      <c r="T24" s="14">
        <f t="shared" si="1"/>
        <v>19</v>
      </c>
      <c r="U24" s="110"/>
      <c r="V24" s="160"/>
      <c r="W24" s="119"/>
      <c r="X24" s="111"/>
    </row>
    <row r="25" spans="2:24">
      <c r="B25" s="389">
        <f t="shared" si="0"/>
        <v>20</v>
      </c>
      <c r="C25" s="687" t="s">
        <v>96</v>
      </c>
      <c r="D25" s="688" t="s">
        <v>133</v>
      </c>
      <c r="E25" s="689" t="s">
        <v>751</v>
      </c>
      <c r="F25" s="276" t="s">
        <v>349</v>
      </c>
      <c r="H25" s="277">
        <f t="shared" si="2"/>
        <v>20</v>
      </c>
      <c r="I25" s="115" t="s">
        <v>162</v>
      </c>
      <c r="J25" s="162" t="s">
        <v>904</v>
      </c>
      <c r="K25" s="121" t="str" cm="1">
        <f t="array" ref="K25" xml:space="preserve"> IFERROR( INDEX($D$6:$D$56, MATCH(TRUE, EXACT($J25, $C$6:$C$56),0)), "")</f>
        <v/>
      </c>
      <c r="L25" s="375" t="str" cm="1">
        <f t="array" ref="L25" xml:space="preserve"> IFERROR( INDEX($E$6:$E$56, MATCH(TRUE, EXACT($J25, $C$6:$C$56),0)), "")</f>
        <v/>
      </c>
      <c r="N25" s="277">
        <f t="shared" si="3"/>
        <v>20</v>
      </c>
      <c r="O25" s="115" t="s">
        <v>297</v>
      </c>
      <c r="P25" s="162"/>
      <c r="Q25" s="121" t="str" cm="1">
        <f t="array" ref="Q25" xml:space="preserve"> IFERROR( INDEX($D$6:$D$56, MATCH(TRUE, EXACT($P25, $C$6:$C$56),0)), "")</f>
        <v/>
      </c>
      <c r="R25" s="375" t="str" cm="1">
        <f t="array" ref="R25" xml:space="preserve"> IFERROR( INDEX($E$6:$E$56, MATCH(TRUE, EXACT($P25, $C$6:$C$56),0)), "")</f>
        <v/>
      </c>
      <c r="T25" s="14">
        <f t="shared" si="1"/>
        <v>20</v>
      </c>
      <c r="U25" s="110"/>
      <c r="V25" s="160"/>
      <c r="W25" s="119"/>
      <c r="X25" s="109"/>
    </row>
    <row r="26" spans="2:24">
      <c r="B26" s="388">
        <f t="shared" si="0"/>
        <v>21</v>
      </c>
      <c r="C26" s="161" t="s">
        <v>94</v>
      </c>
      <c r="D26" s="120" t="s">
        <v>95</v>
      </c>
      <c r="E26" s="112" t="s">
        <v>95</v>
      </c>
      <c r="F26" s="274" t="s">
        <v>166</v>
      </c>
      <c r="H26" s="273">
        <f t="shared" si="2"/>
        <v>21</v>
      </c>
      <c r="I26" s="113">
        <v>6</v>
      </c>
      <c r="J26" s="161"/>
      <c r="K26" s="120" t="str" cm="1">
        <f t="array" ref="K26" xml:space="preserve"> IFERROR( INDEX($D$6:$D$56, MATCH(TRUE, EXACT($J26, $C$6:$C$56),0)), "")</f>
        <v/>
      </c>
      <c r="L26" s="372" t="str" cm="1">
        <f t="array" ref="L26" xml:space="preserve"> IFERROR( INDEX($E$6:$E$56, MATCH(TRUE, EXACT($J26, $C$6:$C$56),0)), "")</f>
        <v/>
      </c>
      <c r="N26" s="273">
        <f t="shared" si="3"/>
        <v>21</v>
      </c>
      <c r="O26" s="377" t="s">
        <v>918</v>
      </c>
      <c r="P26" s="161"/>
      <c r="Q26" s="120" t="str" cm="1">
        <f t="array" ref="Q26" xml:space="preserve"> IFERROR( INDEX($D$6:$D$56, MATCH(TRUE, EXACT($P26, $C$6:$C$56),0)), "")</f>
        <v/>
      </c>
      <c r="R26" s="372" t="str" cm="1">
        <f t="array" ref="R26" xml:space="preserve"> IFERROR( INDEX($E$6:$E$56, MATCH(TRUE, EXACT($P26, $C$6:$C$56),0)), "")</f>
        <v/>
      </c>
      <c r="T26" s="14">
        <f t="shared" si="1"/>
        <v>21</v>
      </c>
      <c r="U26" s="110"/>
      <c r="V26" s="160"/>
      <c r="W26" s="119"/>
      <c r="X26" s="109"/>
    </row>
    <row r="27" spans="2:24">
      <c r="B27" s="388">
        <f t="shared" si="0"/>
        <v>22</v>
      </c>
      <c r="C27" s="161" t="s">
        <v>48</v>
      </c>
      <c r="D27" s="120" t="s">
        <v>49</v>
      </c>
      <c r="E27" s="112" t="s">
        <v>49</v>
      </c>
      <c r="F27" s="274" t="s">
        <v>77</v>
      </c>
      <c r="H27" s="275">
        <f t="shared" si="2"/>
        <v>22</v>
      </c>
      <c r="I27" s="110" t="s">
        <v>305</v>
      </c>
      <c r="J27" s="160" t="s">
        <v>46</v>
      </c>
      <c r="K27" s="119" t="str" cm="1">
        <f t="array" ref="K27" xml:space="preserve"> IFERROR( INDEX($D$6:$D$56, MATCH(TRUE, EXACT($J27, $C$6:$C$56),0)), "")</f>
        <v>c</v>
      </c>
      <c r="L27" s="373" t="str" cm="1">
        <f t="array" ref="L27" xml:space="preserve"> IFERROR( INDEX($E$6:$E$56, MATCH(TRUE, EXACT($J27, $C$6:$C$56),0)), "")</f>
        <v>z</v>
      </c>
      <c r="N27" s="275">
        <f t="shared" si="3"/>
        <v>22</v>
      </c>
      <c r="O27" s="110" t="s">
        <v>306</v>
      </c>
      <c r="P27" s="160" t="str">
        <f>C19</f>
        <v>ㆡ</v>
      </c>
      <c r="Q27" s="119" t="str" cm="1">
        <f t="array" ref="Q27" xml:space="preserve"> IFERROR( INDEX($D$6:$D$56, MATCH(TRUE, EXACT($P27, $C$6:$C$56),0)), "")</f>
        <v>j</v>
      </c>
      <c r="R27" s="373" t="str" cm="1">
        <f t="array" ref="R27" xml:space="preserve"> IFERROR( INDEX($E$6:$E$56, MATCH(TRUE, EXACT($P27, $C$6:$C$56),0)), "")</f>
        <v>j</v>
      </c>
      <c r="T27" s="14">
        <f t="shared" si="1"/>
        <v>22</v>
      </c>
      <c r="U27" s="110"/>
      <c r="V27" s="160"/>
      <c r="W27" s="119"/>
      <c r="X27" s="109"/>
    </row>
    <row r="28" spans="2:24">
      <c r="B28" s="389">
        <f t="shared" si="0"/>
        <v>23</v>
      </c>
      <c r="C28" s="687" t="s">
        <v>116</v>
      </c>
      <c r="D28" s="688" t="s">
        <v>604</v>
      </c>
      <c r="E28" s="689" t="s">
        <v>804</v>
      </c>
      <c r="F28" s="276" t="s">
        <v>30</v>
      </c>
      <c r="H28" s="275">
        <f t="shared" si="2"/>
        <v>23</v>
      </c>
      <c r="I28" s="110" t="s">
        <v>129</v>
      </c>
      <c r="J28" s="160" t="s">
        <v>74</v>
      </c>
      <c r="K28" s="119" t="str" cm="1">
        <f t="array" ref="K28" xml:space="preserve"> IFERROR( INDEX($D$6:$D$56, MATCH(TRUE, EXACT($J28, $C$6:$C$56),0)), "")</f>
        <v>ch</v>
      </c>
      <c r="L28" s="374" t="str" cm="1">
        <f t="array" ref="L28" xml:space="preserve"> IFERROR( INDEX($E$6:$E$56, MATCH(TRUE, EXACT($J28, $C$6:$C$56),0)), "")</f>
        <v>c</v>
      </c>
      <c r="N28" s="275">
        <f t="shared" si="3"/>
        <v>23</v>
      </c>
      <c r="O28" s="110" t="s">
        <v>763</v>
      </c>
      <c r="P28" s="160"/>
      <c r="Q28" s="119" t="str" cm="1">
        <f t="array" ref="Q28" xml:space="preserve"> IFERROR( INDEX($D$6:$D$56, MATCH(TRUE, EXACT($P28, $C$6:$C$56),0)), "")</f>
        <v/>
      </c>
      <c r="R28" s="374" t="str" cm="1">
        <f t="array" ref="R28" xml:space="preserve"> IFERROR( INDEX($E$6:$E$56, MATCH(TRUE, EXACT($P28, $C$6:$C$56),0)), "")</f>
        <v/>
      </c>
      <c r="T28" s="14">
        <f t="shared" si="1"/>
        <v>23</v>
      </c>
      <c r="U28" s="110"/>
      <c r="V28" s="160"/>
      <c r="W28" s="119"/>
      <c r="X28" s="111"/>
    </row>
    <row r="29" spans="2:24">
      <c r="B29" s="389">
        <f t="shared" si="0"/>
        <v>24</v>
      </c>
      <c r="C29" s="687" t="s">
        <v>76</v>
      </c>
      <c r="D29" s="688" t="s">
        <v>77</v>
      </c>
      <c r="E29" s="689" t="s">
        <v>77</v>
      </c>
      <c r="F29" s="276" t="s">
        <v>97</v>
      </c>
      <c r="H29" s="277">
        <f t="shared" si="2"/>
        <v>24</v>
      </c>
      <c r="I29" s="115" t="s">
        <v>199</v>
      </c>
      <c r="J29" s="162" t="s">
        <v>98</v>
      </c>
      <c r="K29" s="121" t="str" cm="1">
        <f t="array" ref="K29" xml:space="preserve"> IFERROR( INDEX($D$6:$D$56, MATCH(TRUE, EXACT($J29, $C$6:$C$56),0)), "")</f>
        <v>s</v>
      </c>
      <c r="L29" s="375" t="str" cm="1">
        <f t="array" ref="L29" xml:space="preserve"> IFERROR( INDEX($E$6:$E$56, MATCH(TRUE, EXACT($J29, $C$6:$C$56),0)), "")</f>
        <v>s</v>
      </c>
      <c r="N29" s="277">
        <f t="shared" si="3"/>
        <v>24</v>
      </c>
      <c r="O29" s="115" t="s">
        <v>692</v>
      </c>
      <c r="P29" s="162"/>
      <c r="Q29" s="121" t="str" cm="1">
        <f t="array" ref="Q29" xml:space="preserve"> IFERROR( INDEX($D$6:$D$56, MATCH(TRUE, EXACT($P29, $C$6:$C$56),0)), "")</f>
        <v/>
      </c>
      <c r="R29" s="375" t="str" cm="1">
        <f t="array" ref="R29" xml:space="preserve"> IFERROR( INDEX($E$6:$E$56, MATCH(TRUE, EXACT($P29, $C$6:$C$56),0)), "")</f>
        <v/>
      </c>
      <c r="T29" s="14">
        <f t="shared" si="1"/>
        <v>24</v>
      </c>
      <c r="U29" s="110"/>
      <c r="V29" s="160"/>
      <c r="W29" s="119"/>
      <c r="X29" s="109"/>
    </row>
    <row r="30" spans="2:24">
      <c r="B30" s="389">
        <f t="shared" si="0"/>
        <v>25</v>
      </c>
      <c r="C30" s="687" t="s">
        <v>117</v>
      </c>
      <c r="D30" s="688" t="s">
        <v>605</v>
      </c>
      <c r="E30" s="689" t="s">
        <v>82</v>
      </c>
      <c r="F30" s="276" t="s">
        <v>61</v>
      </c>
      <c r="H30" s="273">
        <f t="shared" si="2"/>
        <v>25</v>
      </c>
      <c r="I30" s="113">
        <v>7</v>
      </c>
      <c r="J30" s="161"/>
      <c r="K30" s="120" t="str" cm="1">
        <f t="array" ref="K30" xml:space="preserve"> IFERROR( INDEX($D$6:$D$56, MATCH(TRUE, EXACT($J30, $C$6:$C$56),0)), "")</f>
        <v/>
      </c>
      <c r="L30" s="372" t="str" cm="1">
        <f t="array" ref="L30" xml:space="preserve"> IFERROR( INDEX($E$6:$E$56, MATCH(TRUE, EXACT($J30, $C$6:$C$56),0)), "")</f>
        <v/>
      </c>
      <c r="N30" s="273">
        <f t="shared" si="3"/>
        <v>25</v>
      </c>
      <c r="O30" s="377" t="s">
        <v>919</v>
      </c>
      <c r="P30" s="161"/>
      <c r="Q30" s="120" t="str" cm="1">
        <f t="array" ref="Q30" xml:space="preserve"> IFERROR( INDEX($D$6:$D$56, MATCH(TRUE, EXACT($P30, $C$6:$C$56),0)), "")</f>
        <v/>
      </c>
      <c r="R30" s="372" t="str" cm="1">
        <f t="array" ref="R30" xml:space="preserve"> IFERROR( INDEX($E$6:$E$56, MATCH(TRUE, EXACT($P30, $C$6:$C$56),0)), "")</f>
        <v/>
      </c>
      <c r="T30" s="14">
        <f t="shared" si="1"/>
        <v>25</v>
      </c>
      <c r="U30" s="110"/>
      <c r="V30" s="160"/>
      <c r="W30" s="119"/>
      <c r="X30" s="109"/>
    </row>
    <row r="31" spans="2:24">
      <c r="B31" s="388">
        <f t="shared" si="0"/>
        <v>26</v>
      </c>
      <c r="C31" s="161" t="s">
        <v>20</v>
      </c>
      <c r="D31" s="120" t="s">
        <v>21</v>
      </c>
      <c r="E31" s="112" t="s">
        <v>21</v>
      </c>
      <c r="F31" s="274">
        <v>8</v>
      </c>
      <c r="H31" s="275">
        <f t="shared" si="2"/>
        <v>26</v>
      </c>
      <c r="I31" s="110" t="s">
        <v>156</v>
      </c>
      <c r="J31" s="160" t="s">
        <v>48</v>
      </c>
      <c r="K31" s="119" t="str" cm="1">
        <f t="array" ref="K31" xml:space="preserve"> IFERROR( INDEX($D$6:$D$56, MATCH(TRUE, EXACT($J31, $C$6:$C$56),0)), "")</f>
        <v>i</v>
      </c>
      <c r="L31" s="373" t="str" cm="1">
        <f t="array" ref="L31" xml:space="preserve"> IFERROR( INDEX($E$6:$E$56, MATCH(TRUE, EXACT($J31, $C$6:$C$56),0)), "")</f>
        <v>i</v>
      </c>
      <c r="N31" s="275">
        <f t="shared" si="3"/>
        <v>26</v>
      </c>
      <c r="O31" s="110" t="s">
        <v>616</v>
      </c>
      <c r="P31" s="160" t="str">
        <f>C28</f>
        <v>ㆪ</v>
      </c>
      <c r="Q31" s="119" t="str" cm="1">
        <f t="array" ref="Q31" xml:space="preserve"> IFERROR( INDEX($D$6:$D$56, MATCH(TRUE, EXACT($P31, $C$6:$C$56),0)), "")</f>
        <v>in</v>
      </c>
      <c r="R31" s="373" t="str" cm="1">
        <f t="array" ref="R31" xml:space="preserve"> IFERROR( INDEX($E$6:$E$56, MATCH(TRUE, EXACT($P31, $C$6:$C$56),0)), "")</f>
        <v>Z</v>
      </c>
      <c r="T31" s="14">
        <f t="shared" si="1"/>
        <v>26</v>
      </c>
      <c r="U31" s="110"/>
      <c r="V31" s="160"/>
      <c r="W31" s="119"/>
      <c r="X31" s="109"/>
    </row>
    <row r="32" spans="2:24">
      <c r="B32" s="389">
        <f t="shared" si="0"/>
        <v>27</v>
      </c>
      <c r="C32" s="687" t="s">
        <v>107</v>
      </c>
      <c r="D32" s="688" t="s">
        <v>1031</v>
      </c>
      <c r="E32" s="689" t="s">
        <v>27</v>
      </c>
      <c r="F32" s="276" t="s">
        <v>177</v>
      </c>
      <c r="H32" s="275">
        <f t="shared" si="2"/>
        <v>27</v>
      </c>
      <c r="I32" s="110" t="s">
        <v>134</v>
      </c>
      <c r="J32" s="160" t="s">
        <v>76</v>
      </c>
      <c r="K32" s="119" t="str" cm="1">
        <f t="array" ref="K32" xml:space="preserve"> IFERROR( INDEX($D$6:$D$56, MATCH(TRUE, EXACT($J32, $C$6:$C$56),0)), "")</f>
        <v>u</v>
      </c>
      <c r="L32" s="374" t="str" cm="1">
        <f t="array" ref="L32" xml:space="preserve"> IFERROR( INDEX($E$6:$E$56, MATCH(TRUE, EXACT($J32, $C$6:$C$56),0)), "")</f>
        <v>u</v>
      </c>
      <c r="N32" s="275">
        <f t="shared" si="3"/>
        <v>27</v>
      </c>
      <c r="O32" s="110" t="s">
        <v>742</v>
      </c>
      <c r="P32" s="160" t="str">
        <f>C30</f>
        <v>ㆫ</v>
      </c>
      <c r="Q32" s="119" t="str" cm="1">
        <f t="array" ref="Q32" xml:space="preserve"> IFERROR( INDEX($D$6:$D$56, MATCH(TRUE, EXACT($P32, $C$6:$C$56),0)), "")</f>
        <v>un</v>
      </c>
      <c r="R32" s="374" t="str" cm="1">
        <f t="array" ref="R32" xml:space="preserve"> IFERROR( INDEX($E$6:$E$56, MATCH(TRUE, EXACT($P32, $C$6:$C$56),0)), "")</f>
        <v>X</v>
      </c>
      <c r="T32" s="14">
        <f t="shared" si="1"/>
        <v>27</v>
      </c>
      <c r="U32" s="110"/>
      <c r="V32" s="160"/>
      <c r="W32" s="119"/>
      <c r="X32" s="111"/>
    </row>
    <row r="33" spans="2:24">
      <c r="B33" s="389">
        <f t="shared" si="0"/>
        <v>28</v>
      </c>
      <c r="C33" s="687" t="s">
        <v>50</v>
      </c>
      <c r="D33" s="688" t="s">
        <v>51</v>
      </c>
      <c r="E33" s="689" t="s">
        <v>32</v>
      </c>
      <c r="F33" s="276" t="s">
        <v>49</v>
      </c>
      <c r="H33" s="277">
        <f t="shared" si="2"/>
        <v>28</v>
      </c>
      <c r="I33" s="115" t="s">
        <v>124</v>
      </c>
      <c r="J33" s="162" t="s">
        <v>100</v>
      </c>
      <c r="K33" s="121" t="str" cm="1">
        <f t="array" ref="K33" xml:space="preserve"> IFERROR( INDEX($D$6:$D$56, MATCH(TRUE, EXACT($J33, $C$6:$C$56),0)), "")</f>
        <v>-m</v>
      </c>
      <c r="L33" s="375" t="str" cm="1">
        <f t="array" ref="L33" xml:space="preserve"> IFERROR( INDEX($E$6:$E$56, MATCH(TRUE, EXACT($J33, $C$6:$C$56),0)), "")</f>
        <v>M</v>
      </c>
      <c r="N33" s="277">
        <f t="shared" si="3"/>
        <v>28</v>
      </c>
      <c r="O33" s="115" t="s">
        <v>721</v>
      </c>
      <c r="P33" s="162"/>
      <c r="Q33" s="121" t="str" cm="1">
        <f t="array" ref="Q33" xml:space="preserve"> IFERROR( INDEX($D$6:$D$56, MATCH(TRUE, EXACT($P33, $C$6:$C$56),0)), "")</f>
        <v/>
      </c>
      <c r="R33" s="375" t="str" cm="1">
        <f t="array" ref="R33" xml:space="preserve"> IFERROR( INDEX($E$6:$E$56, MATCH(TRUE, EXACT($P33, $C$6:$C$56),0)), "")</f>
        <v/>
      </c>
      <c r="T33" s="14">
        <f t="shared" si="1"/>
        <v>28</v>
      </c>
      <c r="U33" s="110"/>
      <c r="V33" s="160"/>
      <c r="W33" s="119"/>
      <c r="X33" s="109"/>
    </row>
    <row r="34" spans="2:24">
      <c r="B34" s="389">
        <f t="shared" si="0"/>
        <v>29</v>
      </c>
      <c r="C34" s="687" t="s">
        <v>108</v>
      </c>
      <c r="D34" s="688" t="s">
        <v>1032</v>
      </c>
      <c r="E34" s="689" t="s">
        <v>56</v>
      </c>
      <c r="F34" s="276" t="s">
        <v>31</v>
      </c>
      <c r="H34" s="273">
        <f t="shared" si="2"/>
        <v>29</v>
      </c>
      <c r="I34" s="113">
        <v>8</v>
      </c>
      <c r="J34" s="161" t="s">
        <v>20</v>
      </c>
      <c r="K34" s="120" t="str" cm="1">
        <f t="array" ref="K34" xml:space="preserve"> IFERROR( INDEX($D$6:$D$56, MATCH(TRUE, EXACT($J34, $C$6:$C$56),0)), "")</f>
        <v>a</v>
      </c>
      <c r="L34" s="372" t="str" cm="1">
        <f t="array" ref="L34" xml:space="preserve"> IFERROR( INDEX($E$6:$E$56, MATCH(TRUE, EXACT($J34, $C$6:$C$56),0)), "")</f>
        <v>a</v>
      </c>
      <c r="N34" s="273">
        <f t="shared" si="3"/>
        <v>29</v>
      </c>
      <c r="O34" s="377" t="s">
        <v>743</v>
      </c>
      <c r="P34" s="161" t="str">
        <f>C32</f>
        <v>ㆩ</v>
      </c>
      <c r="Q34" s="120" t="str" cm="1">
        <f t="array" ref="Q34" xml:space="preserve"> IFERROR( INDEX($D$6:$D$56, MATCH(TRUE, EXACT($P34, $C$6:$C$56),0)), "")</f>
        <v>aN</v>
      </c>
      <c r="R34" s="372" t="str" cm="1">
        <f t="array" ref="R34" xml:space="preserve"> IFERROR( INDEX($E$6:$E$56, MATCH(TRUE, EXACT($P34, $C$6:$C$56),0)), "")</f>
        <v>R</v>
      </c>
      <c r="T34" s="14">
        <f t="shared" si="1"/>
        <v>29</v>
      </c>
      <c r="U34" s="395" t="e" cm="1" vm="2">
        <f t="array" aca="1" ref="U34" ca="1">_xlfn._xlws.FILTER(O6:R51, P6:P51&lt;&gt;"")</f>
        <v>#VALUE!</v>
      </c>
      <c r="V34" s="393"/>
      <c r="W34" s="394"/>
      <c r="X34" s="396"/>
    </row>
    <row r="35" spans="2:24">
      <c r="B35" s="389">
        <f t="shared" si="0"/>
        <v>30</v>
      </c>
      <c r="C35" s="687" t="s">
        <v>109</v>
      </c>
      <c r="D35" s="688" t="s">
        <v>79</v>
      </c>
      <c r="E35" s="689" t="s">
        <v>79</v>
      </c>
      <c r="F35" s="276" t="s">
        <v>42</v>
      </c>
      <c r="H35" s="275">
        <f t="shared" si="2"/>
        <v>30</v>
      </c>
      <c r="I35" s="110" t="s">
        <v>154</v>
      </c>
      <c r="J35" s="160" t="s">
        <v>50</v>
      </c>
      <c r="K35" s="119" t="str" cm="1">
        <f t="array" ref="K35" xml:space="preserve"> IFERROR( INDEX($D$6:$D$56, MATCH(TRUE, EXACT($J35, $C$6:$C$56),0)), "")</f>
        <v>oo</v>
      </c>
      <c r="L35" s="373" t="str" cm="1">
        <f t="array" ref="L35" xml:space="preserve"> IFERROR( INDEX($E$6:$E$56, MATCH(TRUE, EXACT($J35, $C$6:$C$56),0)), "")</f>
        <v>O</v>
      </c>
      <c r="N35" s="275">
        <f t="shared" si="3"/>
        <v>30</v>
      </c>
      <c r="O35" s="110" t="s">
        <v>615</v>
      </c>
      <c r="P35" s="160" t="str">
        <f>C34</f>
        <v>ㆧ</v>
      </c>
      <c r="Q35" s="119" t="str" cm="1">
        <f t="array" ref="Q35" xml:space="preserve"> IFERROR( INDEX($D$6:$D$56, MATCH(TRUE, EXACT($P35, $C$6:$C$56),0)), "")</f>
        <v>ooN</v>
      </c>
      <c r="R35" s="373" t="str" cm="1">
        <f t="array" ref="R35" xml:space="preserve"> IFERROR( INDEX($E$6:$E$56, MATCH(TRUE, EXACT($P35, $C$6:$C$56),0)), "")</f>
        <v>S</v>
      </c>
      <c r="T35" s="14">
        <f t="shared" si="1"/>
        <v>30</v>
      </c>
      <c r="U35" s="392"/>
      <c r="V35" s="393"/>
      <c r="W35" s="394"/>
      <c r="X35" s="396"/>
    </row>
    <row r="36" spans="2:24">
      <c r="B36" s="389">
        <f t="shared" si="0"/>
        <v>31</v>
      </c>
      <c r="C36" s="687" t="s">
        <v>52</v>
      </c>
      <c r="D36" s="688" t="s">
        <v>53</v>
      </c>
      <c r="E36" s="689" t="s">
        <v>53</v>
      </c>
      <c r="F36" s="276" t="s">
        <v>180</v>
      </c>
      <c r="H36" s="275">
        <f t="shared" si="2"/>
        <v>31</v>
      </c>
      <c r="I36" s="110" t="s">
        <v>201</v>
      </c>
      <c r="J36" s="160" t="s">
        <v>78</v>
      </c>
      <c r="K36" s="119" t="str" cm="1">
        <f t="array" ref="K36" xml:space="preserve"> IFERROR( INDEX($D$6:$D$56, MATCH(TRUE, EXACT($J36, $C$6:$C$56),0)), "")</f>
        <v>o</v>
      </c>
      <c r="L36" s="374" t="str" cm="1">
        <f t="array" ref="L36" xml:space="preserve"> IFERROR( INDEX($E$6:$E$56, MATCH(TRUE, EXACT($J36, $C$6:$C$56),0)), "")</f>
        <v>o</v>
      </c>
      <c r="N36" s="275">
        <f t="shared" si="3"/>
        <v>31</v>
      </c>
      <c r="O36" s="110" t="s">
        <v>339</v>
      </c>
      <c r="P36" s="160"/>
      <c r="Q36" s="119" t="str" cm="1">
        <f t="array" ref="Q36" xml:space="preserve"> IFERROR( INDEX($D$6:$D$56, MATCH(TRUE, EXACT($P36, $C$6:$C$56),0)), "")</f>
        <v/>
      </c>
      <c r="R36" s="374" t="str" cm="1">
        <f t="array" ref="R36" xml:space="preserve"> IFERROR( INDEX($E$6:$E$56, MATCH(TRUE, EXACT($P36, $C$6:$C$56),0)), "")</f>
        <v/>
      </c>
      <c r="T36" s="14">
        <f t="shared" si="1"/>
        <v>31</v>
      </c>
      <c r="U36" s="395"/>
      <c r="V36" s="393"/>
      <c r="W36" s="394"/>
      <c r="X36" s="396"/>
    </row>
    <row r="37" spans="2:24">
      <c r="B37" s="390">
        <f t="shared" si="0"/>
        <v>32</v>
      </c>
      <c r="C37" s="162" t="s">
        <v>110</v>
      </c>
      <c r="D37" s="121" t="s">
        <v>1033</v>
      </c>
      <c r="E37" s="114" t="s">
        <v>26</v>
      </c>
      <c r="F37" s="278" t="s">
        <v>181</v>
      </c>
      <c r="H37" s="277">
        <f t="shared" si="2"/>
        <v>32</v>
      </c>
      <c r="I37" s="115" t="s">
        <v>353</v>
      </c>
      <c r="J37" s="162" t="s">
        <v>322</v>
      </c>
      <c r="K37" s="121" t="str" cm="1">
        <f t="array" ref="K37" xml:space="preserve"> IFERROR( INDEX($D$6:$D$56, MATCH(TRUE, EXACT($J37, $C$6:$C$56),0)), "")</f>
        <v/>
      </c>
      <c r="L37" s="375" t="str" cm="1">
        <f t="array" ref="L37" xml:space="preserve"> IFERROR( INDEX($E$6:$E$56, MATCH(TRUE, EXACT($J37, $C$6:$C$56),0)), "")</f>
        <v/>
      </c>
      <c r="N37" s="277">
        <f t="shared" si="3"/>
        <v>32</v>
      </c>
      <c r="O37" s="115" t="s">
        <v>745</v>
      </c>
      <c r="P37" s="162" t="str">
        <f>C37</f>
        <v>ㆥ</v>
      </c>
      <c r="Q37" s="121" t="str" cm="1">
        <f t="array" ref="Q37" xml:space="preserve"> IFERROR( INDEX($D$6:$D$56, MATCH(TRUE, EXACT($P37, $C$6:$C$56),0)), "")</f>
        <v>eN</v>
      </c>
      <c r="R37" s="375" t="str" cm="1">
        <f t="array" ref="R37" xml:space="preserve"> IFERROR( INDEX($E$6:$E$56, MATCH(TRUE, EXACT($P37, $C$6:$C$56),0)), "")</f>
        <v>E</v>
      </c>
      <c r="T37" s="14">
        <f t="shared" si="1"/>
        <v>32</v>
      </c>
      <c r="U37" s="395"/>
      <c r="V37" s="393"/>
      <c r="W37" s="394"/>
      <c r="X37" s="396"/>
    </row>
    <row r="38" spans="2:24">
      <c r="B38" s="388">
        <f t="shared" si="0"/>
        <v>33</v>
      </c>
      <c r="C38" s="161" t="s">
        <v>100</v>
      </c>
      <c r="D38" s="120" t="s">
        <v>903</v>
      </c>
      <c r="E38" s="112" t="s">
        <v>87</v>
      </c>
      <c r="F38" s="274" t="s">
        <v>66</v>
      </c>
      <c r="H38" s="273">
        <f t="shared" si="2"/>
        <v>33</v>
      </c>
      <c r="I38" s="113">
        <v>9</v>
      </c>
      <c r="J38" s="161" t="s">
        <v>22</v>
      </c>
      <c r="K38" s="120" t="str" cm="1">
        <f t="array" ref="K38" xml:space="preserve"> IFERROR( INDEX($D$6:$D$56, MATCH(TRUE, EXACT($J38, $C$6:$C$56),0)), "")</f>
        <v>ai</v>
      </c>
      <c r="L38" s="372" t="str" cm="1">
        <f t="array" ref="L38" xml:space="preserve"> IFERROR( INDEX($E$6:$E$56, MATCH(TRUE, EXACT($J38, $C$6:$C$56),0)), "")</f>
        <v>I</v>
      </c>
      <c r="N38" s="273">
        <f t="shared" si="3"/>
        <v>33</v>
      </c>
      <c r="O38" s="377" t="s">
        <v>732</v>
      </c>
      <c r="P38" s="161" t="str">
        <f>C42</f>
        <v>ㆮ</v>
      </c>
      <c r="Q38" s="120" t="str" cm="1">
        <f t="array" ref="Q38" xml:space="preserve"> IFERROR( INDEX($D$6:$D$56, MATCH(TRUE, EXACT($P38, $C$6:$C$56),0)), "")</f>
        <v>aiN</v>
      </c>
      <c r="R38" s="372" t="str" cm="1">
        <f t="array" ref="R38" xml:space="preserve"> IFERROR( INDEX($E$6:$E$56, MATCH(TRUE, EXACT($P38, $C$6:$C$56),0)), "")</f>
        <v>V</v>
      </c>
      <c r="T38" s="14">
        <f t="shared" si="1"/>
        <v>33</v>
      </c>
      <c r="U38" s="395"/>
      <c r="V38" s="393"/>
      <c r="W38" s="394"/>
      <c r="X38" s="396"/>
    </row>
    <row r="39" spans="2:24">
      <c r="B39" s="389">
        <f t="shared" si="0"/>
        <v>34</v>
      </c>
      <c r="C39" s="687" t="s">
        <v>54</v>
      </c>
      <c r="D39" s="688" t="s">
        <v>329</v>
      </c>
      <c r="E39" s="689" t="s">
        <v>57</v>
      </c>
      <c r="F39" s="276" t="s">
        <v>9</v>
      </c>
      <c r="H39" s="275">
        <f t="shared" si="2"/>
        <v>34</v>
      </c>
      <c r="I39" s="110" t="s">
        <v>139</v>
      </c>
      <c r="J39" s="160" t="s">
        <v>904</v>
      </c>
      <c r="K39" s="119" t="str" cm="1">
        <f t="array" ref="K39" xml:space="preserve"> IFERROR( INDEX($D$6:$D$56, MATCH(TRUE, EXACT($J39, $C$6:$C$56),0)), "")</f>
        <v/>
      </c>
      <c r="L39" s="373" t="str" cm="1">
        <f t="array" ref="L39" xml:space="preserve"> IFERROR( INDEX($E$6:$E$56, MATCH(TRUE, EXACT($J39, $C$6:$C$56),0)), "")</f>
        <v/>
      </c>
      <c r="N39" s="275">
        <f t="shared" si="3"/>
        <v>34</v>
      </c>
      <c r="O39" s="110" t="s">
        <v>304</v>
      </c>
      <c r="P39" s="160"/>
      <c r="Q39" s="119" t="str" cm="1">
        <f t="array" ref="Q39" xml:space="preserve"> IFERROR( INDEX($D$6:$D$56, MATCH(TRUE, EXACT($P39, $C$6:$C$56),0)), "")</f>
        <v/>
      </c>
      <c r="R39" s="373" t="str" cm="1">
        <f t="array" ref="R39" xml:space="preserve"> IFERROR( INDEX($E$6:$E$56, MATCH(TRUE, EXACT($P39, $C$6:$C$56),0)), "")</f>
        <v/>
      </c>
      <c r="T39" s="14">
        <f t="shared" si="1"/>
        <v>34</v>
      </c>
      <c r="U39" s="395"/>
      <c r="V39" s="393"/>
      <c r="W39" s="394"/>
      <c r="X39" s="396"/>
    </row>
    <row r="40" spans="2:24">
      <c r="B40" s="390">
        <f t="shared" si="0"/>
        <v>35</v>
      </c>
      <c r="C40" s="162" t="s">
        <v>102</v>
      </c>
      <c r="D40" s="691" t="s">
        <v>153</v>
      </c>
      <c r="E40" s="114" t="s">
        <v>765</v>
      </c>
      <c r="F40" s="694" t="s">
        <v>354</v>
      </c>
      <c r="H40" s="275">
        <f t="shared" si="2"/>
        <v>35</v>
      </c>
      <c r="I40" s="110" t="s">
        <v>200</v>
      </c>
      <c r="J40" s="160" t="s">
        <v>80</v>
      </c>
      <c r="K40" s="119" t="str" cm="1">
        <f t="array" ref="K40" xml:space="preserve"> IFERROR( INDEX($D$6:$D$56, MATCH(TRUE, EXACT($J40, $C$6:$C$56),0)), "")</f>
        <v>au</v>
      </c>
      <c r="L40" s="374" t="str" cm="1">
        <f t="array" ref="L40" xml:space="preserve"> IFERROR( INDEX($E$6:$E$56, MATCH(TRUE, EXACT($J40, $C$6:$C$56),0)), "")</f>
        <v>U</v>
      </c>
      <c r="N40" s="275">
        <f t="shared" si="3"/>
        <v>35</v>
      </c>
      <c r="O40" s="110" t="s">
        <v>724</v>
      </c>
      <c r="P40" s="160" t="str">
        <f>C44</f>
        <v>ㆯ</v>
      </c>
      <c r="Q40" s="119" t="str" cm="1">
        <f t="array" ref="Q40" xml:space="preserve"> IFERROR( INDEX($D$6:$D$56, MATCH(TRUE, EXACT($P40, $C$6:$C$56),0)), "")</f>
        <v>auN</v>
      </c>
      <c r="R40" s="374" t="str" cm="1">
        <f t="array" ref="R40" xml:space="preserve"> IFERROR( INDEX($E$6:$E$56, MATCH(TRUE, EXACT($P40, $C$6:$C$56),0)), "")</f>
        <v>F</v>
      </c>
      <c r="T40" s="14">
        <f t="shared" si="1"/>
        <v>35</v>
      </c>
      <c r="U40" s="395"/>
      <c r="V40" s="393"/>
      <c r="W40" s="394"/>
      <c r="X40" s="396"/>
    </row>
    <row r="41" spans="2:24">
      <c r="B41" s="388">
        <f t="shared" si="0"/>
        <v>36</v>
      </c>
      <c r="C41" s="161" t="s">
        <v>22</v>
      </c>
      <c r="D41" s="120" t="s">
        <v>469</v>
      </c>
      <c r="E41" s="112" t="s">
        <v>31</v>
      </c>
      <c r="F41" s="274">
        <v>9</v>
      </c>
      <c r="H41" s="277">
        <f t="shared" si="2"/>
        <v>36</v>
      </c>
      <c r="I41" s="115" t="s">
        <v>896</v>
      </c>
      <c r="J41" s="162" t="s">
        <v>113</v>
      </c>
      <c r="K41" s="121" t="str" cm="1">
        <f t="array" ref="K41" xml:space="preserve"> IFERROR( INDEX($D$6:$D$56, MATCH(TRUE, EXACT($J41, $C$6:$C$56),0)), "")</f>
        <v>am</v>
      </c>
      <c r="L41" s="375" t="str" cm="1">
        <f t="array" ref="L41" xml:space="preserve"> IFERROR( INDEX($E$6:$E$56, MATCH(TRUE, EXACT($J41, $C$6:$C$56),0)), "")</f>
        <v>{</v>
      </c>
      <c r="N41" s="277">
        <f t="shared" si="3"/>
        <v>36</v>
      </c>
      <c r="O41" s="376" t="s">
        <v>1030</v>
      </c>
      <c r="P41" s="162" t="s">
        <v>114</v>
      </c>
      <c r="Q41" s="121" t="str" cm="1">
        <f t="array" ref="Q41" xml:space="preserve"> IFERROR( INDEX($D$6:$D$56, MATCH(TRUE, EXACT($P41, $C$6:$C$56),0)), "")</f>
        <v>om</v>
      </c>
      <c r="R41" s="375" t="str" cm="1">
        <f t="array" ref="R41" xml:space="preserve"> IFERROR( INDEX($E$6:$E$56, MATCH(TRUE, EXACT($P41, $C$6:$C$56),0)), "")</f>
        <v>}</v>
      </c>
      <c r="T41" s="14">
        <f t="shared" si="1"/>
        <v>36</v>
      </c>
      <c r="U41" s="395"/>
      <c r="V41" s="393"/>
      <c r="W41" s="394"/>
      <c r="X41" s="396"/>
    </row>
    <row r="42" spans="2:24">
      <c r="B42" s="389">
        <f t="shared" si="0"/>
        <v>37</v>
      </c>
      <c r="C42" s="687" t="s">
        <v>111</v>
      </c>
      <c r="D42" s="688" t="s">
        <v>1034</v>
      </c>
      <c r="E42" s="689" t="s">
        <v>84</v>
      </c>
      <c r="F42" s="276" t="s">
        <v>179</v>
      </c>
      <c r="H42" s="273">
        <f t="shared" si="2"/>
        <v>37</v>
      </c>
      <c r="I42" s="113">
        <v>0</v>
      </c>
      <c r="J42" s="161" t="s">
        <v>23</v>
      </c>
      <c r="K42" s="120" t="str" cm="1">
        <f t="array" ref="K42" xml:space="preserve"> IFERROR( INDEX($D$6:$D$56, MATCH(TRUE, EXACT($J42, $C$6:$C$56),0)), "")</f>
        <v>an</v>
      </c>
      <c r="L42" s="372" t="str" cm="1">
        <f t="array" ref="L42" xml:space="preserve"> IFERROR( INDEX($E$6:$E$56, MATCH(TRUE, EXACT($J42, $C$6:$C$56),0)), "")</f>
        <v>@</v>
      </c>
      <c r="N42" s="273">
        <f t="shared" si="3"/>
        <v>37</v>
      </c>
      <c r="O42" s="377" t="s">
        <v>920</v>
      </c>
      <c r="P42" s="161"/>
      <c r="Q42" s="120" t="str" cm="1">
        <f t="array" ref="Q42" xml:space="preserve"> IFERROR( INDEX($D$6:$D$56, MATCH(TRUE, EXACT($P42, $C$6:$C$56),0)), "")</f>
        <v/>
      </c>
      <c r="R42" s="372" t="str" cm="1">
        <f t="array" ref="R42" xml:space="preserve"> IFERROR( INDEX($E$6:$E$56, MATCH(TRUE, EXACT($P42, $C$6:$C$56),0)), "")</f>
        <v/>
      </c>
      <c r="T42" s="14">
        <f t="shared" si="1"/>
        <v>37</v>
      </c>
      <c r="U42" s="395"/>
      <c r="V42" s="393"/>
      <c r="W42" s="394"/>
      <c r="X42" s="396"/>
    </row>
    <row r="43" spans="2:24">
      <c r="B43" s="389">
        <f t="shared" si="0"/>
        <v>38</v>
      </c>
      <c r="C43" s="687" t="s">
        <v>80</v>
      </c>
      <c r="D43" s="688" t="s">
        <v>472</v>
      </c>
      <c r="E43" s="689" t="s">
        <v>30</v>
      </c>
      <c r="F43" s="276" t="s">
        <v>93</v>
      </c>
      <c r="H43" s="275">
        <f t="shared" si="2"/>
        <v>38</v>
      </c>
      <c r="I43" s="690" t="s">
        <v>196</v>
      </c>
      <c r="J43" s="687" t="s">
        <v>54</v>
      </c>
      <c r="K43" s="688" t="str" cm="1">
        <f t="array" ref="K43" xml:space="preserve"> IFERROR( INDEX($D$6:$D$56, MATCH(TRUE, EXACT($J43, $C$6:$C$56),0)), "")</f>
        <v>-n</v>
      </c>
      <c r="L43" s="373" t="str" cm="1">
        <f t="array" ref="L43" xml:space="preserve"> IFERROR( INDEX($E$6:$E$56, MATCH(TRUE, EXACT($J43, $C$6:$C$56),0)), "")</f>
        <v>D</v>
      </c>
      <c r="N43" s="275">
        <f t="shared" si="3"/>
        <v>38</v>
      </c>
      <c r="O43" s="690" t="s">
        <v>337</v>
      </c>
      <c r="P43" s="687"/>
      <c r="Q43" s="688" t="str" cm="1">
        <f t="array" ref="Q43" xml:space="preserve"> IFERROR( INDEX($D$6:$D$56, MATCH(TRUE, EXACT($P43, $C$6:$C$56),0)), "")</f>
        <v/>
      </c>
      <c r="R43" s="373" t="str" cm="1">
        <f t="array" ref="R43" xml:space="preserve"> IFERROR( INDEX($E$6:$E$56, MATCH(TRUE, EXACT($P43, $C$6:$C$56),0)), "")</f>
        <v/>
      </c>
      <c r="T43" s="14">
        <f t="shared" si="1"/>
        <v>38</v>
      </c>
      <c r="U43" s="395"/>
      <c r="V43" s="393"/>
      <c r="W43" s="394"/>
      <c r="X43" s="396"/>
    </row>
    <row r="44" spans="2:24">
      <c r="B44" s="390">
        <f t="shared" si="0"/>
        <v>39</v>
      </c>
      <c r="C44" s="162" t="s">
        <v>112</v>
      </c>
      <c r="D44" s="121" t="s">
        <v>1035</v>
      </c>
      <c r="E44" s="114" t="s">
        <v>58</v>
      </c>
      <c r="F44" s="278" t="s">
        <v>63</v>
      </c>
      <c r="H44" s="275">
        <f t="shared" si="2"/>
        <v>39</v>
      </c>
      <c r="I44" s="690" t="s">
        <v>727</v>
      </c>
      <c r="J44" s="687" t="s">
        <v>81</v>
      </c>
      <c r="K44" s="688" t="str" cm="1">
        <f t="array" ref="K44" xml:space="preserve"> IFERROR( INDEX($D$6:$D$56, MATCH(TRUE, EXACT($J44, $C$6:$C$56),0)), "")</f>
        <v>ang</v>
      </c>
      <c r="L44" s="374" t="str" cm="1">
        <f t="array" ref="L44" xml:space="preserve"> IFERROR( INDEX($E$6:$E$56, MATCH(TRUE, EXACT($J44, $C$6:$C$56),0)), "")</f>
        <v>[</v>
      </c>
      <c r="N44" s="275">
        <f t="shared" si="3"/>
        <v>39</v>
      </c>
      <c r="O44" s="700" t="s">
        <v>925</v>
      </c>
      <c r="P44" s="687"/>
      <c r="Q44" s="688" t="str" cm="1">
        <f t="array" ref="Q44" xml:space="preserve"> IFERROR( INDEX($D$6:$D$56, MATCH(TRUE, EXACT($P44, $C$6:$C$56),0)), "")</f>
        <v/>
      </c>
      <c r="R44" s="374" t="str" cm="1">
        <f t="array" ref="R44" xml:space="preserve"> IFERROR( INDEX($E$6:$E$56, MATCH(TRUE, EXACT($P44, $C$6:$C$56),0)), "")</f>
        <v/>
      </c>
      <c r="T44" s="14">
        <f t="shared" si="1"/>
        <v>39</v>
      </c>
      <c r="U44" s="405" t="s">
        <v>776</v>
      </c>
      <c r="V44" s="406" t="s">
        <v>776</v>
      </c>
      <c r="W44" s="407">
        <v>1</v>
      </c>
      <c r="X44" s="408">
        <v>1</v>
      </c>
    </row>
    <row r="45" spans="2:24">
      <c r="B45" s="388">
        <f t="shared" si="0"/>
        <v>40</v>
      </c>
      <c r="C45" s="161" t="s">
        <v>23</v>
      </c>
      <c r="D45" s="120" t="s">
        <v>606</v>
      </c>
      <c r="E45" s="112" t="s">
        <v>914</v>
      </c>
      <c r="F45" s="274">
        <v>0</v>
      </c>
      <c r="H45" s="277">
        <f t="shared" si="2"/>
        <v>40</v>
      </c>
      <c r="I45" s="376" t="s">
        <v>354</v>
      </c>
      <c r="J45" s="162" t="s">
        <v>115</v>
      </c>
      <c r="K45" s="121" t="str" cm="1">
        <f t="array" ref="K45" xml:space="preserve"> IFERROR( INDEX($D$6:$D$56, MATCH(TRUE, EXACT($J45, $C$6:$C$56),0)), "")</f>
        <v>ing</v>
      </c>
      <c r="L45" s="375" t="str" cm="1">
        <f t="array" ref="L45" xml:space="preserve"> IFERROR( INDEX($E$6:$E$56, MATCH(TRUE, EXACT($J45, $C$6:$C$56),0)), "")</f>
        <v>R</v>
      </c>
      <c r="N45" s="277">
        <f t="shared" si="3"/>
        <v>40</v>
      </c>
      <c r="O45" s="376" t="s">
        <v>231</v>
      </c>
      <c r="P45" s="162"/>
      <c r="Q45" s="121" t="str" cm="1">
        <f t="array" ref="Q45" xml:space="preserve"> IFERROR( INDEX($D$6:$D$56, MATCH(TRUE, EXACT($P45, $C$6:$C$56),0)), "")</f>
        <v/>
      </c>
      <c r="R45" s="375" t="str" cm="1">
        <f t="array" ref="R45" xml:space="preserve"> IFERROR( INDEX($E$6:$E$56, MATCH(TRUE, EXACT($P45, $C$6:$C$56),0)), "")</f>
        <v/>
      </c>
      <c r="T45" s="14">
        <f t="shared" si="1"/>
        <v>40</v>
      </c>
      <c r="U45" s="405">
        <v>3</v>
      </c>
      <c r="V45" s="406" t="s">
        <v>12</v>
      </c>
      <c r="W45" s="407">
        <v>3</v>
      </c>
      <c r="X45" s="408">
        <v>3</v>
      </c>
    </row>
    <row r="46" spans="2:24">
      <c r="B46" s="389">
        <f t="shared" si="0"/>
        <v>41</v>
      </c>
      <c r="C46" s="687" t="s">
        <v>81</v>
      </c>
      <c r="D46" s="688" t="s">
        <v>609</v>
      </c>
      <c r="E46" s="689" t="s">
        <v>897</v>
      </c>
      <c r="F46" s="693" t="s">
        <v>727</v>
      </c>
      <c r="H46" s="273">
        <f t="shared" si="2"/>
        <v>41</v>
      </c>
      <c r="I46" s="377" t="s">
        <v>717</v>
      </c>
      <c r="J46" s="161"/>
      <c r="K46" s="120" t="str" cm="1">
        <f t="array" ref="K46" xml:space="preserve"> IFERROR( INDEX($D$6:$D$56, MATCH(TRUE, EXACT($J46, $C$6:$C$56),0)), "")</f>
        <v/>
      </c>
      <c r="L46" s="372" t="str" cm="1">
        <f t="array" ref="L46" xml:space="preserve"> IFERROR( INDEX($E$6:$E$56, MATCH(TRUE, EXACT($J46, $C$6:$C$56),0)), "")</f>
        <v/>
      </c>
      <c r="N46" s="273">
        <f t="shared" si="3"/>
        <v>41</v>
      </c>
      <c r="O46" s="377" t="s">
        <v>921</v>
      </c>
      <c r="P46" s="161"/>
      <c r="Q46" s="120" t="str" cm="1">
        <f t="array" ref="Q46" xml:space="preserve"> IFERROR( INDEX($D$6:$D$56, MATCH(TRUE, EXACT($P46, $C$6:$C$56),0)), "")</f>
        <v/>
      </c>
      <c r="R46" s="372" t="str" cm="1">
        <f t="array" ref="R46" xml:space="preserve"> IFERROR( INDEX($E$6:$E$56, MATCH(TRUE, EXACT($P46, $C$6:$C$56),0)), "")</f>
        <v/>
      </c>
      <c r="T46" s="14">
        <f t="shared" si="1"/>
        <v>41</v>
      </c>
      <c r="U46" s="405">
        <v>4</v>
      </c>
      <c r="V46" s="406" t="s">
        <v>14</v>
      </c>
      <c r="W46" s="407">
        <v>2</v>
      </c>
      <c r="X46" s="408">
        <v>2</v>
      </c>
    </row>
    <row r="47" spans="2:24">
      <c r="B47" s="389">
        <f t="shared" si="0"/>
        <v>42</v>
      </c>
      <c r="C47" s="687" t="s">
        <v>115</v>
      </c>
      <c r="D47" s="692" t="s">
        <v>1028</v>
      </c>
      <c r="E47" s="689" t="s">
        <v>749</v>
      </c>
      <c r="F47" s="276" t="s">
        <v>184</v>
      </c>
      <c r="H47" s="275">
        <f t="shared" si="2"/>
        <v>42</v>
      </c>
      <c r="I47" s="690" t="s">
        <v>897</v>
      </c>
      <c r="J47" s="687" t="s">
        <v>904</v>
      </c>
      <c r="K47" s="688" t="s">
        <v>904</v>
      </c>
      <c r="L47" s="373" t="s">
        <v>904</v>
      </c>
      <c r="N47" s="275">
        <f t="shared" si="3"/>
        <v>42</v>
      </c>
      <c r="O47" s="700" t="s">
        <v>923</v>
      </c>
      <c r="P47" s="687"/>
      <c r="Q47" s="688" t="str" cm="1">
        <f t="array" ref="Q47" xml:space="preserve"> IFERROR( INDEX($D$6:$D$56, MATCH(TRUE, EXACT($P47, $C$6:$C$56),0)), "")</f>
        <v/>
      </c>
      <c r="R47" s="373" t="str" cm="1">
        <f t="array" ref="R47" xml:space="preserve"> IFERROR( INDEX($E$6:$E$56, MATCH(TRUE, EXACT($P47, $C$6:$C$56),0)), "")</f>
        <v/>
      </c>
      <c r="T47" s="14">
        <f t="shared" si="1"/>
        <v>42</v>
      </c>
      <c r="U47" s="405">
        <v>5</v>
      </c>
      <c r="V47" s="406" t="s">
        <v>16</v>
      </c>
      <c r="W47" s="407">
        <v>7</v>
      </c>
      <c r="X47" s="408">
        <v>7</v>
      </c>
    </row>
    <row r="48" spans="2:24">
      <c r="B48" s="389">
        <f t="shared" si="0"/>
        <v>43</v>
      </c>
      <c r="C48" s="687" t="s">
        <v>101</v>
      </c>
      <c r="D48" s="688" t="s">
        <v>152</v>
      </c>
      <c r="E48" s="689" t="s">
        <v>900</v>
      </c>
      <c r="F48" s="693" t="s">
        <v>925</v>
      </c>
      <c r="H48" s="277">
        <f t="shared" si="2"/>
        <v>43</v>
      </c>
      <c r="I48" s="376" t="s">
        <v>898</v>
      </c>
      <c r="J48" s="162" t="s">
        <v>904</v>
      </c>
      <c r="K48" s="121" t="s">
        <v>904</v>
      </c>
      <c r="L48" s="701" t="s">
        <v>904</v>
      </c>
      <c r="N48" s="277">
        <f t="shared" si="3"/>
        <v>43</v>
      </c>
      <c r="O48" s="376" t="s">
        <v>926</v>
      </c>
      <c r="P48" s="162"/>
      <c r="Q48" s="121" t="str" cm="1">
        <f t="array" ref="Q48" xml:space="preserve"> IFERROR( INDEX($D$6:$D$56, MATCH(TRUE, EXACT($P48, $C$6:$C$56),0)), "")</f>
        <v/>
      </c>
      <c r="R48" s="701" t="str" cm="1">
        <f t="array" ref="R48" xml:space="preserve"> IFERROR( INDEX($E$6:$E$56, MATCH(TRUE, EXACT($P48, $C$6:$C$56),0)), "")</f>
        <v/>
      </c>
      <c r="T48" s="14">
        <f t="shared" si="1"/>
        <v>43</v>
      </c>
      <c r="U48" s="405">
        <v>6</v>
      </c>
      <c r="V48" s="406" t="s">
        <v>18</v>
      </c>
      <c r="W48" s="407">
        <v>5</v>
      </c>
      <c r="X48" s="408">
        <v>5</v>
      </c>
    </row>
    <row r="49" spans="2:24">
      <c r="B49" s="389">
        <f t="shared" si="0"/>
        <v>44</v>
      </c>
      <c r="C49" s="687" t="s">
        <v>113</v>
      </c>
      <c r="D49" s="688" t="s">
        <v>147</v>
      </c>
      <c r="E49" s="689" t="s">
        <v>923</v>
      </c>
      <c r="F49" s="693" t="s">
        <v>896</v>
      </c>
      <c r="H49" s="273">
        <f t="shared" si="2"/>
        <v>44</v>
      </c>
      <c r="I49" s="377" t="s">
        <v>899</v>
      </c>
      <c r="J49" s="161" t="s">
        <v>904</v>
      </c>
      <c r="K49" s="120" t="s">
        <v>904</v>
      </c>
      <c r="L49" s="372" t="s">
        <v>904</v>
      </c>
      <c r="N49" s="273">
        <f t="shared" si="3"/>
        <v>44</v>
      </c>
      <c r="O49" s="377" t="s">
        <v>922</v>
      </c>
      <c r="P49" s="161"/>
      <c r="Q49" s="120" t="str" cm="1">
        <f t="array" ref="Q49" xml:space="preserve"> IFERROR( INDEX($D$6:$D$56, MATCH(TRUE, EXACT($P49, $C$6:$C$56),0)), "")</f>
        <v/>
      </c>
      <c r="R49" s="372" t="str" cm="1">
        <f t="array" ref="R49" xml:space="preserve"> IFERROR( INDEX($E$6:$E$56, MATCH(TRUE, EXACT($P49, $C$6:$C$56),0)), "")</f>
        <v/>
      </c>
      <c r="T49" s="14">
        <f t="shared" si="1"/>
        <v>44</v>
      </c>
      <c r="U49" s="405">
        <v>7</v>
      </c>
      <c r="V49" s="406" t="s">
        <v>909</v>
      </c>
      <c r="W49" s="407">
        <v>8</v>
      </c>
      <c r="X49" s="408">
        <v>0</v>
      </c>
    </row>
    <row r="50" spans="2:24">
      <c r="B50" s="389">
        <f t="shared" si="0"/>
        <v>45</v>
      </c>
      <c r="C50" s="687" t="s">
        <v>114</v>
      </c>
      <c r="D50" s="688" t="s">
        <v>148</v>
      </c>
      <c r="E50" s="689" t="s">
        <v>924</v>
      </c>
      <c r="F50" s="693" t="s">
        <v>1030</v>
      </c>
      <c r="H50" s="277">
        <f t="shared" si="2"/>
        <v>45</v>
      </c>
      <c r="I50" s="376" t="s">
        <v>900</v>
      </c>
      <c r="J50" s="162" t="s">
        <v>904</v>
      </c>
      <c r="K50" s="121" t="s">
        <v>904</v>
      </c>
      <c r="L50" s="375" t="s">
        <v>904</v>
      </c>
      <c r="N50" s="277">
        <f t="shared" si="3"/>
        <v>45</v>
      </c>
      <c r="O50" s="376" t="s">
        <v>924</v>
      </c>
      <c r="P50" s="162"/>
      <c r="Q50" s="121" t="str" cm="1">
        <f t="array" ref="Q50" xml:space="preserve"> IFERROR( INDEX($D$6:$D$56, MATCH(TRUE, EXACT($P50, $C$6:$C$56),0)), "")</f>
        <v/>
      </c>
      <c r="R50" s="375" t="str" cm="1">
        <f t="array" ref="R50" xml:space="preserve"> IFERROR( INDEX($E$6:$E$56, MATCH(TRUE, EXACT($P50, $C$6:$C$56),0)), "")</f>
        <v/>
      </c>
    </row>
    <row r="51" spans="2:24">
      <c r="B51" s="388">
        <f t="shared" si="0"/>
        <v>46</v>
      </c>
      <c r="C51" s="161" t="s">
        <v>118</v>
      </c>
      <c r="D51" s="120" t="s">
        <v>904</v>
      </c>
      <c r="E51" s="112">
        <v>1</v>
      </c>
      <c r="F51" s="274" t="s">
        <v>904</v>
      </c>
      <c r="H51" s="277">
        <f t="shared" si="2"/>
        <v>46</v>
      </c>
      <c r="I51" s="376" t="s">
        <v>901</v>
      </c>
      <c r="J51" s="162" t="s">
        <v>904</v>
      </c>
      <c r="K51" s="121" t="s">
        <v>904</v>
      </c>
      <c r="L51" s="375" t="s">
        <v>904</v>
      </c>
      <c r="N51" s="277">
        <f t="shared" si="3"/>
        <v>46</v>
      </c>
      <c r="O51" s="376" t="s">
        <v>927</v>
      </c>
      <c r="P51" s="162"/>
      <c r="Q51" s="121" t="str" cm="1">
        <f t="array" ref="Q51" xml:space="preserve"> IFERROR( INDEX($D$6:$D$56, MATCH(TRUE, EXACT($P51, $C$6:$C$56),0)), "")</f>
        <v/>
      </c>
      <c r="R51" s="375" t="str" cm="1">
        <f t="array" ref="R51" xml:space="preserve"> IFERROR( INDEX($E$6:$E$56, MATCH(TRUE, EXACT($P51, $C$6:$C$56),0)), "")</f>
        <v/>
      </c>
    </row>
    <row r="52" spans="2:24">
      <c r="B52" s="389">
        <f t="shared" si="0"/>
        <v>47</v>
      </c>
      <c r="C52" s="160" t="s">
        <v>14</v>
      </c>
      <c r="D52" s="119">
        <v>2</v>
      </c>
      <c r="E52" s="109">
        <v>2</v>
      </c>
      <c r="F52" s="276">
        <v>4</v>
      </c>
      <c r="H52" s="14">
        <f t="shared" si="2"/>
        <v>47</v>
      </c>
      <c r="I52" s="110"/>
      <c r="J52" s="160"/>
      <c r="K52" s="119"/>
      <c r="L52" s="111"/>
      <c r="N52" s="14">
        <f t="shared" si="3"/>
        <v>47</v>
      </c>
      <c r="O52" s="110"/>
      <c r="P52" s="160"/>
      <c r="Q52" s="119" t="str">
        <f xml:space="preserve"> IFERROR( INDEX($D$6:$D$60, MATCH($P52, $C$6:$C$60,0)), "")</f>
        <v/>
      </c>
      <c r="R52" s="111" t="str">
        <f xml:space="preserve"> IFERROR( INDEX($E$6:$E$60, MATCH($P52, $C$6:$C$60,0)), "")</f>
        <v/>
      </c>
    </row>
    <row r="53" spans="2:24">
      <c r="B53" s="389">
        <f t="shared" si="0"/>
        <v>48</v>
      </c>
      <c r="C53" s="160" t="s">
        <v>12</v>
      </c>
      <c r="D53" s="119">
        <v>3</v>
      </c>
      <c r="E53" s="109">
        <v>3</v>
      </c>
      <c r="F53" s="276">
        <v>3</v>
      </c>
      <c r="H53" s="14">
        <f t="shared" si="2"/>
        <v>48</v>
      </c>
      <c r="I53" s="110"/>
      <c r="J53" s="160"/>
      <c r="K53" s="119"/>
      <c r="L53" s="109"/>
      <c r="N53" s="14">
        <f t="shared" si="3"/>
        <v>48</v>
      </c>
      <c r="O53" s="110"/>
      <c r="P53" s="160"/>
      <c r="Q53" s="119" t="str">
        <f xml:space="preserve"> IFERROR( INDEX($D$6:$D$60, MATCH($P53, $C$6:$C$60,0)), "")</f>
        <v/>
      </c>
      <c r="R53" s="109" t="str">
        <f xml:space="preserve"> IFERROR( INDEX($E$6:$E$60, MATCH($P53, $C$6:$C$60,0)), "")</f>
        <v/>
      </c>
    </row>
    <row r="54" spans="2:24">
      <c r="B54" s="389">
        <f t="shared" si="0"/>
        <v>49</v>
      </c>
      <c r="C54" s="160" t="s">
        <v>18</v>
      </c>
      <c r="D54" s="119">
        <v>5</v>
      </c>
      <c r="E54" s="109">
        <v>5</v>
      </c>
      <c r="F54" s="276">
        <v>6</v>
      </c>
      <c r="H54" s="14">
        <f t="shared" si="2"/>
        <v>49</v>
      </c>
      <c r="I54" s="110"/>
      <c r="J54" s="160"/>
      <c r="K54" s="119"/>
      <c r="L54" s="109"/>
      <c r="N54" s="14">
        <f t="shared" si="3"/>
        <v>49</v>
      </c>
      <c r="O54" s="110"/>
      <c r="P54" s="160"/>
      <c r="Q54" s="119" t="str">
        <f xml:space="preserve"> IFERROR( INDEX($D$6:$D$60, MATCH($P54, $C$6:$C$60,0)), "")</f>
        <v/>
      </c>
      <c r="R54" s="109" t="str">
        <f xml:space="preserve"> IFERROR( INDEX($E$6:$E$60, MATCH($P54, $C$6:$C$60,0)), "")</f>
        <v/>
      </c>
    </row>
    <row r="55" spans="2:24">
      <c r="B55" s="389">
        <f t="shared" si="0"/>
        <v>50</v>
      </c>
      <c r="C55" s="160" t="s">
        <v>16</v>
      </c>
      <c r="D55" s="119">
        <v>7</v>
      </c>
      <c r="E55" s="109">
        <v>7</v>
      </c>
      <c r="F55" s="276">
        <v>5</v>
      </c>
      <c r="H55" s="14">
        <f t="shared" si="2"/>
        <v>50</v>
      </c>
      <c r="I55" s="110"/>
      <c r="J55" s="160"/>
      <c r="K55" s="119"/>
      <c r="L55" s="109"/>
      <c r="N55" s="14">
        <f t="shared" si="3"/>
        <v>50</v>
      </c>
      <c r="O55" s="110"/>
      <c r="P55" s="160"/>
      <c r="Q55" s="119" t="str">
        <f xml:space="preserve"> IFERROR( INDEX($D$6:$D$60, MATCH($P55, $C$6:$C$60,0)), "")</f>
        <v/>
      </c>
      <c r="R55" s="109" t="str">
        <f xml:space="preserve"> IFERROR( INDEX($E$6:$E$60, MATCH($P55, $C$6:$C$60,0)), "")</f>
        <v/>
      </c>
    </row>
    <row r="56" spans="2:24">
      <c r="B56" s="389">
        <f t="shared" si="0"/>
        <v>51</v>
      </c>
      <c r="C56" s="160" t="s">
        <v>123</v>
      </c>
      <c r="D56" s="119">
        <v>8</v>
      </c>
      <c r="E56" s="109">
        <v>8</v>
      </c>
      <c r="F56" s="276">
        <v>7</v>
      </c>
      <c r="H56" s="14">
        <f t="shared" si="2"/>
        <v>51</v>
      </c>
      <c r="I56" s="110"/>
      <c r="J56" s="160"/>
      <c r="K56" s="119"/>
      <c r="L56" s="111"/>
      <c r="N56" s="14">
        <f t="shared" si="3"/>
        <v>51</v>
      </c>
      <c r="O56" s="110"/>
      <c r="P56" s="160"/>
      <c r="Q56" s="119" t="str">
        <f xml:space="preserve"> IFERROR( INDEX($D$6:$D$60, MATCH($P56, $C$6:$C$60,0)), "")</f>
        <v/>
      </c>
      <c r="R56" s="111" t="str">
        <f xml:space="preserve"> IFERROR( INDEX($E$6:$E$60, MATCH($P56, $C$6:$C$60,0)), "")</f>
        <v/>
      </c>
    </row>
    <row r="57" spans="2:24">
      <c r="B57" s="388">
        <f t="shared" si="0"/>
        <v>52</v>
      </c>
      <c r="C57" s="161" t="s">
        <v>119</v>
      </c>
      <c r="D57" s="120"/>
      <c r="E57" s="112"/>
      <c r="F57" s="274"/>
      <c r="H57" s="14">
        <f t="shared" si="2"/>
        <v>52</v>
      </c>
      <c r="I57" s="110"/>
      <c r="J57" s="160"/>
      <c r="K57" s="119"/>
      <c r="L57" s="109"/>
      <c r="N57" s="14">
        <f t="shared" si="3"/>
        <v>52</v>
      </c>
      <c r="O57" s="110"/>
      <c r="P57" s="160"/>
      <c r="Q57" s="119" t="str">
        <f xml:space="preserve"> IFERROR( INDEX($D$6:$D$60, MATCH($P57, $C$6:$C$60,0)), "")</f>
        <v/>
      </c>
      <c r="R57" s="109" t="str">
        <f xml:space="preserve"> IFERROR( INDEX($E$6:$E$60, MATCH($P57, $C$6:$C$60,0)), "")</f>
        <v/>
      </c>
    </row>
    <row r="58" spans="2:24">
      <c r="B58" s="389">
        <f t="shared" si="0"/>
        <v>53</v>
      </c>
      <c r="C58" s="687" t="s">
        <v>120</v>
      </c>
      <c r="D58" s="688"/>
      <c r="E58" s="689"/>
      <c r="F58" s="276"/>
      <c r="H58" s="14">
        <f t="shared" si="2"/>
        <v>53</v>
      </c>
      <c r="I58" s="110"/>
      <c r="J58" s="160"/>
      <c r="K58" s="119"/>
      <c r="L58" s="109"/>
      <c r="N58" s="14">
        <f t="shared" si="3"/>
        <v>53</v>
      </c>
      <c r="O58" s="110"/>
      <c r="P58" s="160"/>
      <c r="Q58" s="119" t="str">
        <f xml:space="preserve"> IFERROR( INDEX($D$6:$D$60, MATCH($P58, $C$6:$C$60,0)), "")</f>
        <v/>
      </c>
      <c r="R58" s="109" t="str">
        <f xml:space="preserve"> IFERROR( INDEX($E$6:$E$60, MATCH($P58, $C$6:$C$60,0)), "")</f>
        <v/>
      </c>
    </row>
    <row r="59" spans="2:24">
      <c r="B59" s="389">
        <f t="shared" si="0"/>
        <v>54</v>
      </c>
      <c r="C59" s="687" t="s">
        <v>121</v>
      </c>
      <c r="D59" s="688"/>
      <c r="E59" s="689"/>
      <c r="F59" s="276"/>
      <c r="H59" s="14">
        <f t="shared" si="2"/>
        <v>54</v>
      </c>
      <c r="I59" s="110"/>
      <c r="J59" s="160"/>
      <c r="K59" s="119"/>
      <c r="L59" s="109"/>
      <c r="N59" s="14">
        <f t="shared" si="3"/>
        <v>54</v>
      </c>
      <c r="O59" s="110"/>
      <c r="P59" s="160"/>
      <c r="Q59" s="119" t="str">
        <f xml:space="preserve"> IFERROR( INDEX($D$6:$D$60, MATCH($P59, $C$6:$C$60,0)), "")</f>
        <v/>
      </c>
      <c r="R59" s="109" t="str">
        <f xml:space="preserve"> IFERROR( INDEX($E$6:$E$60, MATCH($P59, $C$6:$C$60,0)), "")</f>
        <v/>
      </c>
    </row>
    <row r="60" spans="2:24">
      <c r="B60" s="390">
        <f t="shared" si="0"/>
        <v>55</v>
      </c>
      <c r="C60" s="162" t="s">
        <v>122</v>
      </c>
      <c r="D60" s="121"/>
      <c r="E60" s="114"/>
      <c r="F60" s="278"/>
      <c r="H60" s="14">
        <f t="shared" si="2"/>
        <v>55</v>
      </c>
      <c r="I60" s="110"/>
      <c r="J60" s="160"/>
      <c r="K60" s="119"/>
      <c r="L60" s="111"/>
      <c r="N60" s="14">
        <f t="shared" si="3"/>
        <v>55</v>
      </c>
      <c r="O60" s="110"/>
      <c r="P60" s="160"/>
      <c r="Q60" s="119" t="str">
        <f xml:space="preserve"> IFERROR( INDEX($D$6:$D$60, MATCH($P60, $C$6:$C$60,0)), "")</f>
        <v/>
      </c>
      <c r="R60" s="111" t="str">
        <f xml:space="preserve"> IFERROR( INDEX($E$6:$E$60, MATCH($P60, $C$6:$C$60,0)), "")</f>
        <v/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607"/>
      <c r="AR1" s="607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5.5" customHeight="1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25.5" customHeight="1">
      <c r="B4" s="105" t="str">
        <f>'[2](5)鍵盤表'!B16</f>
        <v>方音符號</v>
      </c>
      <c r="C4" s="103" t="str">
        <f>'[2](5)鍵盤表'!C16</f>
        <v>ㄅ</v>
      </c>
      <c r="D4" s="103" t="str">
        <f>'[2](5)鍵盤表'!D16</f>
        <v>ㄆ</v>
      </c>
      <c r="E4" s="103" t="str">
        <f>'[2](5)鍵盤表'!E16</f>
        <v>ㄇ</v>
      </c>
      <c r="F4" s="104" t="str">
        <f>'[2](5)鍵盤表'!F16</f>
        <v>ㆠ</v>
      </c>
      <c r="G4" s="103" t="str">
        <f>'[2](5)鍵盤表'!G16</f>
        <v>ㄉ</v>
      </c>
      <c r="H4" s="103" t="str">
        <f>'[2](5)鍵盤表'!H16</f>
        <v>ㄊ</v>
      </c>
      <c r="I4" s="103" t="str">
        <f>'[2](5)鍵盤表'!I16</f>
        <v>ㄋ</v>
      </c>
      <c r="J4" s="103" t="str">
        <f>'[2](5)鍵盤表'!J16</f>
        <v>ㄌ</v>
      </c>
      <c r="K4" s="103" t="str">
        <f>'[2](5)鍵盤表'!K16</f>
        <v>ㄍ</v>
      </c>
      <c r="L4" s="103" t="str">
        <f>'[2](5)鍵盤表'!L16</f>
        <v>ㄎ</v>
      </c>
      <c r="M4" s="103" t="str">
        <f>'[2](5)鍵盤表'!M16</f>
        <v>ㄏ</v>
      </c>
      <c r="N4" s="104" t="str">
        <f>'[2](5)鍵盤表'!N16</f>
        <v>ㆣ</v>
      </c>
      <c r="O4" s="104" t="str">
        <f>'[2](5)鍵盤表'!O16</f>
        <v>ㄫ</v>
      </c>
      <c r="P4" s="103" t="str">
        <f>'[2](5)鍵盤表'!P16</f>
        <v>ㄗ</v>
      </c>
      <c r="Q4" s="103" t="str">
        <f>'[2](5)鍵盤表'!Q16</f>
        <v>ㄘ</v>
      </c>
      <c r="R4" s="103" t="str">
        <f>'[2](5)鍵盤表'!R16</f>
        <v>ㄙ</v>
      </c>
      <c r="S4" s="104" t="str">
        <f>'[2](5)鍵盤表'!S16</f>
        <v>ㆡ</v>
      </c>
      <c r="T4" s="103" t="str">
        <f>'[2](5)鍵盤表'!T16</f>
        <v>ㄐ</v>
      </c>
      <c r="U4" s="103" t="str">
        <f>'[2](5)鍵盤表'!U16</f>
        <v>ㄑ</v>
      </c>
      <c r="V4" s="103" t="str">
        <f>'[2](5)鍵盤表'!V16</f>
        <v>ㄒ</v>
      </c>
      <c r="W4" s="104" t="str">
        <f>'[2](5)鍵盤表'!W16</f>
        <v>ㆢ</v>
      </c>
      <c r="X4" s="103" t="str">
        <f>'[2](5)鍵盤表'!X16</f>
        <v>ㄧ</v>
      </c>
      <c r="Y4" s="103" t="str">
        <f>'[2](5)鍵盤表'!Y16</f>
        <v>ㄨ</v>
      </c>
      <c r="Z4" s="103" t="str">
        <f>'[2](5)鍵盤表'!Z16</f>
        <v>ㄚ</v>
      </c>
      <c r="AA4" s="104" t="str">
        <f>'[2](5)鍵盤表'!AA16</f>
        <v>ㆦ</v>
      </c>
      <c r="AB4" s="103" t="str">
        <f>'[2](5)鍵盤表'!AB16</f>
        <v>ㄜ</v>
      </c>
      <c r="AC4" s="104" t="str">
        <f>'[2](5)鍵盤表'!AC16</f>
        <v>ㆤ</v>
      </c>
      <c r="AD4" s="104" t="str">
        <f>'[2](5)鍵盤表'!AD16</f>
        <v>ㆬ</v>
      </c>
      <c r="AE4" s="104" t="str">
        <f>'[2](5)鍵盤表'!AE16</f>
        <v>ㆭ</v>
      </c>
      <c r="AF4" s="103" t="str">
        <f>'[2](5)鍵盤表'!AF16</f>
        <v>ㄞ</v>
      </c>
      <c r="AG4" s="103" t="str">
        <f>'[2](5)鍵盤表'!AG16</f>
        <v>ㄠ</v>
      </c>
      <c r="AH4" s="104" t="str">
        <f>'[2](5)鍵盤表'!AH16</f>
        <v>ㆰ</v>
      </c>
      <c r="AI4" s="103" t="str">
        <f>'[2](5)鍵盤表'!AI16</f>
        <v>ㆱ</v>
      </c>
      <c r="AJ4" s="103" t="str">
        <f>'[2](5)鍵盤表'!AJ16</f>
        <v>ㄢ</v>
      </c>
      <c r="AK4" s="104" t="str">
        <f>'[2](5)鍵盤表'!AK16</f>
        <v>ㄣ</v>
      </c>
      <c r="AL4" s="104" t="str">
        <f>'[2](5)鍵盤表'!AL16</f>
        <v>ㄤ</v>
      </c>
      <c r="AM4" s="103" t="str">
        <f>'[2](5)鍵盤表'!AM16</f>
        <v>ㄥ</v>
      </c>
      <c r="AN4" s="103" t="str">
        <f>'[2](5)鍵盤表'!AN16</f>
        <v>ㆲ</v>
      </c>
      <c r="AO4" s="103" t="str">
        <f>'[2](5)鍵盤表'!AO16</f>
        <v>ｎ</v>
      </c>
      <c r="AP4" s="103">
        <f>'[2](5)鍵盤表'!AP16</f>
        <v>0</v>
      </c>
      <c r="AQ4" s="103" t="str">
        <f>'[2](5)鍵盤表'!AQ16</f>
        <v>˪</v>
      </c>
      <c r="AR4" s="103" t="str">
        <f>'[2](5)鍵盤表'!AR16</f>
        <v>ˋ</v>
      </c>
      <c r="AS4" s="103" t="str">
        <f>'[2](5)鍵盤表'!AS16</f>
        <v>˫</v>
      </c>
      <c r="AT4" s="103" t="str">
        <f>'[2](5)鍵盤表'!AT16</f>
        <v>ˊ</v>
      </c>
      <c r="AU4" s="103" t="str">
        <f>'[2](5)鍵盤表'!AU16</f>
        <v>·</v>
      </c>
    </row>
    <row r="5" spans="1:47" s="76" customFormat="1" ht="25.5" customHeight="1">
      <c r="B5" s="102" t="str">
        <f>'[2](5)鍵盤表'!B17</f>
        <v>國際音標</v>
      </c>
      <c r="C5" s="100" t="str">
        <f>'[2](5)鍵盤表'!C17</f>
        <v>p</v>
      </c>
      <c r="D5" s="100" t="str">
        <f>'[2](5)鍵盤表'!D17</f>
        <v>pʰ</v>
      </c>
      <c r="E5" s="100" t="str">
        <f>'[2](5)鍵盤表'!E17</f>
        <v>m</v>
      </c>
      <c r="F5" s="99" t="str">
        <f>'[2](5)鍵盤表'!F17</f>
        <v>b</v>
      </c>
      <c r="G5" s="100" t="str">
        <f>'[2](5)鍵盤表'!G17</f>
        <v>t</v>
      </c>
      <c r="H5" s="100" t="str">
        <f>'[2](5)鍵盤表'!H17</f>
        <v>tʰ</v>
      </c>
      <c r="I5" s="100" t="str">
        <f>'[2](5)鍵盤表'!I17</f>
        <v>n</v>
      </c>
      <c r="J5" s="100" t="str">
        <f>'[2](5)鍵盤表'!J17</f>
        <v>l</v>
      </c>
      <c r="K5" s="100" t="str">
        <f>'[2](5)鍵盤表'!K17</f>
        <v>k</v>
      </c>
      <c r="L5" s="100" t="str">
        <f>'[2](5)鍵盤表'!L17</f>
        <v>kʰ</v>
      </c>
      <c r="M5" s="100" t="str">
        <f>'[2](5)鍵盤表'!M17</f>
        <v>h</v>
      </c>
      <c r="N5" s="99" t="str">
        <f>'[2](5)鍵盤表'!N17</f>
        <v>g</v>
      </c>
      <c r="O5" s="99" t="str">
        <f>'[2](5)鍵盤表'!O17</f>
        <v>ŋ</v>
      </c>
      <c r="P5" s="100" t="str">
        <f>'[2](5)鍵盤表'!P17</f>
        <v>t͡s</v>
      </c>
      <c r="Q5" s="100" t="str">
        <f>'[2](5)鍵盤表'!Q17</f>
        <v>t͡sʰ</v>
      </c>
      <c r="R5" s="100" t="str">
        <f>'[2](5)鍵盤表'!R17</f>
        <v>s</v>
      </c>
      <c r="S5" s="99" t="str">
        <f>'[2](5)鍵盤表'!S17</f>
        <v xml:space="preserve"> 	d͡z / z</v>
      </c>
      <c r="T5" s="100" t="str">
        <f>'[2](5)鍵盤表'!T17</f>
        <v xml:space="preserve"> 	t͡ɕ</v>
      </c>
      <c r="U5" s="100" t="str">
        <f>'[2](5)鍵盤表'!U17</f>
        <v>t͡ɕʰ</v>
      </c>
      <c r="V5" s="100" t="str">
        <f>'[2](5)鍵盤表'!V17</f>
        <v>ɕ</v>
      </c>
      <c r="W5" s="99" t="str">
        <f>'[2](5)鍵盤表'!W17</f>
        <v>d͡ʑ / ʑ[</v>
      </c>
      <c r="X5" s="100" t="str">
        <f>'[2](5)鍵盤表'!X17</f>
        <v>i</v>
      </c>
      <c r="Y5" s="100" t="str">
        <f>'[2](5)鍵盤表'!Y17</f>
        <v>u</v>
      </c>
      <c r="Z5" s="100" t="str">
        <f>'[2](5)鍵盤表'!Z17</f>
        <v>a</v>
      </c>
      <c r="AA5" s="99" t="str">
        <f>'[2](5)鍵盤表'!AA17</f>
        <v>ɔ</v>
      </c>
      <c r="AB5" s="100" t="str">
        <f>'[2](5)鍵盤表'!AB17</f>
        <v>o</v>
      </c>
      <c r="AC5" s="99" t="str">
        <f>'[2](5)鍵盤表'!AC17</f>
        <v>e</v>
      </c>
      <c r="AD5" s="101" t="str">
        <f>'[2](5)鍵盤表'!AD17</f>
        <v>m̩</v>
      </c>
      <c r="AE5" s="101" t="str">
        <f>'[2](5)鍵盤表'!AE17</f>
        <v>ŋ̍</v>
      </c>
      <c r="AF5" s="100" t="str">
        <f>'[2](5)鍵盤表'!AF17</f>
        <v>ai</v>
      </c>
      <c r="AG5" s="100" t="str">
        <f>'[2](5)鍵盤表'!AG17</f>
        <v>au</v>
      </c>
      <c r="AH5" s="99" t="str">
        <f>'[2](5)鍵盤表'!AH17</f>
        <v>am</v>
      </c>
      <c r="AI5" s="100" t="str">
        <f>'[2](5)鍵盤表'!AI17</f>
        <v>ɔm</v>
      </c>
      <c r="AJ5" s="100" t="str">
        <f>'[2](5)鍵盤表'!AJ17</f>
        <v>an</v>
      </c>
      <c r="AK5" s="99" t="str">
        <f>'[2](5)鍵盤表'!AK17</f>
        <v>n</v>
      </c>
      <c r="AL5" s="99" t="str">
        <f>'[2](5)鍵盤表'!AL17</f>
        <v>aŋ</v>
      </c>
      <c r="AM5" s="98" t="str">
        <f>'[2](5)鍵盤表'!AM17</f>
        <v>əŋ</v>
      </c>
      <c r="AN5" s="98" t="str">
        <f>'[2](5)鍵盤表'!AN17</f>
        <v>ɔŋ</v>
      </c>
      <c r="AO5" s="98" t="str">
        <f>'[2](5)鍵盤表'!AO17</f>
        <v>ã</v>
      </c>
      <c r="AP5" s="97">
        <f>'[2](5)鍵盤表'!AP17</f>
        <v>1</v>
      </c>
      <c r="AQ5" s="97">
        <f>'[2](5)鍵盤表'!AQ17</f>
        <v>0</v>
      </c>
      <c r="AR5" s="97">
        <f>'[2](5)鍵盤表'!AR17</f>
        <v>0</v>
      </c>
      <c r="AS5" s="97">
        <f>'[2](5)鍵盤表'!AS17</f>
        <v>0</v>
      </c>
      <c r="AT5" s="97">
        <f>'[2](5)鍵盤表'!AT17</f>
        <v>0</v>
      </c>
      <c r="AU5" s="97">
        <f>'[2](5)鍵盤表'!AU17</f>
        <v>0</v>
      </c>
    </row>
    <row r="6" spans="1:47" s="76" customFormat="1" ht="25.5" customHeight="1">
      <c r="B6" s="96" t="str">
        <f>'[2](5)鍵盤表'!B18</f>
        <v>羅馬拼音</v>
      </c>
      <c r="C6" s="94" t="str">
        <f>'[2](5)鍵盤表'!C18</f>
        <v>p</v>
      </c>
      <c r="D6" s="94" t="str">
        <f>'[2](5)鍵盤表'!D18</f>
        <v>ph</v>
      </c>
      <c r="E6" s="94" t="str">
        <f>'[2](5)鍵盤表'!E18</f>
        <v>m</v>
      </c>
      <c r="F6" s="92" t="str">
        <f>'[2](5)鍵盤表'!F18</f>
        <v>b</v>
      </c>
      <c r="G6" s="94" t="str">
        <f>'[2](5)鍵盤表'!G18</f>
        <v>t</v>
      </c>
      <c r="H6" s="94" t="str">
        <f>'[2](5)鍵盤表'!H18</f>
        <v>th</v>
      </c>
      <c r="I6" s="94" t="str">
        <f>'[2](5)鍵盤表'!I18</f>
        <v>n</v>
      </c>
      <c r="J6" s="94" t="str">
        <f>'[2](5)鍵盤表'!J18</f>
        <v>l</v>
      </c>
      <c r="K6" s="94" t="str">
        <f>'[2](5)鍵盤表'!K18</f>
        <v>k</v>
      </c>
      <c r="L6" s="94" t="str">
        <f>'[2](5)鍵盤表'!L18</f>
        <v>kh</v>
      </c>
      <c r="M6" s="94" t="str">
        <f>'[2](5)鍵盤表'!M18</f>
        <v>h</v>
      </c>
      <c r="N6" s="92" t="str">
        <f>'[2](5)鍵盤表'!N18</f>
        <v>g</v>
      </c>
      <c r="O6" s="92" t="str">
        <f>'[2](5)鍵盤表'!O18</f>
        <v>ng</v>
      </c>
      <c r="P6" s="94" t="str">
        <f>'[2](5)鍵盤表'!P18</f>
        <v>ts</v>
      </c>
      <c r="Q6" s="94" t="str">
        <f>'[2](5)鍵盤表'!Q18</f>
        <v>tsh</v>
      </c>
      <c r="R6" s="94" t="str">
        <f>'[2](5)鍵盤表'!R18</f>
        <v>s</v>
      </c>
      <c r="S6" s="92" t="str">
        <f>'[2](5)鍵盤表'!S18</f>
        <v>j</v>
      </c>
      <c r="T6" s="94" t="str">
        <f>'[2](5)鍵盤表'!T18</f>
        <v>tsi</v>
      </c>
      <c r="U6" s="94" t="str">
        <f>'[2](5)鍵盤表'!U18</f>
        <v>tshi</v>
      </c>
      <c r="V6" s="94" t="str">
        <f>'[2](5)鍵盤表'!V18</f>
        <v>si</v>
      </c>
      <c r="W6" s="92" t="str">
        <f>'[2](5)鍵盤表'!W18</f>
        <v>ji</v>
      </c>
      <c r="X6" s="94" t="str">
        <f>'[2](5)鍵盤表'!X18</f>
        <v>i</v>
      </c>
      <c r="Y6" s="94" t="str">
        <f>'[2](5)鍵盤表'!Y18</f>
        <v>u</v>
      </c>
      <c r="Z6" s="94" t="str">
        <f>'[2](5)鍵盤表'!Z18</f>
        <v>a</v>
      </c>
      <c r="AA6" s="92" t="str">
        <f>'[2](5)鍵盤表'!AA18</f>
        <v>oo</v>
      </c>
      <c r="AB6" s="94" t="str">
        <f>'[2](5)鍵盤表'!AB18</f>
        <v>o</v>
      </c>
      <c r="AC6" s="92" t="str">
        <f>'[2](5)鍵盤表'!AC18</f>
        <v>e</v>
      </c>
      <c r="AD6" s="95" t="str">
        <f>'[2](5)鍵盤表'!AD18</f>
        <v>-m</v>
      </c>
      <c r="AE6" s="95" t="str">
        <f>'[2](5)鍵盤表'!AE18</f>
        <v>-ng</v>
      </c>
      <c r="AF6" s="94" t="str">
        <f>'[2](5)鍵盤表'!AF18</f>
        <v>ai</v>
      </c>
      <c r="AG6" s="94" t="str">
        <f>'[2](5)鍵盤表'!AG18</f>
        <v>au</v>
      </c>
      <c r="AH6" s="92" t="str">
        <f>'[2](5)鍵盤表'!AH18</f>
        <v>am</v>
      </c>
      <c r="AI6" s="94" t="str">
        <f>'[2](5)鍵盤表'!AI18</f>
        <v>om</v>
      </c>
      <c r="AJ6" s="94" t="str">
        <f>'[2](5)鍵盤表'!AJ18</f>
        <v>an</v>
      </c>
      <c r="AK6" s="92" t="str">
        <f>'[2](5)鍵盤表'!AK18</f>
        <v>-n</v>
      </c>
      <c r="AL6" s="92" t="str">
        <f>'[2](5)鍵盤表'!AL18</f>
        <v>ang</v>
      </c>
      <c r="AM6" s="93" t="str">
        <f>'[2](5)鍵盤表'!AM18</f>
        <v>-ng</v>
      </c>
      <c r="AN6" s="93" t="str">
        <f>'[2](5)鍵盤表'!AN18</f>
        <v>ong</v>
      </c>
      <c r="AO6" s="93" t="str">
        <f>'[2](5)鍵盤表'!AO18</f>
        <v>-nn</v>
      </c>
      <c r="AP6" s="92">
        <f>'[2](5)鍵盤表'!AP18</f>
        <v>1</v>
      </c>
      <c r="AQ6" s="92">
        <f>'[2](5)鍵盤表'!AQ18</f>
        <v>3</v>
      </c>
      <c r="AR6" s="92">
        <f>'[2](5)鍵盤表'!AR18</f>
        <v>2</v>
      </c>
      <c r="AS6" s="92">
        <f>'[2](5)鍵盤表'!AS18</f>
        <v>7</v>
      </c>
      <c r="AT6" s="92">
        <f>'[2](5)鍵盤表'!AT18</f>
        <v>5</v>
      </c>
      <c r="AU6" s="92">
        <f>'[2](5)鍵盤表'!AU18</f>
        <v>8</v>
      </c>
    </row>
    <row r="7" spans="1:47" s="76" customFormat="1" ht="25.5" customHeight="1">
      <c r="B7" s="84" t="str">
        <f>'[2](5)鍵盤表'!B19</f>
        <v>拼音字母</v>
      </c>
      <c r="C7" s="91" t="str">
        <f>'[2](5)鍵盤表'!C19</f>
        <v>p</v>
      </c>
      <c r="D7" s="91" t="str">
        <f>'[2](5)鍵盤表'!D19</f>
        <v>P</v>
      </c>
      <c r="E7" s="91" t="str">
        <f>'[2](5)鍵盤表'!E19</f>
        <v>m</v>
      </c>
      <c r="F7" s="91" t="str">
        <f>'[2](5)鍵盤表'!F19</f>
        <v>b</v>
      </c>
      <c r="G7" s="91" t="str">
        <f>'[2](5)鍵盤表'!G19</f>
        <v>t</v>
      </c>
      <c r="H7" s="91" t="str">
        <f>'[2](5)鍵盤表'!H19</f>
        <v>T</v>
      </c>
      <c r="I7" s="91" t="str">
        <f>'[2](5)鍵盤表'!I19</f>
        <v>d</v>
      </c>
      <c r="J7" s="91" t="str">
        <f>'[2](5)鍵盤表'!J19</f>
        <v>d</v>
      </c>
      <c r="K7" s="91" t="str">
        <f>'[2](5)鍵盤表'!K19</f>
        <v>k</v>
      </c>
      <c r="L7" s="91" t="str">
        <f>'[2](5)鍵盤表'!L19</f>
        <v>K</v>
      </c>
      <c r="M7" s="91" t="str">
        <f>'[2](5)鍵盤表'!M19</f>
        <v>h</v>
      </c>
      <c r="N7" s="91" t="str">
        <f>'[2](5)鍵盤表'!N19</f>
        <v>g</v>
      </c>
      <c r="O7" s="91" t="str">
        <f>'[2](5)鍵盤表'!O19</f>
        <v>g</v>
      </c>
      <c r="P7" s="91" t="str">
        <f>'[2](5)鍵盤表'!P19</f>
        <v>c</v>
      </c>
      <c r="Q7" s="91" t="str">
        <f>'[2](5)鍵盤表'!Q19</f>
        <v>C</v>
      </c>
      <c r="R7" s="91" t="str">
        <f>'[2](5)鍵盤表'!R19</f>
        <v>s</v>
      </c>
      <c r="S7" s="91" t="str">
        <f>'[2](5)鍵盤表'!S19</f>
        <v>z</v>
      </c>
      <c r="T7" s="91" t="str">
        <f>'[2](5)鍵盤表'!T19</f>
        <v>ci</v>
      </c>
      <c r="U7" s="91" t="str">
        <f>'[2](5)鍵盤表'!U19</f>
        <v>Ci</v>
      </c>
      <c r="V7" s="91" t="str">
        <f>'[2](5)鍵盤表'!V19</f>
        <v>si</v>
      </c>
      <c r="W7" s="91" t="str">
        <f>'[2](5)鍵盤表'!W19</f>
        <v>zi</v>
      </c>
      <c r="X7" s="91" t="str">
        <f>'[2](5)鍵盤表'!X19</f>
        <v>i</v>
      </c>
      <c r="Y7" s="91" t="str">
        <f>'[2](5)鍵盤表'!Y19</f>
        <v>u</v>
      </c>
      <c r="Z7" s="91" t="str">
        <f>'[2](5)鍵盤表'!Z19</f>
        <v>a</v>
      </c>
      <c r="AA7" s="91" t="str">
        <f>'[2](5)鍵盤表'!AA19</f>
        <v>o</v>
      </c>
      <c r="AB7" s="91" t="str">
        <f>'[2](5)鍵盤表'!AB19</f>
        <v>ø</v>
      </c>
      <c r="AC7" s="91" t="str">
        <f>'[2](5)鍵盤表'!AC19</f>
        <v>e</v>
      </c>
      <c r="AD7" s="91" t="str">
        <f>'[2](5)鍵盤表'!AD19</f>
        <v>B</v>
      </c>
      <c r="AE7" s="91" t="str">
        <f>'[2](5)鍵盤表'!AE19</f>
        <v>G</v>
      </c>
      <c r="AF7" s="91" t="str">
        <f>'[2](5)鍵盤表'!AF19</f>
        <v>I</v>
      </c>
      <c r="AG7" s="91" t="str">
        <f>'[2](5)鍵盤表'!AG19</f>
        <v>U</v>
      </c>
      <c r="AH7" s="91" t="str">
        <f>'[2](5)鍵盤表'!AH19</f>
        <v>aB</v>
      </c>
      <c r="AI7" s="91" t="str">
        <f>'[2](5)鍵盤表'!AI19</f>
        <v>oB</v>
      </c>
      <c r="AJ7" s="91" t="str">
        <f>'[2](5)鍵盤表'!AJ19</f>
        <v>aD</v>
      </c>
      <c r="AK7" s="91" t="str">
        <f>'[2](5)鍵盤表'!AK19</f>
        <v>D</v>
      </c>
      <c r="AL7" s="91" t="str">
        <f>'[2](5)鍵盤表'!AL19</f>
        <v>aG</v>
      </c>
      <c r="AM7" s="91" t="str">
        <f>'[2](5)鍵盤表'!AM19</f>
        <v>øG</v>
      </c>
      <c r="AN7" s="91" t="str">
        <f>'[2](5)鍵盤表'!AN19</f>
        <v>oG</v>
      </c>
      <c r="AO7" s="91" t="str">
        <f>'[2](5)鍵盤表'!AO19</f>
        <v>N</v>
      </c>
      <c r="AP7" s="91" t="str">
        <f>'[2](5)鍵盤表'!AP19</f>
        <v/>
      </c>
      <c r="AQ7" s="91" t="str">
        <f>'[2](5)鍵盤表'!AQ19</f>
        <v/>
      </c>
      <c r="AR7" s="91" t="str">
        <f>'[2](5)鍵盤表'!AR19</f>
        <v/>
      </c>
      <c r="AS7" s="91" t="str">
        <f>'[2](5)鍵盤表'!AS19</f>
        <v/>
      </c>
      <c r="AT7" s="91" t="str">
        <f>'[2](5)鍵盤表'!AT19</f>
        <v/>
      </c>
      <c r="AU7" s="91" t="str">
        <f>'[2](5)鍵盤表'!AU19</f>
        <v/>
      </c>
    </row>
    <row r="8" spans="1:47" s="76" customFormat="1" ht="25.5" customHeight="1">
      <c r="B8" s="90" t="str">
        <f>'[2](5)鍵盤表'!B20</f>
        <v>鍵盤按鍵</v>
      </c>
      <c r="C8" s="86" t="str">
        <f>'[2](5)鍵盤表'!C20</f>
        <v>1</v>
      </c>
      <c r="D8" s="86" t="str">
        <f>'[2](5)鍵盤表'!D20</f>
        <v>q</v>
      </c>
      <c r="E8" s="86" t="str">
        <f>'[2](5)鍵盤表'!E20</f>
        <v>a</v>
      </c>
      <c r="F8" s="86" t="str">
        <f>'[2](5)鍵盤表'!F20</f>
        <v>z</v>
      </c>
      <c r="G8" s="86" t="str">
        <f>'[2](5)鍵盤表'!G20</f>
        <v>2</v>
      </c>
      <c r="H8" s="86" t="str">
        <f>'[2](5)鍵盤表'!H20</f>
        <v>w</v>
      </c>
      <c r="I8" s="86" t="str">
        <f>'[2](5)鍵盤表'!I20</f>
        <v>s</v>
      </c>
      <c r="J8" s="86" t="str">
        <f>'[2](5)鍵盤表'!J20</f>
        <v>x</v>
      </c>
      <c r="K8" s="86" t="str">
        <f>'[2](5)鍵盤表'!K20</f>
        <v>e</v>
      </c>
      <c r="L8" s="86" t="str">
        <f>'[2](5)鍵盤表'!L20</f>
        <v>d</v>
      </c>
      <c r="M8" s="86" t="str">
        <f>'[2](5)鍵盤表'!M20</f>
        <v>c</v>
      </c>
      <c r="N8" s="86" t="str">
        <f>'[2](5)鍵盤表'!N20</f>
        <v>t</v>
      </c>
      <c r="O8" s="86" t="str">
        <f>'[2](5)鍵盤表'!O20</f>
        <v>g</v>
      </c>
      <c r="P8" s="86" t="str">
        <f>'[2](5)鍵盤表'!P20</f>
        <v>y</v>
      </c>
      <c r="Q8" s="86" t="str">
        <f>'[2](5)鍵盤表'!Q20</f>
        <v>h</v>
      </c>
      <c r="R8" s="86" t="str">
        <f>'[2](5)鍵盤表'!R20</f>
        <v>n</v>
      </c>
      <c r="S8" s="86" t="str">
        <f>'[2](5)鍵盤表'!S20</f>
        <v>b</v>
      </c>
      <c r="T8" s="86" t="str">
        <f>'[2](5)鍵盤表'!T20</f>
        <v>r</v>
      </c>
      <c r="U8" s="86" t="str">
        <f>'[2](5)鍵盤表'!U20</f>
        <v>f</v>
      </c>
      <c r="V8" s="86" t="str">
        <f>'[2](5)鍵盤表'!V20</f>
        <v>v</v>
      </c>
      <c r="W8" s="86" t="str">
        <f>'[2](5)鍵盤表'!W20</f>
        <v>b</v>
      </c>
      <c r="X8" s="86" t="str">
        <f>'[2](5)鍵盤表'!X20</f>
        <v>u</v>
      </c>
      <c r="Y8" s="86" t="str">
        <f>'[2](5)鍵盤表'!Y20</f>
        <v>j</v>
      </c>
      <c r="Z8" s="86" t="str">
        <f>'[2](5)鍵盤表'!Z20</f>
        <v>8</v>
      </c>
      <c r="AA8" s="86" t="str">
        <f>'[2](5)鍵盤表'!AA20</f>
        <v>i</v>
      </c>
      <c r="AB8" s="86" t="str">
        <f>'[2](5)鍵盤表'!AB20</f>
        <v>k</v>
      </c>
      <c r="AC8" s="86" t="str">
        <f>'[2](5)鍵盤表'!AC20</f>
        <v>o</v>
      </c>
      <c r="AD8" s="86" t="str">
        <f>'[2](5)鍵盤表'!AD20</f>
        <v>m</v>
      </c>
      <c r="AE8" s="86" t="str">
        <f>'[2](5)鍵盤表'!AE20</f>
        <v>/</v>
      </c>
      <c r="AF8" s="86" t="str">
        <f>'[2](5)鍵盤表'!AF20</f>
        <v>9</v>
      </c>
      <c r="AG8" s="86" t="str">
        <f>'[2](5)鍵盤表'!AG20</f>
        <v>l</v>
      </c>
      <c r="AH8" s="86" t="str">
        <f>'[2](5)鍵盤表'!AH20</f>
        <v>,</v>
      </c>
      <c r="AI8" s="86" t="str">
        <f>'[2](5)鍵盤表'!AI20</f>
        <v>,</v>
      </c>
      <c r="AJ8" s="86" t="str">
        <f>'[2](5)鍵盤表'!AJ20</f>
        <v>0</v>
      </c>
      <c r="AK8" s="86" t="str">
        <f>'[2](5)鍵盤表'!AK20</f>
        <v>p</v>
      </c>
      <c r="AL8" s="86" t="str">
        <f>'[2](5)鍵盤表'!AL20</f>
        <v>;</v>
      </c>
      <c r="AM8" s="86" t="str">
        <f>'[2](5)鍵盤表'!AM20</f>
        <v/>
      </c>
      <c r="AN8" s="86" t="str">
        <f>'[2](5)鍵盤表'!AN20</f>
        <v>.</v>
      </c>
      <c r="AO8" s="86" t="str">
        <f>'[2](5)鍵盤表'!AO20</f>
        <v>-</v>
      </c>
      <c r="AP8" s="86" t="str">
        <f>'[2](5)鍵盤表'!AP20</f>
        <v/>
      </c>
      <c r="AQ8" s="86" t="str">
        <f>'[2](5)鍵盤表'!AQ20</f>
        <v>3</v>
      </c>
      <c r="AR8" s="86" t="str">
        <f>'[2](5)鍵盤表'!AR20</f>
        <v>4</v>
      </c>
      <c r="AS8" s="86" t="str">
        <f>'[2](5)鍵盤表'!AS20</f>
        <v>5</v>
      </c>
      <c r="AT8" s="86" t="str">
        <f>'[2](5)鍵盤表'!AT20</f>
        <v>6</v>
      </c>
      <c r="AU8" s="86" t="str">
        <f>'[2](5)鍵盤表'!AU20</f>
        <v/>
      </c>
    </row>
    <row r="9" spans="1:47" s="76" customFormat="1" ht="25.5" customHeight="1">
      <c r="B9" s="90" t="str">
        <f>'[2](5)鍵盤表'!B21</f>
        <v>鍵盤行號</v>
      </c>
      <c r="C9" s="86">
        <f>'[2](5)鍵盤表'!C21</f>
        <v>1</v>
      </c>
      <c r="D9" s="86">
        <f>'[2](5)鍵盤表'!D21</f>
        <v>1</v>
      </c>
      <c r="E9" s="86">
        <f>'[2](5)鍵盤表'!E21</f>
        <v>1</v>
      </c>
      <c r="F9" s="86">
        <f>'[2](5)鍵盤表'!F21</f>
        <v>1</v>
      </c>
      <c r="G9" s="89">
        <f>'[2](5)鍵盤表'!G21</f>
        <v>2</v>
      </c>
      <c r="H9" s="89">
        <f>'[2](5)鍵盤表'!H21</f>
        <v>2</v>
      </c>
      <c r="I9" s="89">
        <f>'[2](5)鍵盤表'!I21</f>
        <v>2</v>
      </c>
      <c r="J9" s="89">
        <f>'[2](5)鍵盤表'!J21</f>
        <v>2</v>
      </c>
      <c r="K9" s="86">
        <f>'[2](5)鍵盤表'!K21</f>
        <v>3</v>
      </c>
      <c r="L9" s="86">
        <f>'[2](5)鍵盤表'!L21</f>
        <v>3</v>
      </c>
      <c r="M9" s="86">
        <f>'[2](5)鍵盤表'!M21</f>
        <v>3</v>
      </c>
      <c r="N9" s="86">
        <f>'[2](5)鍵盤表'!N21</f>
        <v>3</v>
      </c>
      <c r="O9" s="88">
        <f>'[2](5)鍵盤表'!O21</f>
        <v>5</v>
      </c>
      <c r="P9" s="89">
        <f>'[2](5)鍵盤表'!P21</f>
        <v>6</v>
      </c>
      <c r="Q9" s="89">
        <f>'[2](5)鍵盤表'!Q21</f>
        <v>6</v>
      </c>
      <c r="R9" s="89">
        <f>'[2](5)鍵盤表'!R21</f>
        <v>6</v>
      </c>
      <c r="S9" s="88">
        <f>'[2](5)鍵盤表'!S21</f>
        <v>5</v>
      </c>
      <c r="T9" s="86">
        <f>'[2](5)鍵盤表'!T21</f>
        <v>4</v>
      </c>
      <c r="U9" s="86">
        <f>'[2](5)鍵盤表'!U21</f>
        <v>4</v>
      </c>
      <c r="V9" s="86">
        <f>'[2](5)鍵盤表'!V21</f>
        <v>4</v>
      </c>
      <c r="W9" s="87">
        <f>'[2](5)鍵盤表'!W21</f>
        <v>5</v>
      </c>
      <c r="X9" s="86">
        <f>'[2](5)鍵盤表'!X21</f>
        <v>7</v>
      </c>
      <c r="Y9" s="86">
        <f>'[2](5)鍵盤表'!Y21</f>
        <v>7</v>
      </c>
      <c r="Z9" s="86">
        <f>'[2](5)鍵盤表'!Z21</f>
        <v>8</v>
      </c>
      <c r="AA9" s="86">
        <f>'[2](5)鍵盤表'!AA21</f>
        <v>8</v>
      </c>
      <c r="AB9" s="86">
        <f>'[2](5)鍵盤表'!AB21</f>
        <v>8</v>
      </c>
      <c r="AC9" s="86">
        <f>'[2](5)鍵盤表'!AC21</f>
        <v>9</v>
      </c>
      <c r="AD9" s="86">
        <f>'[2](5)鍵盤表'!AD21</f>
        <v>7</v>
      </c>
      <c r="AE9" s="86">
        <f>'[2](5)鍵盤表'!AE21</f>
        <v>7</v>
      </c>
      <c r="AF9" s="86">
        <f>'[2](5)鍵盤表'!AF21</f>
        <v>9</v>
      </c>
      <c r="AG9" s="86">
        <f>'[2](5)鍵盤表'!AG21</f>
        <v>9</v>
      </c>
      <c r="AH9" s="86">
        <f>'[2](5)鍵盤表'!AH21</f>
        <v>8</v>
      </c>
      <c r="AI9" s="86">
        <f>'[2](5)鍵盤表'!AI21</f>
        <v>8</v>
      </c>
      <c r="AJ9" s="86">
        <f>'[2](5)鍵盤表'!AJ21</f>
        <v>0</v>
      </c>
      <c r="AK9" s="86">
        <f>'[2](5)鍵盤表'!AK21</f>
        <v>0</v>
      </c>
      <c r="AL9" s="86">
        <f>'[2](5)鍵盤表'!AL21</f>
        <v>0</v>
      </c>
      <c r="AM9" s="86">
        <f>'[2](5)鍵盤表'!AM21</f>
        <v>0</v>
      </c>
      <c r="AN9" s="86">
        <f>'[2](5)鍵盤表'!AN21</f>
        <v>0</v>
      </c>
      <c r="AO9" s="86" t="str">
        <f>'[2](5)鍵盤表'!AO21</f>
        <v>A</v>
      </c>
      <c r="AP9" s="86" t="str">
        <f>'[2](5)鍵盤表'!AP21</f>
        <v>&lt;SP&gt;</v>
      </c>
      <c r="AQ9" s="86">
        <f>'[2](5)鍵盤表'!AQ21</f>
        <v>3</v>
      </c>
      <c r="AR9" s="86">
        <f>'[2](5)鍵盤表'!AR21</f>
        <v>4</v>
      </c>
      <c r="AS9" s="86">
        <f>'[2](5)鍵盤表'!AS21</f>
        <v>5</v>
      </c>
      <c r="AT9" s="86">
        <f>'[2](5)鍵盤表'!AT21</f>
        <v>6</v>
      </c>
      <c r="AU9" s="86">
        <f>'[2](5)鍵盤表'!AU21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608" t="str">
        <f xml:space="preserve"> _xlfn.CONCAT(C7:AO7)</f>
        <v>pPmbtTddkKhggcCszciCisiziiuaoøeBGIUaBoBaDDaGøGoGN</v>
      </c>
      <c r="D11" s="608"/>
      <c r="E11" s="608"/>
      <c r="F11" s="608"/>
      <c r="G11" s="608"/>
      <c r="H11" s="608"/>
      <c r="I11" s="608"/>
      <c r="J11" s="608"/>
      <c r="K11" s="608"/>
      <c r="L11" s="608"/>
      <c r="M11" s="608"/>
      <c r="N11" s="608"/>
      <c r="O11" s="608"/>
      <c r="P11" s="608"/>
      <c r="Q11" s="608"/>
      <c r="R11" s="608"/>
      <c r="S11" s="608"/>
      <c r="T11" s="608"/>
      <c r="U11" s="608"/>
      <c r="V11" s="608"/>
      <c r="W11" s="608"/>
      <c r="X11" s="608"/>
      <c r="Y11" s="608"/>
      <c r="Z11" s="608"/>
    </row>
    <row r="12" spans="1:47" s="76" customFormat="1" ht="23.25">
      <c r="B12" s="85" t="str">
        <f>B8</f>
        <v>鍵盤按鍵</v>
      </c>
      <c r="C12" s="606" t="str">
        <f xml:space="preserve"> _xlfn.CONCAT(C8:AO8)</f>
        <v>1qaz2wsxedctgyhnbrfvbuj8ikom/9l,,0p;.-</v>
      </c>
      <c r="D12" s="606"/>
      <c r="E12" s="606"/>
      <c r="F12" s="606"/>
      <c r="G12" s="606"/>
      <c r="H12" s="606"/>
      <c r="I12" s="606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609" t="str">
        <f xml:space="preserve"> "- xlit|" &amp; C11 &amp; "|" &amp; C12 &amp; "|"</f>
        <v>- xlit|pPmbtTddkKhggcCszciCisiziiuaoøeBGIUaBoBaDDaGøGoGN|1qaz2wsxedctgyhnbrfvbuj8ikom/9l,,0p;.-|</v>
      </c>
      <c r="C15" s="609"/>
      <c r="D15" s="609"/>
      <c r="E15" s="609"/>
      <c r="F15" s="609"/>
      <c r="G15" s="609"/>
      <c r="H15" s="609"/>
      <c r="I15" s="609"/>
      <c r="J15" s="609"/>
      <c r="K15" s="609"/>
      <c r="L15" s="609"/>
      <c r="M15" s="609"/>
      <c r="N15" s="609"/>
      <c r="O15" s="609"/>
      <c r="P15" s="609"/>
      <c r="Q15" s="609"/>
      <c r="R15" s="609"/>
      <c r="S15" s="609"/>
      <c r="T15" s="609"/>
      <c r="U15" s="609"/>
      <c r="V15" s="609"/>
      <c r="W15" s="609"/>
      <c r="X15" s="609"/>
      <c r="Y15" s="609"/>
      <c r="Z15" s="609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608" t="str">
        <f xml:space="preserve"> _xlfn.CONCAT(C7:AO7)</f>
        <v>pPmbtTddkKhggcCszciCisiziiuaoøeBGIUaBoBaDDaGøGoGN</v>
      </c>
      <c r="D19" s="608"/>
      <c r="E19" s="608"/>
      <c r="F19" s="608"/>
      <c r="G19" s="608"/>
      <c r="H19" s="608"/>
      <c r="I19" s="608"/>
      <c r="J19" s="608"/>
      <c r="K19" s="608"/>
      <c r="L19" s="608"/>
      <c r="M19" s="608"/>
      <c r="N19" s="608"/>
      <c r="O19" s="608"/>
      <c r="P19" s="608"/>
      <c r="Q19" s="608"/>
      <c r="R19" s="608"/>
      <c r="S19" s="608"/>
      <c r="T19" s="608"/>
      <c r="U19" s="608"/>
      <c r="V19" s="608"/>
      <c r="W19" s="608"/>
      <c r="X19" s="608"/>
      <c r="Y19" s="608"/>
      <c r="Z19" s="608"/>
    </row>
    <row r="20" spans="2:26" s="76" customFormat="1" ht="23.25">
      <c r="B20" s="83" t="str">
        <f>B4</f>
        <v>方音符號</v>
      </c>
      <c r="C20" s="606" t="str">
        <f xml:space="preserve"> _xlfn.CONCAT( C4:AO4)</f>
        <v>ㄅㄆㄇㆠㄉㄊㄋㄌㄍㄎㄏㆣㄫㄗㄘㄙㆡㄐㄑㄒㆢㄧㄨㄚㆦㄜㆤㆬㆭㄞㄠㆰㆱㄢㄣㄤㄥㆲｎ</v>
      </c>
      <c r="D20" s="606"/>
      <c r="E20" s="606"/>
      <c r="F20" s="606"/>
      <c r="G20" s="606"/>
      <c r="H20" s="606"/>
      <c r="I20" s="606"/>
      <c r="J20" s="606"/>
      <c r="K20" s="606"/>
      <c r="L20" s="606"/>
      <c r="M20" s="606"/>
      <c r="N20" s="606"/>
      <c r="O20" s="606"/>
      <c r="P20" s="606"/>
      <c r="Q20" s="606"/>
      <c r="R20" s="606"/>
      <c r="S20" s="606"/>
      <c r="T20" s="606"/>
      <c r="U20" s="606"/>
      <c r="V20" s="606"/>
      <c r="W20" s="606"/>
      <c r="X20" s="606"/>
      <c r="Y20" s="606"/>
      <c r="Z20" s="606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609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609"/>
      <c r="D23" s="609"/>
      <c r="E23" s="609"/>
      <c r="F23" s="609"/>
      <c r="G23" s="609"/>
      <c r="H23" s="609"/>
      <c r="I23" s="609"/>
      <c r="J23" s="609"/>
      <c r="K23" s="609"/>
      <c r="L23" s="609"/>
      <c r="M23" s="609"/>
      <c r="N23" s="609"/>
      <c r="O23" s="609"/>
      <c r="P23" s="609"/>
      <c r="Q23" s="609"/>
      <c r="R23" s="609"/>
      <c r="S23" s="609"/>
      <c r="T23" s="609"/>
      <c r="U23" s="609"/>
      <c r="V23" s="609"/>
      <c r="W23" s="609"/>
      <c r="X23" s="609"/>
      <c r="Y23" s="609"/>
      <c r="Z23" s="609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608" t="str">
        <f xml:space="preserve"> _xlfn.CONCAT(C8:AO8)</f>
        <v>1qaz2wsxedctgyhnbrfvbuj8ikom/9l,,0p;.-</v>
      </c>
      <c r="D27" s="608"/>
      <c r="E27" s="608"/>
      <c r="F27" s="608"/>
      <c r="G27" s="608"/>
      <c r="H27" s="608"/>
      <c r="I27" s="608"/>
      <c r="J27" s="608"/>
      <c r="K27" s="608"/>
      <c r="L27" s="608"/>
      <c r="M27" s="608"/>
      <c r="N27" s="608"/>
      <c r="O27" s="608"/>
      <c r="P27" s="608"/>
      <c r="Q27" s="608"/>
      <c r="R27" s="608"/>
      <c r="S27" s="608"/>
      <c r="T27" s="608"/>
      <c r="U27" s="608"/>
      <c r="V27" s="608"/>
      <c r="W27" s="608"/>
      <c r="X27" s="608"/>
      <c r="Y27" s="608"/>
      <c r="Z27" s="608"/>
    </row>
    <row r="28" spans="2:26" s="76" customFormat="1" ht="23.25">
      <c r="B28" s="83" t="str">
        <f>B4</f>
        <v>方音符號</v>
      </c>
      <c r="C28" s="606" t="str">
        <f>_xlfn.CONCAT(C4:AO4)</f>
        <v>ㄅㄆㄇㆠㄉㄊㄋㄌㄍㄎㄏㆣㄫㄗㄘㄙㆡㄐㄑㄒㆢㄧㄨㄚㆦㄜㆤㆬㆭㄞㄠㆰㆱㄢㄣㄤㄥㆲｎ</v>
      </c>
      <c r="D28" s="606"/>
      <c r="E28" s="606"/>
      <c r="F28" s="606"/>
      <c r="G28" s="606"/>
      <c r="H28" s="606"/>
      <c r="I28" s="606"/>
      <c r="J28" s="606"/>
      <c r="K28" s="606"/>
      <c r="L28" s="606"/>
      <c r="M28" s="606"/>
      <c r="N28" s="606"/>
      <c r="O28" s="606"/>
      <c r="P28" s="606"/>
      <c r="Q28" s="606"/>
      <c r="R28" s="606"/>
      <c r="S28" s="606"/>
      <c r="T28" s="606"/>
      <c r="U28" s="606"/>
      <c r="V28" s="606"/>
      <c r="W28" s="606"/>
      <c r="X28" s="606"/>
      <c r="Y28" s="606"/>
      <c r="Z28" s="606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609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609"/>
      <c r="D31" s="609"/>
      <c r="E31" s="609"/>
      <c r="F31" s="609"/>
      <c r="G31" s="609"/>
      <c r="H31" s="609"/>
      <c r="I31" s="609"/>
      <c r="J31" s="609"/>
      <c r="K31" s="609"/>
      <c r="L31" s="609"/>
      <c r="M31" s="609"/>
      <c r="N31" s="609"/>
      <c r="O31" s="609"/>
      <c r="P31" s="609"/>
      <c r="Q31" s="609"/>
      <c r="R31" s="609"/>
      <c r="S31" s="609"/>
      <c r="T31" s="609"/>
      <c r="U31" s="609"/>
      <c r="V31" s="609"/>
      <c r="W31" s="609"/>
      <c r="X31" s="609"/>
      <c r="Y31" s="609"/>
      <c r="Z31" s="609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607"/>
      <c r="AR38" s="607"/>
      <c r="AS38" s="77"/>
      <c r="AT38" s="77"/>
      <c r="AU38" s="77"/>
    </row>
    <row r="39" spans="1:47" s="7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610" t="s">
        <v>203</v>
      </c>
      <c r="C2" s="610"/>
      <c r="D2" s="610"/>
      <c r="E2" s="610" t="s">
        <v>204</v>
      </c>
      <c r="F2" s="610"/>
      <c r="G2" s="610" t="s">
        <v>205</v>
      </c>
      <c r="H2" s="610"/>
      <c r="I2" s="610" t="s">
        <v>206</v>
      </c>
      <c r="J2" s="610"/>
      <c r="K2" s="610" t="s">
        <v>207</v>
      </c>
      <c r="L2" s="610"/>
      <c r="M2" s="610"/>
      <c r="N2" s="610"/>
      <c r="O2" s="610" t="s">
        <v>208</v>
      </c>
      <c r="P2" s="610"/>
    </row>
    <row r="3" spans="2:16" s="18" customFormat="1" ht="33" hidden="1" customHeight="1" outlineLevel="1">
      <c r="B3" s="610" t="s">
        <v>209</v>
      </c>
      <c r="C3" s="610"/>
      <c r="D3" s="610"/>
      <c r="E3" s="610" t="s">
        <v>204</v>
      </c>
      <c r="F3" s="610"/>
      <c r="G3" s="610" t="s">
        <v>210</v>
      </c>
      <c r="H3" s="610"/>
      <c r="I3" s="610" t="s">
        <v>211</v>
      </c>
      <c r="J3" s="610"/>
      <c r="K3" s="610" t="s">
        <v>212</v>
      </c>
      <c r="L3" s="610"/>
      <c r="M3" s="610"/>
      <c r="N3" s="610"/>
      <c r="O3" s="610" t="s">
        <v>208</v>
      </c>
      <c r="P3" s="610"/>
    </row>
    <row r="4" spans="2:16" s="18" customFormat="1" ht="33" hidden="1" customHeight="1" outlineLevel="1">
      <c r="B4" s="610" t="s">
        <v>213</v>
      </c>
      <c r="C4" s="610"/>
      <c r="D4" s="610"/>
      <c r="E4" s="610" t="s">
        <v>204</v>
      </c>
      <c r="F4" s="610"/>
      <c r="G4" s="610" t="s">
        <v>214</v>
      </c>
      <c r="H4" s="610"/>
      <c r="I4" s="610" t="s">
        <v>211</v>
      </c>
      <c r="J4" s="610"/>
      <c r="K4" s="610" t="s">
        <v>215</v>
      </c>
      <c r="L4" s="610"/>
      <c r="M4" s="610"/>
      <c r="N4" s="610"/>
      <c r="O4" s="610" t="s">
        <v>208</v>
      </c>
      <c r="P4" s="610"/>
    </row>
    <row r="5" spans="2:16" s="18" customFormat="1" ht="33" hidden="1" customHeight="1" outlineLevel="1">
      <c r="B5" s="610" t="s">
        <v>216</v>
      </c>
      <c r="C5" s="610"/>
      <c r="D5" s="610"/>
      <c r="E5" s="610" t="s">
        <v>217</v>
      </c>
      <c r="F5" s="610"/>
      <c r="G5" s="610" t="s">
        <v>218</v>
      </c>
      <c r="H5" s="610"/>
      <c r="I5" s="610" t="s">
        <v>219</v>
      </c>
      <c r="J5" s="610"/>
      <c r="K5" s="610" t="s">
        <v>218</v>
      </c>
      <c r="L5" s="610"/>
      <c r="M5" s="610"/>
      <c r="N5" s="610"/>
      <c r="O5" s="610" t="s">
        <v>220</v>
      </c>
      <c r="P5" s="610"/>
    </row>
    <row r="6" spans="2:16" ht="9" customHeight="1" collapsed="1"/>
    <row r="7" spans="2:16" ht="69.95" customHeight="1">
      <c r="B7" s="619" t="s">
        <v>221</v>
      </c>
      <c r="C7" s="620"/>
      <c r="D7" s="621"/>
      <c r="E7" s="622" t="s">
        <v>217</v>
      </c>
      <c r="F7" s="623"/>
      <c r="G7" s="611" t="s">
        <v>222</v>
      </c>
      <c r="H7" s="612"/>
      <c r="I7" s="624" t="s">
        <v>223</v>
      </c>
      <c r="J7" s="625"/>
      <c r="K7" s="611" t="s">
        <v>224</v>
      </c>
      <c r="L7" s="612"/>
      <c r="M7" s="611" t="s">
        <v>225</v>
      </c>
      <c r="N7" s="612"/>
      <c r="O7" s="611" t="s">
        <v>226</v>
      </c>
      <c r="P7" s="612"/>
    </row>
    <row r="8" spans="2:16" ht="39" customHeight="1">
      <c r="B8" s="613" t="s">
        <v>227</v>
      </c>
      <c r="C8" s="614" t="s">
        <v>228</v>
      </c>
      <c r="D8" s="615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613"/>
      <c r="C9" s="614"/>
      <c r="D9" s="615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613"/>
      <c r="C10" s="614"/>
      <c r="D10" s="616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613"/>
      <c r="C11" s="614"/>
      <c r="D11" s="616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613"/>
      <c r="C12" s="617" t="s">
        <v>247</v>
      </c>
      <c r="D12" s="618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613"/>
      <c r="C13" s="617"/>
      <c r="D13" s="618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613" t="s">
        <v>252</v>
      </c>
      <c r="C14" s="626" t="s">
        <v>228</v>
      </c>
      <c r="D14" s="627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613"/>
      <c r="C15" s="626"/>
      <c r="D15" s="627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613"/>
      <c r="C16" s="626"/>
      <c r="D16" s="616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613"/>
      <c r="C17" s="626"/>
      <c r="D17" s="616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613"/>
      <c r="C18" s="617" t="s">
        <v>247</v>
      </c>
      <c r="D18" s="627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613"/>
      <c r="C19" s="617"/>
      <c r="D19" s="627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613" t="s">
        <v>269</v>
      </c>
      <c r="C20" s="626" t="s">
        <v>228</v>
      </c>
      <c r="D20" s="627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613"/>
      <c r="C21" s="626"/>
      <c r="D21" s="627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613"/>
      <c r="C22" s="626"/>
      <c r="D22" s="628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613"/>
      <c r="C23" s="626"/>
      <c r="D23" s="628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613" t="s">
        <v>278</v>
      </c>
      <c r="C24" s="617" t="s">
        <v>247</v>
      </c>
      <c r="D24" s="627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613"/>
      <c r="C25" s="617"/>
      <c r="D25" s="627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613" t="s">
        <v>284</v>
      </c>
      <c r="C26" s="617" t="s">
        <v>247</v>
      </c>
      <c r="D26" s="627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613"/>
      <c r="C27" s="617"/>
      <c r="D27" s="627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629" t="s">
        <v>289</v>
      </c>
      <c r="D29" s="629"/>
      <c r="E29" s="629"/>
      <c r="F29" s="629"/>
      <c r="G29" s="629"/>
      <c r="H29" s="629"/>
      <c r="I29" s="629"/>
      <c r="J29" s="629"/>
      <c r="K29" s="629"/>
      <c r="L29" s="629"/>
      <c r="M29" s="629"/>
      <c r="N29" s="629"/>
      <c r="O29" s="629"/>
      <c r="P29" s="629"/>
      <c r="Q29" s="629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630" t="s">
        <v>293</v>
      </c>
      <c r="D32" s="631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X52"/>
  <sheetViews>
    <sheetView topLeftCell="J1" workbookViewId="0"/>
  </sheetViews>
  <sheetFormatPr defaultRowHeight="21" outlineLevelCol="1"/>
  <cols>
    <col min="1" max="9" width="8.796875" customWidth="1" outlineLevel="1"/>
    <col min="11" max="18" width="8.796875" customWidth="1" outlineLevel="1"/>
    <col min="21" max="21" width="8.796875" style="433"/>
    <col min="22" max="22" width="8.796875" style="434"/>
  </cols>
  <sheetData>
    <row r="2" spans="2:24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  <c r="T2" t="s">
        <v>103</v>
      </c>
      <c r="U2" s="433" t="s">
        <v>167</v>
      </c>
      <c r="V2" s="434" t="s">
        <v>104</v>
      </c>
    </row>
    <row r="3" spans="2:24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  <c r="T3">
        <v>1</v>
      </c>
      <c r="U3" s="433">
        <v>1</v>
      </c>
      <c r="V3" s="434" t="s">
        <v>8</v>
      </c>
      <c r="X3" t="str">
        <f>"""" &amp; U3 &amp;  """: " &amp; V3</f>
        <v>"1": ㄅ</v>
      </c>
    </row>
    <row r="4" spans="2:24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  <c r="T4">
        <v>2</v>
      </c>
      <c r="U4" s="433" t="s">
        <v>902</v>
      </c>
      <c r="V4" s="434" t="s">
        <v>90</v>
      </c>
      <c r="X4" t="str">
        <f t="shared" ref="X4:X49" si="0">"""" &amp; U4 &amp;  """: " &amp; V4</f>
        <v>"!": ㆠ</v>
      </c>
    </row>
    <row r="5" spans="2:24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  <c r="T5">
        <v>3</v>
      </c>
      <c r="U5" s="433" t="s">
        <v>164</v>
      </c>
      <c r="V5" s="434" t="s">
        <v>37</v>
      </c>
      <c r="X5" t="str">
        <f t="shared" si="0"/>
        <v>"q": ㄆ</v>
      </c>
    </row>
    <row r="6" spans="2:24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  <c r="T6">
        <v>4</v>
      </c>
      <c r="U6" s="433" t="s">
        <v>21</v>
      </c>
      <c r="V6" s="434" t="s">
        <v>55</v>
      </c>
      <c r="X6" t="str">
        <f t="shared" si="0"/>
        <v>"a": ㄇ</v>
      </c>
    </row>
    <row r="7" spans="2:24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  <c r="T7">
        <v>5</v>
      </c>
      <c r="U7" s="433">
        <v>2</v>
      </c>
      <c r="V7" s="434" t="s">
        <v>10</v>
      </c>
      <c r="X7" t="str">
        <f t="shared" si="0"/>
        <v>"2": ㄉ</v>
      </c>
    </row>
    <row r="8" spans="2:24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  <c r="T8">
        <v>6</v>
      </c>
      <c r="U8" s="433" t="s">
        <v>170</v>
      </c>
      <c r="V8" s="434" t="s">
        <v>39</v>
      </c>
      <c r="X8" t="str">
        <f t="shared" si="0"/>
        <v>"w": ㄊ</v>
      </c>
    </row>
    <row r="9" spans="2:24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  <c r="T9">
        <v>7</v>
      </c>
      <c r="U9" s="433" t="s">
        <v>99</v>
      </c>
      <c r="V9" s="434" t="s">
        <v>67</v>
      </c>
      <c r="X9" t="str">
        <f t="shared" si="0"/>
        <v>"s": ㄋ</v>
      </c>
    </row>
    <row r="10" spans="2:24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  <c r="T10">
        <v>8</v>
      </c>
      <c r="U10" s="433" t="s">
        <v>171</v>
      </c>
      <c r="V10" s="434" t="s">
        <v>92</v>
      </c>
      <c r="X10" t="str">
        <f t="shared" si="0"/>
        <v>"x": ㄌ</v>
      </c>
    </row>
    <row r="11" spans="2:24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  <c r="T11">
        <v>9</v>
      </c>
      <c r="U11" s="433" t="s">
        <v>53</v>
      </c>
      <c r="V11" s="434" t="s">
        <v>41</v>
      </c>
      <c r="X11" t="str">
        <f t="shared" si="0"/>
        <v>"e": ㄍ</v>
      </c>
    </row>
    <row r="12" spans="2:24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  <c r="T12">
        <v>10</v>
      </c>
      <c r="U12" s="433" t="s">
        <v>26</v>
      </c>
      <c r="V12" s="434" t="s">
        <v>44</v>
      </c>
      <c r="X12" t="str">
        <f t="shared" si="0"/>
        <v>"E": ㆣ</v>
      </c>
    </row>
    <row r="13" spans="2:24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  <c r="T13">
        <v>11</v>
      </c>
      <c r="U13" s="433" t="s">
        <v>163</v>
      </c>
      <c r="V13" s="434" t="s">
        <v>69</v>
      </c>
      <c r="X13" t="str">
        <f t="shared" si="0"/>
        <v>"d": ㄎ</v>
      </c>
    </row>
    <row r="14" spans="2:24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  <c r="T14">
        <v>12</v>
      </c>
      <c r="U14" s="433" t="s">
        <v>166</v>
      </c>
      <c r="V14" s="434" t="s">
        <v>94</v>
      </c>
      <c r="X14" t="str">
        <f t="shared" si="0"/>
        <v>"c": ㄏ</v>
      </c>
    </row>
    <row r="15" spans="2:24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  <c r="T15">
        <v>13</v>
      </c>
      <c r="U15" s="433" t="s">
        <v>174</v>
      </c>
      <c r="V15" s="434" t="s">
        <v>72</v>
      </c>
      <c r="X15" t="str">
        <f t="shared" si="0"/>
        <v>"v": ㄫ</v>
      </c>
    </row>
    <row r="16" spans="2:24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  <c r="T16">
        <v>14</v>
      </c>
      <c r="U16" s="433" t="s">
        <v>175</v>
      </c>
      <c r="V16" s="434" t="s">
        <v>46</v>
      </c>
      <c r="X16" t="str">
        <f t="shared" si="0"/>
        <v>"y": ㄗ</v>
      </c>
    </row>
    <row r="17" spans="2:24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  <c r="T17">
        <v>15</v>
      </c>
      <c r="U17" s="433" t="s">
        <v>29</v>
      </c>
      <c r="V17" s="434" t="s">
        <v>106</v>
      </c>
      <c r="X17" t="str">
        <f t="shared" si="0"/>
        <v>"Y": ㆡ</v>
      </c>
    </row>
    <row r="18" spans="2:24">
      <c r="T18">
        <v>16</v>
      </c>
      <c r="U18" s="433" t="s">
        <v>95</v>
      </c>
      <c r="V18" s="434" t="s">
        <v>74</v>
      </c>
      <c r="X18" t="str">
        <f t="shared" si="0"/>
        <v>"h": ㄘ</v>
      </c>
    </row>
    <row r="19" spans="2:24">
      <c r="T19">
        <v>17</v>
      </c>
      <c r="U19" s="433" t="s">
        <v>68</v>
      </c>
      <c r="V19" s="434" t="s">
        <v>98</v>
      </c>
      <c r="X19" t="str">
        <f t="shared" si="0"/>
        <v>"n": ㄙ</v>
      </c>
    </row>
    <row r="20" spans="2:24">
      <c r="T20">
        <v>18</v>
      </c>
      <c r="U20" s="433" t="s">
        <v>77</v>
      </c>
      <c r="V20" s="434" t="s">
        <v>48</v>
      </c>
      <c r="X20" t="str">
        <f t="shared" si="0"/>
        <v>"u": ㄧ</v>
      </c>
    </row>
    <row r="21" spans="2:24">
      <c r="T21">
        <v>19</v>
      </c>
      <c r="U21" s="433" t="s">
        <v>97</v>
      </c>
      <c r="V21" s="434" t="s">
        <v>76</v>
      </c>
      <c r="X21" t="str">
        <f t="shared" si="0"/>
        <v>"j": ㄨ</v>
      </c>
    </row>
    <row r="22" spans="2:24">
      <c r="T22">
        <v>20</v>
      </c>
      <c r="U22" s="433" t="s">
        <v>66</v>
      </c>
      <c r="V22" s="434" t="s">
        <v>100</v>
      </c>
      <c r="X22" t="str">
        <f t="shared" si="0"/>
        <v>"m": ㆬ</v>
      </c>
    </row>
    <row r="23" spans="2:24">
      <c r="T23">
        <v>21</v>
      </c>
      <c r="U23" s="433">
        <v>8</v>
      </c>
      <c r="V23" s="434" t="s">
        <v>20</v>
      </c>
      <c r="X23" t="str">
        <f t="shared" si="0"/>
        <v>"8": ㄚ</v>
      </c>
    </row>
    <row r="24" spans="2:24">
      <c r="T24">
        <v>22</v>
      </c>
      <c r="U24" s="433" t="s">
        <v>49</v>
      </c>
      <c r="V24" s="434" t="s">
        <v>50</v>
      </c>
      <c r="X24" t="str">
        <f t="shared" si="0"/>
        <v>"i": ㆦ</v>
      </c>
    </row>
    <row r="25" spans="2:24">
      <c r="T25">
        <v>23</v>
      </c>
      <c r="U25" s="433" t="s">
        <v>42</v>
      </c>
      <c r="V25" s="434" t="s">
        <v>78</v>
      </c>
      <c r="X25" t="str">
        <f t="shared" si="0"/>
        <v>"k": ㄜ</v>
      </c>
    </row>
    <row r="26" spans="2:24">
      <c r="T26">
        <v>24</v>
      </c>
      <c r="U26" s="433" t="s">
        <v>180</v>
      </c>
      <c r="V26" s="434" t="s">
        <v>322</v>
      </c>
      <c r="X26" t="str">
        <f t="shared" si="0"/>
        <v>",": ㄝ</v>
      </c>
    </row>
    <row r="27" spans="2:24">
      <c r="T27">
        <v>25</v>
      </c>
      <c r="U27" s="433" t="s">
        <v>9</v>
      </c>
      <c r="V27" s="434" t="s">
        <v>54</v>
      </c>
      <c r="X27" t="str">
        <f t="shared" si="0"/>
        <v>"p": ㄣ</v>
      </c>
    </row>
    <row r="28" spans="2:24">
      <c r="T28">
        <v>26</v>
      </c>
      <c r="U28" s="433" t="s">
        <v>184</v>
      </c>
      <c r="V28" s="434" t="s">
        <v>115</v>
      </c>
      <c r="X28" t="str">
        <f t="shared" si="0"/>
        <v>"/": ㄥ</v>
      </c>
    </row>
    <row r="29" spans="2:24">
      <c r="T29">
        <v>27</v>
      </c>
      <c r="U29" s="433">
        <v>9</v>
      </c>
      <c r="V29" s="434" t="s">
        <v>22</v>
      </c>
      <c r="X29" t="str">
        <f t="shared" si="0"/>
        <v>"9": ㄞ</v>
      </c>
    </row>
    <row r="30" spans="2:24">
      <c r="T30">
        <v>28</v>
      </c>
      <c r="U30" s="433" t="s">
        <v>93</v>
      </c>
      <c r="V30" s="434" t="s">
        <v>80</v>
      </c>
      <c r="X30" t="str">
        <f t="shared" si="0"/>
        <v>"l": ㄠ</v>
      </c>
    </row>
    <row r="31" spans="2:24">
      <c r="T31">
        <v>29</v>
      </c>
      <c r="U31" s="433">
        <v>0</v>
      </c>
      <c r="V31" s="434" t="s">
        <v>23</v>
      </c>
      <c r="X31" t="str">
        <f t="shared" si="0"/>
        <v>"0": ㄢ</v>
      </c>
    </row>
    <row r="32" spans="2:24">
      <c r="T32">
        <v>30</v>
      </c>
      <c r="U32" s="433" t="s">
        <v>183</v>
      </c>
      <c r="V32" s="434" t="s">
        <v>81</v>
      </c>
      <c r="X32" t="str">
        <f t="shared" si="0"/>
        <v>";": ㄤ</v>
      </c>
    </row>
    <row r="33" spans="20:24">
      <c r="T33">
        <v>31</v>
      </c>
      <c r="U33" s="433" t="s">
        <v>30</v>
      </c>
      <c r="V33" s="434" t="s">
        <v>116</v>
      </c>
      <c r="X33" t="str">
        <f t="shared" si="0"/>
        <v>"U": ㆪ</v>
      </c>
    </row>
    <row r="34" spans="20:24">
      <c r="T34">
        <v>32</v>
      </c>
      <c r="U34" s="433" t="s">
        <v>61</v>
      </c>
      <c r="V34" s="434" t="s">
        <v>117</v>
      </c>
      <c r="X34" t="str">
        <f t="shared" si="0"/>
        <v>"J": ㆫ</v>
      </c>
    </row>
    <row r="35" spans="20:24">
      <c r="T35">
        <v>33</v>
      </c>
      <c r="U35" s="433" t="s">
        <v>177</v>
      </c>
      <c r="V35" s="434" t="s">
        <v>107</v>
      </c>
      <c r="X35" t="str">
        <f t="shared" si="0"/>
        <v>"*": ㆩ</v>
      </c>
    </row>
    <row r="36" spans="20:24">
      <c r="T36">
        <v>34</v>
      </c>
      <c r="U36" s="433" t="s">
        <v>31</v>
      </c>
      <c r="V36" s="434" t="s">
        <v>108</v>
      </c>
      <c r="X36" t="str">
        <f t="shared" si="0"/>
        <v>"I": ㆧ</v>
      </c>
    </row>
    <row r="37" spans="20:24">
      <c r="T37">
        <v>35</v>
      </c>
      <c r="U37" s="433" t="s">
        <v>181</v>
      </c>
      <c r="V37" s="434" t="s">
        <v>110</v>
      </c>
      <c r="X37" t="str">
        <f t="shared" si="0"/>
        <v>"&lt;": ㆥ</v>
      </c>
    </row>
    <row r="38" spans="20:24">
      <c r="T38">
        <v>36</v>
      </c>
      <c r="U38" s="433" t="s">
        <v>179</v>
      </c>
      <c r="V38" s="434" t="s">
        <v>111</v>
      </c>
      <c r="X38" t="str">
        <f t="shared" si="0"/>
        <v>"(": ㆮ</v>
      </c>
    </row>
    <row r="39" spans="20:24">
      <c r="T39">
        <v>37</v>
      </c>
      <c r="U39" s="433" t="s">
        <v>63</v>
      </c>
      <c r="V39" s="434" t="s">
        <v>112</v>
      </c>
      <c r="X39" t="str">
        <f t="shared" si="0"/>
        <v>"L": ㆯ</v>
      </c>
    </row>
    <row r="40" spans="20:24">
      <c r="T40">
        <v>38</v>
      </c>
      <c r="U40" s="433" t="s">
        <v>172</v>
      </c>
      <c r="V40" s="434" t="s">
        <v>101</v>
      </c>
      <c r="X40" t="str">
        <f t="shared" si="0"/>
        <v>"r": ㆲ</v>
      </c>
    </row>
    <row r="41" spans="20:24">
      <c r="T41">
        <v>39</v>
      </c>
      <c r="U41" s="433" t="s">
        <v>173</v>
      </c>
      <c r="V41" s="434" t="s">
        <v>114</v>
      </c>
      <c r="X41" t="str">
        <f t="shared" si="0"/>
        <v>"f": ㆱ</v>
      </c>
    </row>
    <row r="42" spans="20:24">
      <c r="T42">
        <v>40</v>
      </c>
      <c r="U42" s="433" t="s">
        <v>174</v>
      </c>
      <c r="V42" s="434" t="s">
        <v>113</v>
      </c>
      <c r="X42" t="str">
        <f t="shared" si="0"/>
        <v>"v": ㆰ</v>
      </c>
    </row>
    <row r="43" spans="20:24">
      <c r="T43">
        <v>41</v>
      </c>
      <c r="U43" s="433" t="s">
        <v>165</v>
      </c>
      <c r="V43" s="434" t="s">
        <v>910</v>
      </c>
      <c r="X43" t="str">
        <f t="shared" si="0"/>
        <v>"z": 声</v>
      </c>
    </row>
    <row r="44" spans="20:24">
      <c r="T44">
        <v>42</v>
      </c>
      <c r="U44" s="433" t="s">
        <v>118</v>
      </c>
      <c r="V44" s="434" t="s">
        <v>807</v>
      </c>
      <c r="X44" t="str">
        <f t="shared" si="0"/>
        <v>" ": ˉ</v>
      </c>
    </row>
    <row r="45" spans="20:24">
      <c r="T45">
        <v>43</v>
      </c>
      <c r="U45" s="433">
        <v>4</v>
      </c>
      <c r="V45" s="434" t="s">
        <v>14</v>
      </c>
      <c r="X45" t="str">
        <f t="shared" si="0"/>
        <v>"4": ˋ</v>
      </c>
    </row>
    <row r="46" spans="20:24">
      <c r="T46">
        <v>44</v>
      </c>
      <c r="U46" s="433">
        <v>3</v>
      </c>
      <c r="V46" s="434" t="s">
        <v>12</v>
      </c>
      <c r="X46" t="str">
        <f t="shared" si="0"/>
        <v>"3": ˪</v>
      </c>
    </row>
    <row r="47" spans="20:24">
      <c r="T47">
        <v>45</v>
      </c>
      <c r="U47" s="433">
        <v>6</v>
      </c>
      <c r="V47" s="434" t="s">
        <v>18</v>
      </c>
      <c r="X47" t="str">
        <f t="shared" si="0"/>
        <v>"6": ˊ</v>
      </c>
    </row>
    <row r="48" spans="20:24">
      <c r="T48">
        <v>46</v>
      </c>
      <c r="U48" s="433">
        <v>5</v>
      </c>
      <c r="V48" s="434" t="s">
        <v>16</v>
      </c>
      <c r="X48" t="str">
        <f t="shared" si="0"/>
        <v>"5": ˫</v>
      </c>
    </row>
    <row r="49" spans="20:24">
      <c r="T49">
        <v>47</v>
      </c>
      <c r="U49" s="433">
        <v>7</v>
      </c>
      <c r="V49" s="434" t="s">
        <v>909</v>
      </c>
      <c r="X49" t="str">
        <f t="shared" si="0"/>
        <v>"7": ．</v>
      </c>
    </row>
    <row r="50" spans="20:24">
      <c r="T50">
        <v>48</v>
      </c>
    </row>
    <row r="51" spans="20:24">
      <c r="T51">
        <v>49</v>
      </c>
    </row>
    <row r="52" spans="20:24">
      <c r="T52">
        <v>50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1E4-93BA-434B-A1EB-F80A40531DAF}">
  <sheetPr>
    <tabColor rgb="FFFFC000"/>
  </sheetPr>
  <dimension ref="A1:BP63"/>
  <sheetViews>
    <sheetView topLeftCell="N1" workbookViewId="0"/>
  </sheetViews>
  <sheetFormatPr defaultColWidth="7.19921875" defaultRowHeight="25.5"/>
  <cols>
    <col min="1" max="1" width="2.19921875" style="435" customWidth="1"/>
    <col min="2" max="59" width="5.796875" style="435" customWidth="1"/>
    <col min="60" max="61" width="7.19921875" style="435"/>
    <col min="62" max="65" width="11.296875" style="435" customWidth="1"/>
    <col min="66" max="67" width="7.19921875" style="435"/>
    <col min="68" max="68" width="27.296875" style="436" customWidth="1"/>
    <col min="69" max="16384" width="7.19921875" style="435"/>
  </cols>
  <sheetData>
    <row r="1" spans="1:68" ht="17.100000000000001" customHeight="1" thickBot="1">
      <c r="A1" s="541"/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  <c r="R1" s="541"/>
      <c r="S1" s="541"/>
      <c r="T1" s="541"/>
      <c r="U1" s="541"/>
      <c r="V1" s="541"/>
      <c r="W1" s="541"/>
      <c r="X1" s="541"/>
      <c r="Y1" s="541"/>
      <c r="Z1" s="541"/>
      <c r="AA1" s="541"/>
      <c r="AB1" s="541"/>
      <c r="AC1" s="541"/>
      <c r="AD1" s="541"/>
      <c r="AE1" s="541"/>
      <c r="AF1" s="541"/>
      <c r="AG1" s="541"/>
      <c r="AH1" s="541"/>
      <c r="AI1" s="541"/>
      <c r="AJ1" s="541"/>
      <c r="AK1" s="541"/>
      <c r="AL1" s="541"/>
      <c r="AM1" s="541"/>
      <c r="AN1" s="541"/>
      <c r="AO1" s="541"/>
      <c r="AP1" s="541"/>
      <c r="AQ1" s="541"/>
      <c r="AR1" s="466"/>
      <c r="AS1" s="466"/>
      <c r="AT1" s="541"/>
      <c r="AU1" s="541"/>
      <c r="AV1" s="541"/>
    </row>
    <row r="2" spans="1:68" s="496" customFormat="1" ht="31.5" customHeight="1" thickBot="1">
      <c r="A2" s="507"/>
      <c r="B2" s="562" t="s">
        <v>999</v>
      </c>
      <c r="C2" s="563"/>
      <c r="D2" s="564"/>
      <c r="E2" s="562" t="s">
        <v>0</v>
      </c>
      <c r="F2" s="563"/>
      <c r="G2" s="564"/>
      <c r="H2" s="575" t="s">
        <v>1</v>
      </c>
      <c r="I2" s="576"/>
      <c r="J2" s="577"/>
      <c r="K2" s="575" t="s">
        <v>2</v>
      </c>
      <c r="L2" s="576"/>
      <c r="M2" s="577"/>
      <c r="N2" s="578">
        <v>0.05</v>
      </c>
      <c r="O2" s="579"/>
      <c r="P2" s="580"/>
      <c r="Q2" s="575" t="s">
        <v>3</v>
      </c>
      <c r="R2" s="576"/>
      <c r="S2" s="577"/>
      <c r="T2" s="575" t="s">
        <v>4</v>
      </c>
      <c r="U2" s="576"/>
      <c r="V2" s="577"/>
      <c r="W2" s="570" t="s">
        <v>998</v>
      </c>
      <c r="X2" s="571"/>
      <c r="Y2" s="572"/>
      <c r="Z2" s="570" t="s">
        <v>997</v>
      </c>
      <c r="AA2" s="571"/>
      <c r="AB2" s="572"/>
      <c r="AC2" s="570" t="s">
        <v>5</v>
      </c>
      <c r="AD2" s="571"/>
      <c r="AE2" s="572"/>
      <c r="AF2" s="565" t="s">
        <v>6</v>
      </c>
      <c r="AG2" s="566"/>
      <c r="AH2" s="567"/>
      <c r="AI2" s="565" t="s">
        <v>7</v>
      </c>
      <c r="AJ2" s="566"/>
      <c r="AK2" s="567"/>
      <c r="AL2" s="507"/>
      <c r="AM2" s="507"/>
      <c r="AN2" s="507"/>
      <c r="AO2" s="507"/>
      <c r="AP2" s="507"/>
      <c r="AQ2" s="507"/>
      <c r="AR2" s="508"/>
      <c r="AS2" s="508"/>
      <c r="AT2" s="507"/>
      <c r="AU2" s="507"/>
      <c r="AV2" s="507"/>
      <c r="BI2" s="540" t="s">
        <v>103</v>
      </c>
      <c r="BJ2" s="539" t="s">
        <v>104</v>
      </c>
      <c r="BK2" s="554" t="s">
        <v>942</v>
      </c>
      <c r="BL2" s="555" t="s">
        <v>971</v>
      </c>
      <c r="BM2" s="538" t="s">
        <v>167</v>
      </c>
      <c r="BP2" s="436"/>
    </row>
    <row r="3" spans="1:68" s="496" customFormat="1" ht="31.5" customHeight="1" thickTop="1">
      <c r="A3" s="507"/>
      <c r="B3" s="520" t="str">
        <f>F17</f>
        <v>ㆠ</v>
      </c>
      <c r="C3" s="517"/>
      <c r="D3" s="516" t="s">
        <v>658</v>
      </c>
      <c r="E3" s="518"/>
      <c r="F3" s="517"/>
      <c r="G3" s="516"/>
      <c r="H3" s="534"/>
      <c r="I3" s="533"/>
      <c r="J3" s="532"/>
      <c r="K3" s="534"/>
      <c r="L3" s="533"/>
      <c r="M3" s="532"/>
      <c r="N3" s="537"/>
      <c r="O3" s="536"/>
      <c r="P3" s="535"/>
      <c r="Q3" s="534"/>
      <c r="R3" s="533"/>
      <c r="S3" s="532"/>
      <c r="T3" s="534"/>
      <c r="U3" s="533"/>
      <c r="V3" s="532"/>
      <c r="W3" s="515" t="str">
        <f>AD17</f>
        <v>ㆩ</v>
      </c>
      <c r="X3" s="513"/>
      <c r="Y3" s="512" t="s">
        <v>996</v>
      </c>
      <c r="Z3" s="515" t="str">
        <f>AK17</f>
        <v>ㆮ</v>
      </c>
      <c r="AA3" s="513"/>
      <c r="AB3" s="512" t="s">
        <v>995</v>
      </c>
      <c r="AC3" s="514"/>
      <c r="AD3" s="513"/>
      <c r="AE3" s="512"/>
      <c r="AF3" s="525"/>
      <c r="AG3" s="510"/>
      <c r="AH3" s="509"/>
      <c r="AI3" s="525"/>
      <c r="AJ3" s="510"/>
      <c r="AK3" s="509"/>
      <c r="AL3" s="507"/>
      <c r="AM3" s="507"/>
      <c r="AN3" s="507"/>
      <c r="AO3" s="507"/>
      <c r="AP3" s="507"/>
      <c r="AQ3" s="507"/>
      <c r="AR3" s="508"/>
      <c r="AS3" s="508"/>
      <c r="AT3" s="507"/>
      <c r="AU3" s="507"/>
      <c r="AV3" s="507"/>
      <c r="BI3" s="442">
        <v>1</v>
      </c>
      <c r="BJ3" s="441" t="str" cm="1">
        <f t="array" aca="1" ref="BJ3" ca="1" xml:space="preserve"> INDIRECT( ADDRESS( ROW($C$17), COLUMN($C$17) +$BI3) )</f>
        <v>ㄅ</v>
      </c>
      <c r="BK3" s="440" t="str" cm="1">
        <f t="array" aca="1" ref="BK3" ca="1" xml:space="preserve"> INDIRECT( ADDRESS( ROW($C$19), COLUMN($C$19) +$BI3) )</f>
        <v>p</v>
      </c>
      <c r="BL3" s="439" t="str" cm="1">
        <f t="array" aca="1" ref="BL3" ca="1" xml:space="preserve"> INDIRECT( ADDRESS( ROW($C$18), COLUMN($C$18) +$BI3) )</f>
        <v>p</v>
      </c>
      <c r="BM3" s="438" t="str" cm="1">
        <f t="array" aca="1" ref="BM3" ca="1" xml:space="preserve"> INDIRECT( ADDRESS( ROW($C$16), COLUMN($C$16) +$BI3) )</f>
        <v>1</v>
      </c>
      <c r="BP3" s="548" t="str">
        <f ca="1" xml:space="preserve"> """" &amp; BM3 &amp; """: { commit: """ &amp; BJ3 &amp; """ }"</f>
        <v>"1": { commit: "ㄅ" }</v>
      </c>
    </row>
    <row r="4" spans="1:68" ht="31.5" customHeight="1" thickBot="1">
      <c r="A4" s="465"/>
      <c r="B4" s="505" t="str">
        <f>D17</f>
        <v>ㄅ</v>
      </c>
      <c r="C4" s="504"/>
      <c r="D4" s="531" t="s">
        <v>196</v>
      </c>
      <c r="E4" s="505" t="str">
        <f>H17</f>
        <v>ㄉ</v>
      </c>
      <c r="F4" s="504"/>
      <c r="G4" s="503" t="s">
        <v>11</v>
      </c>
      <c r="H4" s="573" t="s">
        <v>12</v>
      </c>
      <c r="I4" s="574"/>
      <c r="J4" s="530" t="s">
        <v>13</v>
      </c>
      <c r="K4" s="573" t="s">
        <v>14</v>
      </c>
      <c r="L4" s="574"/>
      <c r="M4" s="530" t="s">
        <v>15</v>
      </c>
      <c r="N4" s="573" t="s">
        <v>16</v>
      </c>
      <c r="O4" s="574"/>
      <c r="P4" s="530" t="s">
        <v>17</v>
      </c>
      <c r="Q4" s="573" t="s">
        <v>18</v>
      </c>
      <c r="R4" s="574"/>
      <c r="S4" s="530" t="s">
        <v>19</v>
      </c>
      <c r="T4" s="573" t="s">
        <v>994</v>
      </c>
      <c r="U4" s="574"/>
      <c r="V4" s="530" t="s">
        <v>993</v>
      </c>
      <c r="W4" s="499" t="str">
        <f>AC17</f>
        <v>ㄚ</v>
      </c>
      <c r="X4" s="498"/>
      <c r="Y4" s="502" t="s">
        <v>137</v>
      </c>
      <c r="Z4" s="499" t="str">
        <f>AJ17</f>
        <v>ㄞ</v>
      </c>
      <c r="AA4" s="498"/>
      <c r="AB4" s="502" t="s">
        <v>143</v>
      </c>
      <c r="AC4" s="499" t="str">
        <f>AS17</f>
        <v>ㄢ</v>
      </c>
      <c r="AD4" s="522"/>
      <c r="AE4" s="500" t="s">
        <v>606</v>
      </c>
      <c r="AF4" s="528" t="s">
        <v>992</v>
      </c>
      <c r="AG4" s="522"/>
      <c r="AH4" s="500" t="s">
        <v>911</v>
      </c>
      <c r="AI4" s="568"/>
      <c r="AJ4" s="569"/>
      <c r="AK4" s="521"/>
      <c r="AL4" s="465"/>
      <c r="AM4" s="465"/>
      <c r="AN4" s="465"/>
      <c r="AO4" s="465"/>
      <c r="AP4" s="465"/>
      <c r="AQ4" s="465"/>
      <c r="AR4" s="466"/>
      <c r="AS4" s="466"/>
      <c r="AT4" s="465"/>
      <c r="AU4" s="465"/>
      <c r="AV4" s="465"/>
      <c r="BI4" s="442">
        <v>2</v>
      </c>
      <c r="BJ4" s="441" t="str" cm="1">
        <f t="array" aca="1" ref="BJ4" ca="1" xml:space="preserve"> INDIRECT( ADDRESS( ROW($C$17), COLUMN($C$17) +$BI4) )</f>
        <v>ㄆ</v>
      </c>
      <c r="BK4" s="440" t="str" cm="1">
        <f t="array" aca="1" ref="BK4" ca="1" xml:space="preserve"> INDIRECT( ADDRESS( ROW($C$19), COLUMN($C$19) +$BI4) )</f>
        <v>ph</v>
      </c>
      <c r="BL4" s="439" t="str" cm="1">
        <f t="array" aca="1" ref="BL4" ca="1" xml:space="preserve"> INDIRECT( ADDRESS( ROW($C$18), COLUMN($C$18) +$BI4) )</f>
        <v>P</v>
      </c>
      <c r="BM4" s="438" t="str" cm="1">
        <f t="array" aca="1" ref="BM4" ca="1" xml:space="preserve"> INDIRECT( ADDRESS( ROW($C$16), COLUMN($C$16) +$BI4) )</f>
        <v>q</v>
      </c>
      <c r="BP4" s="548" t="str">
        <f t="shared" ref="BP4:BP54" ca="1" si="0" xml:space="preserve"> """" &amp; BM4 &amp; """: { commit: """ &amp; BJ4 &amp; """ }"</f>
        <v>"q": { commit: "ㄆ" }</v>
      </c>
    </row>
    <row r="5" spans="1:68" s="496" customFormat="1" ht="31.5" customHeight="1">
      <c r="A5" s="507"/>
      <c r="B5" s="507"/>
      <c r="C5" s="562" t="s">
        <v>24</v>
      </c>
      <c r="D5" s="563"/>
      <c r="E5" s="564"/>
      <c r="F5" s="562" t="s">
        <v>25</v>
      </c>
      <c r="G5" s="563"/>
      <c r="H5" s="564"/>
      <c r="I5" s="562" t="s">
        <v>26</v>
      </c>
      <c r="J5" s="563"/>
      <c r="K5" s="564"/>
      <c r="L5" s="562" t="s">
        <v>27</v>
      </c>
      <c r="M5" s="563"/>
      <c r="N5" s="564"/>
      <c r="O5" s="562" t="s">
        <v>28</v>
      </c>
      <c r="P5" s="563"/>
      <c r="Q5" s="564"/>
      <c r="R5" s="562" t="s">
        <v>29</v>
      </c>
      <c r="S5" s="563"/>
      <c r="T5" s="564"/>
      <c r="U5" s="570" t="s">
        <v>30</v>
      </c>
      <c r="V5" s="571"/>
      <c r="W5" s="572"/>
      <c r="X5" s="570" t="s">
        <v>31</v>
      </c>
      <c r="Y5" s="571"/>
      <c r="Z5" s="572"/>
      <c r="AA5" s="570" t="s">
        <v>32</v>
      </c>
      <c r="AB5" s="571"/>
      <c r="AC5" s="572"/>
      <c r="AD5" s="570" t="s">
        <v>33</v>
      </c>
      <c r="AE5" s="571"/>
      <c r="AF5" s="572"/>
      <c r="AG5" s="570" t="s">
        <v>34</v>
      </c>
      <c r="AH5" s="571"/>
      <c r="AI5" s="572"/>
      <c r="AJ5" s="570" t="s">
        <v>35</v>
      </c>
      <c r="AK5" s="571"/>
      <c r="AL5" s="572"/>
      <c r="AM5" s="565" t="s">
        <v>36</v>
      </c>
      <c r="AN5" s="566"/>
      <c r="AO5" s="567"/>
      <c r="AP5" s="507"/>
      <c r="AQ5" s="507"/>
      <c r="AR5" s="508"/>
      <c r="AS5" s="508"/>
      <c r="AT5" s="507"/>
      <c r="AU5" s="507"/>
      <c r="AV5" s="507"/>
      <c r="BI5" s="442">
        <v>3</v>
      </c>
      <c r="BJ5" s="441" t="str" cm="1">
        <f t="array" aca="1" ref="BJ5" ca="1" xml:space="preserve"> INDIRECT( ADDRESS( ROW($C$17), COLUMN($C$17) +$BI5) )</f>
        <v>ㆠ</v>
      </c>
      <c r="BK5" s="440" t="str" cm="1">
        <f t="array" aca="1" ref="BK5" ca="1" xml:space="preserve"> INDIRECT( ADDRESS( ROW($C$19), COLUMN($C$19) +$BI5) )</f>
        <v>b</v>
      </c>
      <c r="BL5" s="439" t="str" cm="1">
        <f t="array" aca="1" ref="BL5" ca="1" xml:space="preserve"> INDIRECT( ADDRESS( ROW($C$18), COLUMN($C$18) +$BI5) )</f>
        <v>b</v>
      </c>
      <c r="BM5" s="438" t="str" cm="1">
        <f t="array" aca="1" ref="BM5" ca="1" xml:space="preserve"> INDIRECT( ADDRESS( ROW($C$16), COLUMN($C$16) +$BI5) )</f>
        <v>!</v>
      </c>
      <c r="BP5" s="548" t="str">
        <f t="shared" ca="1" si="0"/>
        <v>"!": { commit: "ㆠ" }</v>
      </c>
    </row>
    <row r="6" spans="1:68" s="496" customFormat="1" ht="31.5" customHeight="1">
      <c r="A6" s="507"/>
      <c r="B6" s="507"/>
      <c r="C6" s="518"/>
      <c r="D6" s="517"/>
      <c r="E6" s="516"/>
      <c r="F6" s="518"/>
      <c r="G6" s="517"/>
      <c r="H6" s="516"/>
      <c r="I6" s="520" t="str">
        <f>N17</f>
        <v>ㆣ</v>
      </c>
      <c r="J6" s="517"/>
      <c r="K6" s="516" t="s">
        <v>656</v>
      </c>
      <c r="L6" s="520" t="str">
        <f>V17</f>
        <v>ㆢ</v>
      </c>
      <c r="M6" s="517"/>
      <c r="N6" s="516" t="s">
        <v>991</v>
      </c>
      <c r="O6" s="518"/>
      <c r="P6" s="517"/>
      <c r="Q6" s="516"/>
      <c r="R6" s="520" t="str">
        <f>R17</f>
        <v>ㆡ</v>
      </c>
      <c r="S6" s="517"/>
      <c r="T6" s="516" t="s">
        <v>666</v>
      </c>
      <c r="U6" s="515" t="str">
        <f>Z17</f>
        <v>ㆪ</v>
      </c>
      <c r="V6" s="513"/>
      <c r="W6" s="512" t="s">
        <v>990</v>
      </c>
      <c r="X6" s="515" t="str">
        <f>AF17</f>
        <v>ㆧ</v>
      </c>
      <c r="Y6" s="513"/>
      <c r="Z6" s="512" t="s">
        <v>989</v>
      </c>
      <c r="AA6" s="515"/>
      <c r="AB6" s="513"/>
      <c r="AC6" s="512"/>
      <c r="AD6" s="514"/>
      <c r="AE6" s="513"/>
      <c r="AF6" s="512"/>
      <c r="AG6" s="514"/>
      <c r="AH6" s="513"/>
      <c r="AI6" s="512"/>
      <c r="AJ6" s="514"/>
      <c r="AK6" s="513"/>
      <c r="AL6" s="512"/>
      <c r="AM6" s="525"/>
      <c r="AN6" s="510"/>
      <c r="AO6" s="509"/>
      <c r="AP6" s="507"/>
      <c r="AQ6" s="507"/>
      <c r="AR6" s="508"/>
      <c r="AS6" s="508"/>
      <c r="AT6" s="507"/>
      <c r="AU6" s="507"/>
      <c r="AV6" s="507"/>
      <c r="BI6" s="442">
        <v>4</v>
      </c>
      <c r="BJ6" s="441" t="str" cm="1">
        <f t="array" aca="1" ref="BJ6" ca="1" xml:space="preserve"> INDIRECT( ADDRESS( ROW($C$17), COLUMN($C$17) +$BI6) )</f>
        <v>ㄇ</v>
      </c>
      <c r="BK6" s="440" t="str" cm="1">
        <f t="array" aca="1" ref="BK6" ca="1" xml:space="preserve"> INDIRECT( ADDRESS( ROW($C$19), COLUMN($C$19) +$BI6) )</f>
        <v>m</v>
      </c>
      <c r="BL6" s="439" t="str" cm="1">
        <f t="array" aca="1" ref="BL6" ca="1" xml:space="preserve"> INDIRECT( ADDRESS( ROW($C$18), COLUMN($C$18) +$BI6) )</f>
        <v>m</v>
      </c>
      <c r="BM6" s="438" t="str" cm="1">
        <f t="array" aca="1" ref="BM6" ca="1" xml:space="preserve"> INDIRECT( ADDRESS( ROW($C$16), COLUMN($C$16) +$BI6) )</f>
        <v>a</v>
      </c>
      <c r="BP6" s="548" t="str">
        <f t="shared" ca="1" si="0"/>
        <v>"a": { commit: "ㄇ" }</v>
      </c>
    </row>
    <row r="7" spans="1:68" ht="31.5" customHeight="1" thickBot="1">
      <c r="A7" s="465"/>
      <c r="B7" s="465"/>
      <c r="C7" s="505" t="str">
        <f>E17</f>
        <v>ㄆ</v>
      </c>
      <c r="D7" s="504"/>
      <c r="E7" s="503" t="s">
        <v>38</v>
      </c>
      <c r="F7" s="505" t="str">
        <f>I17</f>
        <v>ㄊ</v>
      </c>
      <c r="G7" s="504"/>
      <c r="H7" s="503" t="s">
        <v>40</v>
      </c>
      <c r="I7" s="505" t="str">
        <f>L17</f>
        <v>ㄍ</v>
      </c>
      <c r="J7" s="504"/>
      <c r="K7" s="529" t="s">
        <v>670</v>
      </c>
      <c r="L7" s="505" t="str">
        <f>T17</f>
        <v>ㄐ</v>
      </c>
      <c r="M7" s="504"/>
      <c r="N7" s="529" t="s">
        <v>645</v>
      </c>
      <c r="O7" s="505"/>
      <c r="P7" s="504"/>
      <c r="Q7" s="503"/>
      <c r="R7" s="505" t="str">
        <f>P17</f>
        <v>ㄗ</v>
      </c>
      <c r="S7" s="504"/>
      <c r="T7" s="529" t="s">
        <v>302</v>
      </c>
      <c r="U7" s="528" t="s">
        <v>48</v>
      </c>
      <c r="V7" s="498"/>
      <c r="W7" s="502" t="s">
        <v>154</v>
      </c>
      <c r="X7" s="499" t="str">
        <f>AE17</f>
        <v>ㆦ</v>
      </c>
      <c r="Y7" s="498"/>
      <c r="Z7" s="500" t="s">
        <v>51</v>
      </c>
      <c r="AA7" s="499"/>
      <c r="AB7" s="498"/>
      <c r="AC7" s="502"/>
      <c r="AD7" s="499" t="str">
        <f>AO17</f>
        <v>ㄣ</v>
      </c>
      <c r="AE7" s="522"/>
      <c r="AF7" s="527" t="str">
        <f>AO19</f>
        <v>-n</v>
      </c>
      <c r="AG7" s="568"/>
      <c r="AH7" s="569"/>
      <c r="AI7" s="521"/>
      <c r="AJ7" s="568"/>
      <c r="AK7" s="569"/>
      <c r="AL7" s="521"/>
      <c r="AM7" s="568"/>
      <c r="AN7" s="569"/>
      <c r="AO7" s="521"/>
      <c r="AP7" s="465"/>
      <c r="AQ7" s="465"/>
      <c r="AR7" s="466"/>
      <c r="AS7" s="466"/>
      <c r="AT7" s="465"/>
      <c r="AU7" s="465"/>
      <c r="AV7" s="465"/>
      <c r="BI7" s="442">
        <v>5</v>
      </c>
      <c r="BJ7" s="441" t="str" cm="1">
        <f t="array" aca="1" ref="BJ7" ca="1" xml:space="preserve"> INDIRECT( ADDRESS( ROW($C$17), COLUMN($C$17) +$BI7) )</f>
        <v>ㄉ</v>
      </c>
      <c r="BK7" s="440" t="str" cm="1">
        <f t="array" aca="1" ref="BK7" ca="1" xml:space="preserve"> INDIRECT( ADDRESS( ROW($C$19), COLUMN($C$19) +$BI7) )</f>
        <v>t</v>
      </c>
      <c r="BL7" s="439" t="str" cm="1">
        <f t="array" aca="1" ref="BL7" ca="1" xml:space="preserve"> INDIRECT( ADDRESS( ROW($C$18), COLUMN($C$18) +$BI7) )</f>
        <v>t</v>
      </c>
      <c r="BM7" s="438" t="str" cm="1">
        <f t="array" aca="1" ref="BM7" ca="1" xml:space="preserve"> INDIRECT( ADDRESS( ROW($C$16), COLUMN($C$16) +$BI7) )</f>
        <v>2</v>
      </c>
      <c r="BP7" s="548" t="str">
        <f t="shared" ca="1" si="0"/>
        <v>"2": { commit: "ㄉ" }</v>
      </c>
    </row>
    <row r="8" spans="1:68" s="496" customFormat="1" ht="31.5" customHeight="1">
      <c r="A8" s="507"/>
      <c r="B8" s="507"/>
      <c r="C8" s="526"/>
      <c r="D8" s="562" t="s">
        <v>307</v>
      </c>
      <c r="E8" s="563"/>
      <c r="F8" s="564"/>
      <c r="G8" s="562" t="s">
        <v>56</v>
      </c>
      <c r="H8" s="563"/>
      <c r="I8" s="564"/>
      <c r="J8" s="562" t="s">
        <v>57</v>
      </c>
      <c r="K8" s="563"/>
      <c r="L8" s="564"/>
      <c r="M8" s="562" t="s">
        <v>58</v>
      </c>
      <c r="N8" s="563"/>
      <c r="O8" s="564"/>
      <c r="P8" s="562" t="s">
        <v>59</v>
      </c>
      <c r="Q8" s="563"/>
      <c r="R8" s="564"/>
      <c r="S8" s="562" t="s">
        <v>60</v>
      </c>
      <c r="T8" s="563"/>
      <c r="U8" s="564"/>
      <c r="V8" s="570" t="s">
        <v>61</v>
      </c>
      <c r="W8" s="571"/>
      <c r="X8" s="572"/>
      <c r="Y8" s="570" t="s">
        <v>62</v>
      </c>
      <c r="Z8" s="571"/>
      <c r="AA8" s="572"/>
      <c r="AB8" s="570" t="s">
        <v>63</v>
      </c>
      <c r="AC8" s="571"/>
      <c r="AD8" s="572"/>
      <c r="AE8" s="570" t="s">
        <v>64</v>
      </c>
      <c r="AF8" s="571"/>
      <c r="AG8" s="572"/>
      <c r="AH8" s="565" t="s">
        <v>65</v>
      </c>
      <c r="AI8" s="566"/>
      <c r="AJ8" s="567"/>
      <c r="AK8" s="507"/>
      <c r="AL8" s="507"/>
      <c r="AM8" s="507"/>
      <c r="AN8" s="507"/>
      <c r="AO8" s="507"/>
      <c r="AP8" s="507"/>
      <c r="AQ8" s="507"/>
      <c r="AR8" s="508"/>
      <c r="AS8" s="508"/>
      <c r="AT8" s="507"/>
      <c r="AU8" s="507"/>
      <c r="AV8" s="507"/>
      <c r="BI8" s="442">
        <v>6</v>
      </c>
      <c r="BJ8" s="441" t="str" cm="1">
        <f t="array" aca="1" ref="BJ8" ca="1" xml:space="preserve"> INDIRECT( ADDRESS( ROW($C$17), COLUMN($C$17) +$BI8) )</f>
        <v>ㄊ</v>
      </c>
      <c r="BK8" s="440" t="str" cm="1">
        <f t="array" aca="1" ref="BK8" ca="1" xml:space="preserve"> INDIRECT( ADDRESS( ROW($C$19), COLUMN($C$19) +$BI8) )</f>
        <v>th</v>
      </c>
      <c r="BL8" s="439" t="str" cm="1">
        <f t="array" aca="1" ref="BL8" ca="1" xml:space="preserve"> INDIRECT( ADDRESS( ROW($C$18), COLUMN($C$18) +$BI8) )</f>
        <v>T</v>
      </c>
      <c r="BM8" s="438" t="str" cm="1">
        <f t="array" aca="1" ref="BM8" ca="1" xml:space="preserve"> INDIRECT( ADDRESS( ROW($C$16), COLUMN($C$16) +$BI8) )</f>
        <v>w</v>
      </c>
      <c r="BP8" s="548" t="str">
        <f t="shared" ca="1" si="0"/>
        <v>"w": { commit: "ㄊ" }</v>
      </c>
    </row>
    <row r="9" spans="1:68" s="496" customFormat="1" ht="31.5" customHeight="1">
      <c r="A9" s="507"/>
      <c r="B9" s="507"/>
      <c r="C9" s="526"/>
      <c r="D9" s="518"/>
      <c r="E9" s="517"/>
      <c r="F9" s="516"/>
      <c r="G9" s="518"/>
      <c r="H9" s="517"/>
      <c r="I9" s="516"/>
      <c r="J9" s="518"/>
      <c r="K9" s="517"/>
      <c r="L9" s="516"/>
      <c r="M9" s="518"/>
      <c r="N9" s="517"/>
      <c r="O9" s="516"/>
      <c r="P9" s="518"/>
      <c r="Q9" s="517"/>
      <c r="R9" s="516"/>
      <c r="S9" s="518"/>
      <c r="T9" s="517"/>
      <c r="U9" s="516"/>
      <c r="V9" s="515" t="str">
        <f>AB17</f>
        <v>ㆫ</v>
      </c>
      <c r="W9" s="513"/>
      <c r="X9" s="512" t="s">
        <v>988</v>
      </c>
      <c r="Y9" s="514"/>
      <c r="Z9" s="513"/>
      <c r="AA9" s="512"/>
      <c r="AB9" s="515" t="str">
        <f>AM17</f>
        <v>ㆯ</v>
      </c>
      <c r="AC9" s="513"/>
      <c r="AD9" s="512" t="s">
        <v>987</v>
      </c>
      <c r="AE9" s="515" t="str">
        <f>AT17</f>
        <v>ㆲ</v>
      </c>
      <c r="AF9" s="513"/>
      <c r="AG9" s="547" t="str">
        <f>AT19</f>
        <v>ong</v>
      </c>
      <c r="AH9" s="525"/>
      <c r="AI9" s="510"/>
      <c r="AJ9" s="509"/>
      <c r="AK9" s="507"/>
      <c r="AL9" s="507"/>
      <c r="AM9" s="507"/>
      <c r="AN9" s="507"/>
      <c r="AO9" s="507"/>
      <c r="AP9" s="507"/>
      <c r="AQ9" s="507"/>
      <c r="AR9" s="508"/>
      <c r="AS9" s="508"/>
      <c r="AT9" s="507"/>
      <c r="AU9" s="507"/>
      <c r="AV9" s="507"/>
      <c r="BI9" s="442">
        <v>7</v>
      </c>
      <c r="BJ9" s="441" t="str" cm="1">
        <f t="array" aca="1" ref="BJ9" ca="1" xml:space="preserve"> INDIRECT( ADDRESS( ROW($C$17), COLUMN($C$17) +$BI9) )</f>
        <v>ㄋ</v>
      </c>
      <c r="BK9" s="440" t="str" cm="1">
        <f t="array" aca="1" ref="BK9" ca="1" xml:space="preserve"> INDIRECT( ADDRESS( ROW($C$19), COLUMN($C$19) +$BI9) )</f>
        <v>n</v>
      </c>
      <c r="BL9" s="439" t="str" cm="1">
        <f t="array" aca="1" ref="BL9" ca="1" xml:space="preserve"> INDIRECT( ADDRESS( ROW($C$18), COLUMN($C$18) +$BI9) )</f>
        <v>n</v>
      </c>
      <c r="BM9" s="438" t="str" cm="1">
        <f t="array" aca="1" ref="BM9" ca="1" xml:space="preserve"> INDIRECT( ADDRESS( ROW($C$16), COLUMN($C$16) +$BI9) )</f>
        <v>s</v>
      </c>
      <c r="BP9" s="548" t="str">
        <f t="shared" ca="1" si="0"/>
        <v>"s": { commit: "ㄋ" }</v>
      </c>
    </row>
    <row r="10" spans="1:68" ht="31.5" customHeight="1" thickBot="1">
      <c r="A10" s="465"/>
      <c r="B10" s="465"/>
      <c r="C10" s="465"/>
      <c r="D10" s="505" t="str">
        <f>G17</f>
        <v>ㄇ</v>
      </c>
      <c r="E10" s="504"/>
      <c r="F10" s="503" t="s">
        <v>66</v>
      </c>
      <c r="G10" s="505" t="str">
        <f>J17</f>
        <v>ㄋ</v>
      </c>
      <c r="H10" s="504"/>
      <c r="I10" s="503" t="s">
        <v>68</v>
      </c>
      <c r="J10" s="505" t="str">
        <f>M17</f>
        <v>ㄎ</v>
      </c>
      <c r="K10" s="504"/>
      <c r="L10" s="503" t="s">
        <v>70</v>
      </c>
      <c r="M10" s="505" t="str">
        <f>U17</f>
        <v>ㄑ</v>
      </c>
      <c r="N10" s="504"/>
      <c r="O10" s="523" t="s">
        <v>649</v>
      </c>
      <c r="P10" s="524" t="str">
        <f>O17</f>
        <v>ㄫ</v>
      </c>
      <c r="Q10" s="504"/>
      <c r="R10" s="506" t="str">
        <f>O19</f>
        <v>ng</v>
      </c>
      <c r="S10" s="505" t="str">
        <f>Q17</f>
        <v>ㄘ</v>
      </c>
      <c r="T10" s="504"/>
      <c r="U10" s="523" t="s">
        <v>663</v>
      </c>
      <c r="V10" s="499" t="str">
        <f>AA17</f>
        <v>ㄨ</v>
      </c>
      <c r="W10" s="498"/>
      <c r="X10" s="502" t="s">
        <v>156</v>
      </c>
      <c r="Y10" s="499" t="str">
        <f>AG17</f>
        <v>ㄜ</v>
      </c>
      <c r="Z10" s="498"/>
      <c r="AA10" s="500" t="s">
        <v>79</v>
      </c>
      <c r="AB10" s="499" t="str">
        <f>AL17</f>
        <v>ㄠ</v>
      </c>
      <c r="AC10" s="498"/>
      <c r="AD10" s="502" t="s">
        <v>145</v>
      </c>
      <c r="AE10" s="499" t="str">
        <f>AU17</f>
        <v>ㄤ</v>
      </c>
      <c r="AF10" s="522"/>
      <c r="AG10" s="500" t="s">
        <v>609</v>
      </c>
      <c r="AH10" s="568"/>
      <c r="AI10" s="569"/>
      <c r="AJ10" s="521"/>
      <c r="AK10" s="465"/>
      <c r="AL10" s="465"/>
      <c r="AM10" s="465"/>
      <c r="AN10" s="465"/>
      <c r="AO10" s="465"/>
      <c r="AP10" s="465"/>
      <c r="AQ10" s="465"/>
      <c r="AR10" s="466"/>
      <c r="AS10" s="466"/>
      <c r="AT10" s="465"/>
      <c r="AU10" s="465"/>
      <c r="AV10" s="465"/>
      <c r="BI10" s="442">
        <v>8</v>
      </c>
      <c r="BJ10" s="441" t="str" cm="1">
        <f t="array" aca="1" ref="BJ10" ca="1" xml:space="preserve"> INDIRECT( ADDRESS( ROW($C$17), COLUMN($C$17) +$BI10) )</f>
        <v>ㄌ</v>
      </c>
      <c r="BK10" s="440" t="str" cm="1">
        <f t="array" aca="1" ref="BK10" ca="1" xml:space="preserve"> INDIRECT( ADDRESS( ROW($C$19), COLUMN($C$19) +$BI10) )</f>
        <v>l</v>
      </c>
      <c r="BL10" s="439" t="str" cm="1">
        <f t="array" aca="1" ref="BL10" ca="1" xml:space="preserve"> INDIRECT( ADDRESS( ROW($C$18), COLUMN($C$18) +$BI10) )</f>
        <v>l</v>
      </c>
      <c r="BM10" s="438" t="str" cm="1">
        <f t="array" aca="1" ref="BM10" ca="1" xml:space="preserve"> INDIRECT( ADDRESS( ROW($C$16), COLUMN($C$16) +$BI10) )</f>
        <v>x</v>
      </c>
      <c r="BP10" s="548" t="str">
        <f t="shared" ca="1" si="0"/>
        <v>"x": { commit: "ㄌ" }</v>
      </c>
    </row>
    <row r="11" spans="1:68" s="496" customFormat="1" ht="31.5" customHeight="1">
      <c r="A11" s="507"/>
      <c r="B11" s="507"/>
      <c r="C11" s="507"/>
      <c r="D11" s="507"/>
      <c r="E11" s="562" t="s">
        <v>804</v>
      </c>
      <c r="F11" s="563"/>
      <c r="G11" s="564"/>
      <c r="H11" s="562" t="s">
        <v>82</v>
      </c>
      <c r="I11" s="563"/>
      <c r="J11" s="564"/>
      <c r="K11" s="562" t="s">
        <v>83</v>
      </c>
      <c r="L11" s="563"/>
      <c r="M11" s="564"/>
      <c r="N11" s="562" t="s">
        <v>84</v>
      </c>
      <c r="O11" s="563"/>
      <c r="P11" s="564"/>
      <c r="Q11" s="562" t="s">
        <v>85</v>
      </c>
      <c r="R11" s="563"/>
      <c r="S11" s="564"/>
      <c r="T11" s="562" t="s">
        <v>86</v>
      </c>
      <c r="U11" s="563"/>
      <c r="V11" s="564"/>
      <c r="W11" s="570" t="s">
        <v>87</v>
      </c>
      <c r="X11" s="571"/>
      <c r="Y11" s="572"/>
      <c r="Z11" s="570" t="s">
        <v>986</v>
      </c>
      <c r="AA11" s="571"/>
      <c r="AB11" s="572"/>
      <c r="AC11" s="570" t="s">
        <v>88</v>
      </c>
      <c r="AD11" s="571"/>
      <c r="AE11" s="572"/>
      <c r="AF11" s="565" t="s">
        <v>89</v>
      </c>
      <c r="AG11" s="566"/>
      <c r="AH11" s="567"/>
      <c r="AI11" s="507"/>
      <c r="AJ11" s="507"/>
      <c r="AK11" s="507"/>
      <c r="AL11" s="507"/>
      <c r="AM11" s="507"/>
      <c r="AN11" s="507"/>
      <c r="AO11" s="507"/>
      <c r="AP11" s="507"/>
      <c r="AQ11" s="507"/>
      <c r="AR11" s="508"/>
      <c r="AS11" s="508"/>
      <c r="AT11" s="507"/>
      <c r="AU11" s="507"/>
      <c r="AV11" s="507"/>
      <c r="BI11" s="442">
        <v>9</v>
      </c>
      <c r="BJ11" s="441" t="str" cm="1">
        <f t="array" aca="1" ref="BJ11" ca="1" xml:space="preserve"> INDIRECT( ADDRESS( ROW($C$17), COLUMN($C$17) +$BI11) )</f>
        <v>ㄍ</v>
      </c>
      <c r="BK11" s="440" t="str" cm="1">
        <f t="array" aca="1" ref="BK11" ca="1" xml:space="preserve"> INDIRECT( ADDRESS( ROW($C$19), COLUMN($C$19) +$BI11) )</f>
        <v>k</v>
      </c>
      <c r="BL11" s="439" t="str" cm="1">
        <f t="array" aca="1" ref="BL11" ca="1" xml:space="preserve"> INDIRECT( ADDRESS( ROW($C$18), COLUMN($C$18) +$BI11) )</f>
        <v>k</v>
      </c>
      <c r="BM11" s="438" t="str" cm="1">
        <f t="array" aca="1" ref="BM11" ca="1" xml:space="preserve"> INDIRECT( ADDRESS( ROW($C$16), COLUMN($C$16) +$BI11) )</f>
        <v>e</v>
      </c>
      <c r="BP11" s="548" t="str">
        <f t="shared" ca="1" si="0"/>
        <v>"e": { commit: "ㄍ" }</v>
      </c>
    </row>
    <row r="12" spans="1:68" s="496" customFormat="1" ht="31.5" customHeight="1">
      <c r="A12" s="507"/>
      <c r="B12" s="507"/>
      <c r="C12" s="507"/>
      <c r="D12" s="507"/>
      <c r="E12" s="518"/>
      <c r="F12" s="517"/>
      <c r="G12" s="516"/>
      <c r="H12" s="518"/>
      <c r="I12" s="517"/>
      <c r="J12" s="516"/>
      <c r="K12" s="518"/>
      <c r="L12" s="517"/>
      <c r="M12" s="516"/>
      <c r="N12" s="518"/>
      <c r="O12" s="517"/>
      <c r="P12" s="516"/>
      <c r="Q12" s="520" t="str">
        <f>AQ17</f>
        <v>ㆱ</v>
      </c>
      <c r="R12" s="517"/>
      <c r="S12" s="519" t="str">
        <f>AQ19</f>
        <v>om</v>
      </c>
      <c r="T12" s="518"/>
      <c r="U12" s="517"/>
      <c r="V12" s="516"/>
      <c r="W12" s="514"/>
      <c r="X12" s="513"/>
      <c r="Y12" s="512"/>
      <c r="Z12" s="515" t="str">
        <f>AI17</f>
        <v>ㆥ</v>
      </c>
      <c r="AA12" s="513"/>
      <c r="AB12" s="512" t="s">
        <v>985</v>
      </c>
      <c r="AC12" s="514"/>
      <c r="AD12" s="513"/>
      <c r="AE12" s="512"/>
      <c r="AF12" s="511" t="str">
        <f>AV17</f>
        <v>ㄥ</v>
      </c>
      <c r="AG12" s="510"/>
      <c r="AH12" s="509"/>
      <c r="AI12" s="507"/>
      <c r="AJ12" s="507"/>
      <c r="AK12" s="507"/>
      <c r="AL12" s="507"/>
      <c r="AM12" s="507"/>
      <c r="AN12" s="507"/>
      <c r="AO12" s="507"/>
      <c r="AP12" s="507"/>
      <c r="AQ12" s="507"/>
      <c r="AR12" s="508"/>
      <c r="AS12" s="508"/>
      <c r="AT12" s="507"/>
      <c r="AU12" s="507"/>
      <c r="AV12" s="507"/>
      <c r="BI12" s="442">
        <v>10</v>
      </c>
      <c r="BJ12" s="441" t="str" cm="1">
        <f t="array" aca="1" ref="BJ12" ca="1" xml:space="preserve"> INDIRECT( ADDRESS( ROW($C$17), COLUMN($C$17) +$BI12) )</f>
        <v>ㄎ</v>
      </c>
      <c r="BK12" s="440" t="str" cm="1">
        <f t="array" aca="1" ref="BK12" ca="1" xml:space="preserve"> INDIRECT( ADDRESS( ROW($C$19), COLUMN($C$19) +$BI12) )</f>
        <v>kh</v>
      </c>
      <c r="BL12" s="439" t="str" cm="1">
        <f t="array" aca="1" ref="BL12" ca="1" xml:space="preserve"> INDIRECT( ADDRESS( ROW($C$18), COLUMN($C$18) +$BI12) )</f>
        <v>K</v>
      </c>
      <c r="BM12" s="438" t="str" cm="1">
        <f t="array" aca="1" ref="BM12" ca="1" xml:space="preserve"> INDIRECT( ADDRESS( ROW($C$16), COLUMN($C$16) +$BI12) )</f>
        <v>d</v>
      </c>
      <c r="BP12" s="548" t="str">
        <f t="shared" ca="1" si="0"/>
        <v>"d": { commit: "ㄎ" }</v>
      </c>
    </row>
    <row r="13" spans="1:68" ht="31.5" customHeight="1" thickBot="1">
      <c r="A13" s="465"/>
      <c r="B13" s="465"/>
      <c r="C13" s="465"/>
      <c r="D13" s="465"/>
      <c r="E13" s="505"/>
      <c r="F13" s="504"/>
      <c r="G13" s="503"/>
      <c r="H13" s="505" t="str">
        <f>K17</f>
        <v>ㄌ</v>
      </c>
      <c r="I13" s="504"/>
      <c r="J13" s="503" t="s">
        <v>93</v>
      </c>
      <c r="K13" s="505" t="str">
        <f>X17</f>
        <v>ㄏ</v>
      </c>
      <c r="L13" s="504"/>
      <c r="M13" s="503" t="s">
        <v>95</v>
      </c>
      <c r="N13" s="505" t="str">
        <f>W17</f>
        <v>ㄒ</v>
      </c>
      <c r="O13" s="504"/>
      <c r="P13" s="503" t="s">
        <v>653</v>
      </c>
      <c r="Q13" s="505" t="str">
        <f>AR17</f>
        <v>ㆰ</v>
      </c>
      <c r="R13" s="504"/>
      <c r="S13" s="506" t="str">
        <f>AR19</f>
        <v>am</v>
      </c>
      <c r="T13" s="505" t="str">
        <f>S17</f>
        <v>ㄙ</v>
      </c>
      <c r="U13" s="504"/>
      <c r="V13" s="503" t="s">
        <v>99</v>
      </c>
      <c r="W13" s="499" t="str">
        <f>AN17</f>
        <v>ㆬ</v>
      </c>
      <c r="X13" s="498"/>
      <c r="Y13" s="500" t="s">
        <v>66</v>
      </c>
      <c r="Z13" s="499" t="str">
        <f>AH17</f>
        <v>ㆤ</v>
      </c>
      <c r="AA13" s="498"/>
      <c r="AB13" s="502" t="s">
        <v>141</v>
      </c>
      <c r="AC13" s="499"/>
      <c r="AD13" s="501"/>
      <c r="AE13" s="500"/>
      <c r="AF13" s="499" t="str">
        <f>AP17</f>
        <v>ㆭ</v>
      </c>
      <c r="AG13" s="498"/>
      <c r="AH13" s="497" t="s">
        <v>153</v>
      </c>
      <c r="AI13" s="465"/>
      <c r="AJ13" s="465"/>
      <c r="AK13" s="465"/>
      <c r="AL13" s="465"/>
      <c r="AM13" s="465"/>
      <c r="AN13" s="465"/>
      <c r="AO13" s="465"/>
      <c r="AP13" s="465"/>
      <c r="AQ13" s="465"/>
      <c r="AR13" s="466"/>
      <c r="AS13" s="466"/>
      <c r="AT13" s="465"/>
      <c r="AU13" s="465"/>
      <c r="AV13" s="465"/>
      <c r="BG13" s="496"/>
      <c r="BI13" s="442">
        <v>11</v>
      </c>
      <c r="BJ13" s="441" t="str" cm="1">
        <f t="array" aca="1" ref="BJ13" ca="1" xml:space="preserve"> INDIRECT( ADDRESS( ROW($C$17), COLUMN($C$17) +$BI13) )</f>
        <v>ㆣ</v>
      </c>
      <c r="BK13" s="440" t="str" cm="1">
        <f t="array" aca="1" ref="BK13" ca="1" xml:space="preserve"> INDIRECT( ADDRESS( ROW($C$19), COLUMN($C$19) +$BI13) )</f>
        <v>g</v>
      </c>
      <c r="BL13" s="439" t="str" cm="1">
        <f t="array" aca="1" ref="BL13" ca="1" xml:space="preserve"> INDIRECT( ADDRESS( ROW($C$18), COLUMN($C$18) +$BI13) )</f>
        <v>g</v>
      </c>
      <c r="BM13" s="438" t="str" cm="1">
        <f t="array" aca="1" ref="BM13" ca="1" xml:space="preserve"> INDIRECT( ADDRESS( ROW($C$16), COLUMN($C$16) +$BI13) )</f>
        <v>E</v>
      </c>
      <c r="BP13" s="548" t="str">
        <f t="shared" ca="1" si="0"/>
        <v>"E": { commit: "ㆣ" }</v>
      </c>
    </row>
    <row r="14" spans="1:68" ht="31.5" customHeight="1">
      <c r="A14" s="465"/>
      <c r="B14" s="465"/>
      <c r="C14" s="465"/>
      <c r="D14" s="465"/>
      <c r="E14" s="465"/>
      <c r="F14" s="465"/>
      <c r="G14" s="465"/>
      <c r="H14" s="465"/>
      <c r="I14" s="465"/>
      <c r="J14" s="465"/>
      <c r="K14" s="465"/>
      <c r="L14" s="465"/>
      <c r="M14" s="465"/>
      <c r="N14" s="465"/>
      <c r="O14" s="465"/>
      <c r="P14" s="465"/>
      <c r="Q14" s="465"/>
      <c r="R14" s="465"/>
      <c r="S14" s="465"/>
      <c r="T14" s="465"/>
      <c r="U14" s="465"/>
      <c r="V14" s="465"/>
      <c r="W14" s="465"/>
      <c r="X14" s="465"/>
      <c r="Y14" s="465"/>
      <c r="Z14" s="465"/>
      <c r="AA14" s="465"/>
      <c r="AB14" s="465"/>
      <c r="AC14" s="465"/>
      <c r="AD14" s="465"/>
      <c r="AE14" s="465"/>
      <c r="AF14" s="465"/>
      <c r="AG14" s="465"/>
      <c r="AH14" s="465"/>
      <c r="AI14" s="465"/>
      <c r="AJ14" s="465"/>
      <c r="AK14" s="465"/>
      <c r="AL14" s="465"/>
      <c r="AM14" s="465"/>
      <c r="AN14" s="465"/>
      <c r="AO14" s="465"/>
      <c r="AP14" s="465"/>
      <c r="AQ14" s="465"/>
      <c r="AR14" s="466"/>
      <c r="AS14" s="466"/>
      <c r="AT14" s="465"/>
      <c r="AU14" s="465"/>
      <c r="AV14" s="465"/>
      <c r="BG14" s="496"/>
      <c r="BI14" s="442">
        <v>12</v>
      </c>
      <c r="BJ14" s="441" t="str" cm="1">
        <f t="array" aca="1" ref="BJ14" ca="1" xml:space="preserve"> INDIRECT( ADDRESS( ROW($C$17), COLUMN($C$17) +$BI14) )</f>
        <v>ㄫ</v>
      </c>
      <c r="BK14" s="440" t="str" cm="1">
        <f t="array" aca="1" ref="BK14" ca="1" xml:space="preserve"> INDIRECT( ADDRESS( ROW($C$19), COLUMN($C$19) +$BI14) )</f>
        <v>ng</v>
      </c>
      <c r="BL14" s="439" t="str" cm="1">
        <f t="array" aca="1" ref="BL14" ca="1" xml:space="preserve"> INDIRECT( ADDRESS( ROW($C$18), COLUMN($C$18) +$BI14) )</f>
        <v>G</v>
      </c>
      <c r="BM14" s="438" t="str" cm="1">
        <f t="array" aca="1" ref="BM14" ca="1" xml:space="preserve"> INDIRECT( ADDRESS( ROW($C$16), COLUMN($C$16) +$BI14) )</f>
        <v>g</v>
      </c>
      <c r="BP14" s="548" t="str">
        <f t="shared" ca="1" si="0"/>
        <v>"g": { commit: "ㄫ" }</v>
      </c>
    </row>
    <row r="15" spans="1:68" s="489" customFormat="1" ht="31.5" customHeight="1">
      <c r="A15" s="495"/>
      <c r="B15" s="494" t="s">
        <v>103</v>
      </c>
      <c r="C15" s="493"/>
      <c r="D15" s="492" cm="1">
        <f t="array" ref="D15" xml:space="preserve"> COLUMN() - COLUMN($C:$C)</f>
        <v>1</v>
      </c>
      <c r="E15" s="492" cm="1">
        <f t="array" ref="E15" xml:space="preserve"> COLUMN() - COLUMN($C:$C)</f>
        <v>2</v>
      </c>
      <c r="F15" s="492" cm="1">
        <f t="array" ref="F15" xml:space="preserve"> COLUMN() - COLUMN($C:$C)</f>
        <v>3</v>
      </c>
      <c r="G15" s="492" cm="1">
        <f t="array" ref="G15" xml:space="preserve"> COLUMN() - COLUMN($C:$C)</f>
        <v>4</v>
      </c>
      <c r="H15" s="492" cm="1">
        <f t="array" ref="H15" xml:space="preserve"> COLUMN() - COLUMN($C:$C)</f>
        <v>5</v>
      </c>
      <c r="I15" s="492" cm="1">
        <f t="array" ref="I15" xml:space="preserve"> COLUMN() - COLUMN($C:$C)</f>
        <v>6</v>
      </c>
      <c r="J15" s="492" cm="1">
        <f t="array" ref="J15" xml:space="preserve"> COLUMN() - COLUMN($C:$C)</f>
        <v>7</v>
      </c>
      <c r="K15" s="492" cm="1">
        <f t="array" ref="K15" xml:space="preserve"> COLUMN() - COLUMN($C:$C)</f>
        <v>8</v>
      </c>
      <c r="L15" s="492" cm="1">
        <f t="array" ref="L15" xml:space="preserve"> COLUMN() - COLUMN($C:$C)</f>
        <v>9</v>
      </c>
      <c r="M15" s="492" cm="1">
        <f t="array" ref="M15" xml:space="preserve"> COLUMN() - COLUMN($C:$C)</f>
        <v>10</v>
      </c>
      <c r="N15" s="492" cm="1">
        <f t="array" ref="N15" xml:space="preserve"> COLUMN() - COLUMN($C:$C)</f>
        <v>11</v>
      </c>
      <c r="O15" s="492" cm="1">
        <f t="array" ref="O15" xml:space="preserve"> COLUMN() - COLUMN($C:$C)</f>
        <v>12</v>
      </c>
      <c r="P15" s="492" cm="1">
        <f t="array" ref="P15" xml:space="preserve"> COLUMN() - COLUMN($C:$C)</f>
        <v>13</v>
      </c>
      <c r="Q15" s="492" cm="1">
        <f t="array" ref="Q15" xml:space="preserve"> COLUMN() - COLUMN($C:$C)</f>
        <v>14</v>
      </c>
      <c r="R15" s="492" cm="1">
        <f t="array" ref="R15" xml:space="preserve"> COLUMN() - COLUMN($C:$C)</f>
        <v>15</v>
      </c>
      <c r="S15" s="492" cm="1">
        <f t="array" ref="S15" xml:space="preserve"> COLUMN() - COLUMN($C:$C)</f>
        <v>16</v>
      </c>
      <c r="T15" s="492" cm="1">
        <f t="array" ref="T15" xml:space="preserve"> COLUMN() - COLUMN($C:$C)</f>
        <v>17</v>
      </c>
      <c r="U15" s="492" cm="1">
        <f t="array" ref="U15" xml:space="preserve"> COLUMN() - COLUMN($C:$C)</f>
        <v>18</v>
      </c>
      <c r="V15" s="492" cm="1">
        <f t="array" ref="V15" xml:space="preserve"> COLUMN() - COLUMN($C:$C)</f>
        <v>19</v>
      </c>
      <c r="W15" s="492" cm="1">
        <f t="array" ref="W15" xml:space="preserve"> COLUMN() - COLUMN($C:$C)</f>
        <v>20</v>
      </c>
      <c r="X15" s="492" cm="1">
        <f t="array" ref="X15" xml:space="preserve"> COLUMN() - COLUMN($C:$C)</f>
        <v>21</v>
      </c>
      <c r="Y15" s="491" cm="1">
        <f t="array" ref="Y15" xml:space="preserve"> COLUMN() - COLUMN($C:$C)</f>
        <v>22</v>
      </c>
      <c r="Z15" s="491" cm="1">
        <f t="array" ref="Z15" xml:space="preserve"> COLUMN() - COLUMN($C:$C)</f>
        <v>23</v>
      </c>
      <c r="AA15" s="491" cm="1">
        <f t="array" ref="AA15" xml:space="preserve"> COLUMN() - COLUMN($C:$C)</f>
        <v>24</v>
      </c>
      <c r="AB15" s="491" cm="1">
        <f t="array" ref="AB15" xml:space="preserve"> COLUMN() - COLUMN($C:$C)</f>
        <v>25</v>
      </c>
      <c r="AC15" s="491" cm="1">
        <f t="array" ref="AC15" xml:space="preserve"> COLUMN() - COLUMN($C:$C)</f>
        <v>26</v>
      </c>
      <c r="AD15" s="491" cm="1">
        <f t="array" ref="AD15" xml:space="preserve"> COLUMN() - COLUMN($C:$C)</f>
        <v>27</v>
      </c>
      <c r="AE15" s="491" cm="1">
        <f t="array" ref="AE15" xml:space="preserve"> COLUMN() - COLUMN($C:$C)</f>
        <v>28</v>
      </c>
      <c r="AF15" s="491" cm="1">
        <f t="array" ref="AF15" xml:space="preserve"> COLUMN() - COLUMN($C:$C)</f>
        <v>29</v>
      </c>
      <c r="AG15" s="491" cm="1">
        <f t="array" ref="AG15" xml:space="preserve"> COLUMN() - COLUMN($C:$C)</f>
        <v>30</v>
      </c>
      <c r="AH15" s="491" cm="1">
        <f t="array" ref="AH15" xml:space="preserve"> COLUMN() - COLUMN($C:$C)</f>
        <v>31</v>
      </c>
      <c r="AI15" s="491" cm="1">
        <f t="array" ref="AI15" xml:space="preserve"> COLUMN() - COLUMN($C:$C)</f>
        <v>32</v>
      </c>
      <c r="AJ15" s="491" cm="1">
        <f t="array" ref="AJ15" xml:space="preserve"> COLUMN() - COLUMN($C:$C)</f>
        <v>33</v>
      </c>
      <c r="AK15" s="491" cm="1">
        <f t="array" ref="AK15" xml:space="preserve"> COLUMN() - COLUMN($C:$C)</f>
        <v>34</v>
      </c>
      <c r="AL15" s="491" cm="1">
        <f t="array" ref="AL15" xml:space="preserve"> COLUMN() - COLUMN($C:$C)</f>
        <v>35</v>
      </c>
      <c r="AM15" s="491" cm="1">
        <f t="array" ref="AM15" xml:space="preserve"> COLUMN() - COLUMN($C:$C)</f>
        <v>36</v>
      </c>
      <c r="AN15" s="491" cm="1">
        <f t="array" ref="AN15" xml:space="preserve"> COLUMN() - COLUMN($C:$C)</f>
        <v>37</v>
      </c>
      <c r="AO15" s="491" cm="1">
        <f t="array" ref="AO15" xml:space="preserve"> COLUMN() - COLUMN($C:$C)</f>
        <v>38</v>
      </c>
      <c r="AP15" s="491" cm="1">
        <f t="array" ref="AP15" xml:space="preserve"> COLUMN() - COLUMN($C:$C)</f>
        <v>39</v>
      </c>
      <c r="AQ15" s="491" cm="1">
        <f t="array" ref="AQ15" xml:space="preserve"> COLUMN() - COLUMN($C:$C)</f>
        <v>40</v>
      </c>
      <c r="AR15" s="491" cm="1">
        <f t="array" ref="AR15" xml:space="preserve"> COLUMN() - COLUMN($C:$C)</f>
        <v>41</v>
      </c>
      <c r="AS15" s="491" cm="1">
        <f t="array" ref="AS15" xml:space="preserve"> COLUMN() - COLUMN($C:$C)</f>
        <v>42</v>
      </c>
      <c r="AT15" s="491" cm="1">
        <f t="array" ref="AT15" xml:space="preserve"> COLUMN() - COLUMN($C:$C)</f>
        <v>43</v>
      </c>
      <c r="AU15" s="491" cm="1">
        <f t="array" ref="AU15" xml:space="preserve"> COLUMN() - COLUMN($C:$C)</f>
        <v>44</v>
      </c>
      <c r="AV15" s="491" cm="1">
        <f t="array" ref="AV15" xml:space="preserve"> COLUMN() - COLUMN($C:$C)</f>
        <v>45</v>
      </c>
      <c r="AW15" s="491" cm="1">
        <f t="array" ref="AW15" xml:space="preserve"> COLUMN() - COLUMN($C:$C)</f>
        <v>46</v>
      </c>
      <c r="AX15" s="490" cm="1">
        <f t="array" ref="AX15" xml:space="preserve"> COLUMN() - COLUMN($C:$C)</f>
        <v>47</v>
      </c>
      <c r="AY15" s="490" cm="1">
        <f t="array" ref="AY15" xml:space="preserve"> COLUMN() - COLUMN($C:$C)</f>
        <v>48</v>
      </c>
      <c r="AZ15" s="490" cm="1">
        <f t="array" ref="AZ15" xml:space="preserve"> COLUMN() - COLUMN($C:$C)</f>
        <v>49</v>
      </c>
      <c r="BA15" s="490" cm="1">
        <f t="array" ref="BA15" xml:space="preserve"> COLUMN() - COLUMN($C:$C)</f>
        <v>50</v>
      </c>
      <c r="BB15" s="490" cm="1">
        <f t="array" ref="BB15" xml:space="preserve"> COLUMN() - COLUMN($C:$C)</f>
        <v>51</v>
      </c>
      <c r="BC15" s="490" cm="1">
        <f t="array" ref="BC15" xml:space="preserve"> COLUMN() - COLUMN($C:$C)</f>
        <v>52</v>
      </c>
      <c r="BI15" s="442">
        <v>13</v>
      </c>
      <c r="BJ15" s="441" t="str" cm="1">
        <f t="array" aca="1" ref="BJ15" ca="1" xml:space="preserve"> INDIRECT( ADDRESS( ROW($C$17), COLUMN($C$17) +$BI15) )</f>
        <v>ㄗ</v>
      </c>
      <c r="BK15" s="440" t="str" cm="1">
        <f t="array" aca="1" ref="BK15" ca="1" xml:space="preserve"> INDIRECT( ADDRESS( ROW($C$19), COLUMN($C$19) +$BI15) )</f>
        <v>c</v>
      </c>
      <c r="BL15" s="439" t="str" cm="1">
        <f t="array" aca="1" ref="BL15" ca="1" xml:space="preserve"> INDIRECT( ADDRESS( ROW($C$18), COLUMN($C$18) +$BI15) )</f>
        <v>z</v>
      </c>
      <c r="BM15" s="438" t="str" cm="1">
        <f t="array" aca="1" ref="BM15" ca="1" xml:space="preserve"> INDIRECT( ADDRESS( ROW($C$16), COLUMN($C$16) +$BI15) )</f>
        <v>y</v>
      </c>
      <c r="BP15" s="548" t="str">
        <f t="shared" ca="1" si="0"/>
        <v>"y": { commit: "ㄗ" }</v>
      </c>
    </row>
    <row r="16" spans="1:68" s="467" customFormat="1" ht="31.5" customHeight="1">
      <c r="A16" s="474"/>
      <c r="B16" s="488" t="s">
        <v>167</v>
      </c>
      <c r="C16" s="487"/>
      <c r="D16" s="485" t="s">
        <v>168</v>
      </c>
      <c r="E16" s="485" t="s">
        <v>629</v>
      </c>
      <c r="F16" s="485" t="s">
        <v>984</v>
      </c>
      <c r="G16" s="485" t="s">
        <v>630</v>
      </c>
      <c r="H16" s="485" t="s">
        <v>169</v>
      </c>
      <c r="I16" s="485" t="s">
        <v>170</v>
      </c>
      <c r="J16" s="485" t="s">
        <v>99</v>
      </c>
      <c r="K16" s="485" t="s">
        <v>171</v>
      </c>
      <c r="L16" s="485" t="s">
        <v>53</v>
      </c>
      <c r="M16" s="485" t="s">
        <v>642</v>
      </c>
      <c r="N16" s="485" t="s">
        <v>959</v>
      </c>
      <c r="O16" s="485" t="s">
        <v>656</v>
      </c>
      <c r="P16" s="485" t="s">
        <v>661</v>
      </c>
      <c r="Q16" s="485" t="s">
        <v>662</v>
      </c>
      <c r="R16" s="485" t="s">
        <v>958</v>
      </c>
      <c r="S16" s="485" t="s">
        <v>664</v>
      </c>
      <c r="T16" s="485" t="s">
        <v>644</v>
      </c>
      <c r="U16" s="485" t="s">
        <v>648</v>
      </c>
      <c r="V16" s="485" t="s">
        <v>948</v>
      </c>
      <c r="W16" s="485" t="s">
        <v>652</v>
      </c>
      <c r="X16" s="485" t="s">
        <v>643</v>
      </c>
      <c r="Y16" s="485" t="s">
        <v>665</v>
      </c>
      <c r="Z16" s="485" t="s">
        <v>30</v>
      </c>
      <c r="AA16" s="485" t="s">
        <v>97</v>
      </c>
      <c r="AB16" s="485" t="s">
        <v>61</v>
      </c>
      <c r="AC16" s="485">
        <v>8</v>
      </c>
      <c r="AD16" s="485" t="s">
        <v>177</v>
      </c>
      <c r="AE16" s="485" t="s">
        <v>49</v>
      </c>
      <c r="AF16" s="485" t="s">
        <v>31</v>
      </c>
      <c r="AG16" s="485" t="s">
        <v>42</v>
      </c>
      <c r="AH16" s="485" t="s">
        <v>353</v>
      </c>
      <c r="AI16" s="485" t="s">
        <v>745</v>
      </c>
      <c r="AJ16" s="485">
        <v>9</v>
      </c>
      <c r="AK16" s="485" t="s">
        <v>983</v>
      </c>
      <c r="AL16" s="485" t="s">
        <v>673</v>
      </c>
      <c r="AM16" s="485" t="s">
        <v>982</v>
      </c>
      <c r="AN16" s="485" t="s">
        <v>667</v>
      </c>
      <c r="AO16" s="485" t="s">
        <v>679</v>
      </c>
      <c r="AP16" s="486" t="s">
        <v>682</v>
      </c>
      <c r="AQ16" s="485" t="s">
        <v>981</v>
      </c>
      <c r="AR16" s="485" t="s">
        <v>658</v>
      </c>
      <c r="AS16" s="486" t="s">
        <v>947</v>
      </c>
      <c r="AT16" s="486" t="s">
        <v>676</v>
      </c>
      <c r="AU16" s="486" t="s">
        <v>680</v>
      </c>
      <c r="AV16" s="486" t="s">
        <v>980</v>
      </c>
      <c r="AW16" s="485" t="s">
        <v>77</v>
      </c>
      <c r="AX16" s="485" t="s">
        <v>979</v>
      </c>
      <c r="AY16" s="485" t="s">
        <v>186</v>
      </c>
      <c r="AZ16" s="485" t="s">
        <v>187</v>
      </c>
      <c r="BA16" s="485" t="s">
        <v>188</v>
      </c>
      <c r="BB16" s="485" t="s">
        <v>189</v>
      </c>
      <c r="BC16" s="485" t="s">
        <v>190</v>
      </c>
      <c r="BI16" s="442">
        <v>14</v>
      </c>
      <c r="BJ16" s="441" t="str" cm="1">
        <f t="array" aca="1" ref="BJ16" ca="1" xml:space="preserve"> INDIRECT( ADDRESS( ROW($C$17), COLUMN($C$17) +$BI16) )</f>
        <v>ㄘ</v>
      </c>
      <c r="BK16" s="440" t="str" cm="1">
        <f t="array" aca="1" ref="BK16" ca="1" xml:space="preserve"> INDIRECT( ADDRESS( ROW($C$19), COLUMN($C$19) +$BI16) )</f>
        <v>ch</v>
      </c>
      <c r="BL16" s="439" t="str" cm="1">
        <f t="array" aca="1" ref="BL16" ca="1" xml:space="preserve"> INDIRECT( ADDRESS( ROW($C$18), COLUMN($C$18) +$BI16) )</f>
        <v>c</v>
      </c>
      <c r="BM16" s="438" t="str" cm="1">
        <f t="array" aca="1" ref="BM16" ca="1" xml:space="preserve"> INDIRECT( ADDRESS( ROW($C$16), COLUMN($C$16) +$BI16) )</f>
        <v>h</v>
      </c>
      <c r="BP16" s="548" t="str">
        <f t="shared" ca="1" si="0"/>
        <v>"h": { commit: "ㄘ" }</v>
      </c>
    </row>
    <row r="17" spans="1:68" s="467" customFormat="1" ht="31.5" customHeight="1">
      <c r="A17" s="474"/>
      <c r="B17" s="484" t="s">
        <v>104</v>
      </c>
      <c r="C17" s="483"/>
      <c r="D17" s="480" t="s">
        <v>8</v>
      </c>
      <c r="E17" s="480" t="s">
        <v>37</v>
      </c>
      <c r="F17" s="480" t="s">
        <v>90</v>
      </c>
      <c r="G17" s="480" t="s">
        <v>55</v>
      </c>
      <c r="H17" s="480" t="s">
        <v>10</v>
      </c>
      <c r="I17" s="480" t="s">
        <v>39</v>
      </c>
      <c r="J17" s="480" t="s">
        <v>67</v>
      </c>
      <c r="K17" s="480" t="s">
        <v>92</v>
      </c>
      <c r="L17" s="480" t="s">
        <v>41</v>
      </c>
      <c r="M17" s="480" t="s">
        <v>69</v>
      </c>
      <c r="N17" s="480" t="s">
        <v>44</v>
      </c>
      <c r="O17" s="480" t="s">
        <v>72</v>
      </c>
      <c r="P17" s="480" t="s">
        <v>46</v>
      </c>
      <c r="Q17" s="480" t="s">
        <v>74</v>
      </c>
      <c r="R17" s="480" t="s">
        <v>106</v>
      </c>
      <c r="S17" s="480" t="s">
        <v>98</v>
      </c>
      <c r="T17" s="480" t="s">
        <v>43</v>
      </c>
      <c r="U17" s="480" t="s">
        <v>71</v>
      </c>
      <c r="V17" s="480" t="s">
        <v>105</v>
      </c>
      <c r="W17" s="480" t="s">
        <v>96</v>
      </c>
      <c r="X17" s="480" t="s">
        <v>94</v>
      </c>
      <c r="Y17" s="480" t="s">
        <v>48</v>
      </c>
      <c r="Z17" s="480" t="s">
        <v>116</v>
      </c>
      <c r="AA17" s="480" t="s">
        <v>76</v>
      </c>
      <c r="AB17" s="480" t="s">
        <v>117</v>
      </c>
      <c r="AC17" s="480" t="s">
        <v>20</v>
      </c>
      <c r="AD17" s="480" t="s">
        <v>107</v>
      </c>
      <c r="AE17" s="480" t="s">
        <v>50</v>
      </c>
      <c r="AF17" s="480" t="s">
        <v>108</v>
      </c>
      <c r="AG17" s="480" t="s">
        <v>78</v>
      </c>
      <c r="AH17" s="480" t="s">
        <v>52</v>
      </c>
      <c r="AI17" s="480" t="s">
        <v>110</v>
      </c>
      <c r="AJ17" s="480" t="s">
        <v>22</v>
      </c>
      <c r="AK17" s="480" t="s">
        <v>111</v>
      </c>
      <c r="AL17" s="480" t="s">
        <v>80</v>
      </c>
      <c r="AM17" s="480" t="s">
        <v>112</v>
      </c>
      <c r="AN17" s="481" t="s">
        <v>100</v>
      </c>
      <c r="AO17" s="481" t="s">
        <v>54</v>
      </c>
      <c r="AP17" s="481" t="s">
        <v>102</v>
      </c>
      <c r="AQ17" s="480" t="s">
        <v>114</v>
      </c>
      <c r="AR17" s="480" t="s">
        <v>113</v>
      </c>
      <c r="AS17" s="480" t="s">
        <v>23</v>
      </c>
      <c r="AT17" s="480" t="s">
        <v>101</v>
      </c>
      <c r="AU17" s="480" t="s">
        <v>81</v>
      </c>
      <c r="AV17" s="480" t="s">
        <v>115</v>
      </c>
      <c r="AW17" s="482" t="s">
        <v>978</v>
      </c>
      <c r="AX17" s="480" t="s">
        <v>118</v>
      </c>
      <c r="AY17" s="479" t="s">
        <v>14</v>
      </c>
      <c r="AZ17" s="479" t="s">
        <v>12</v>
      </c>
      <c r="BA17" s="479" t="s">
        <v>18</v>
      </c>
      <c r="BB17" s="479" t="s">
        <v>16</v>
      </c>
      <c r="BC17" s="479" t="s">
        <v>123</v>
      </c>
      <c r="BI17" s="442">
        <v>15</v>
      </c>
      <c r="BJ17" s="441" t="str" cm="1">
        <f t="array" aca="1" ref="BJ17" ca="1" xml:space="preserve"> INDIRECT( ADDRESS( ROW($C$17), COLUMN($C$17) +$BI17) )</f>
        <v>ㆡ</v>
      </c>
      <c r="BK17" s="440" t="str" cm="1">
        <f t="array" aca="1" ref="BK17" ca="1" xml:space="preserve"> INDIRECT( ADDRESS( ROW($C$19), COLUMN($C$19) +$BI17) )</f>
        <v>j</v>
      </c>
      <c r="BL17" s="439" t="str" cm="1">
        <f t="array" aca="1" ref="BL17" ca="1" xml:space="preserve"> INDIRECT( ADDRESS( ROW($C$18), COLUMN($C$18) +$BI17) )</f>
        <v>j</v>
      </c>
      <c r="BM17" s="438" t="str" cm="1">
        <f t="array" aca="1" ref="BM17" ca="1" xml:space="preserve"> INDIRECT( ADDRESS( ROW($C$16), COLUMN($C$16) +$BI17) )</f>
        <v>Y</v>
      </c>
      <c r="BP17" s="548" t="str">
        <f t="shared" ca="1" si="0"/>
        <v>"Y": { commit: "ㆡ" }</v>
      </c>
    </row>
    <row r="18" spans="1:68" s="467" customFormat="1" ht="31.5" customHeight="1">
      <c r="A18" s="474"/>
      <c r="B18" s="473" t="s">
        <v>971</v>
      </c>
      <c r="C18" s="472"/>
      <c r="D18" s="469" t="s">
        <v>679</v>
      </c>
      <c r="E18" s="469" t="s">
        <v>970</v>
      </c>
      <c r="F18" s="469" t="s">
        <v>658</v>
      </c>
      <c r="G18" s="469" t="s">
        <v>66</v>
      </c>
      <c r="H18" s="469" t="s">
        <v>655</v>
      </c>
      <c r="I18" s="469" t="s">
        <v>969</v>
      </c>
      <c r="J18" s="469" t="s">
        <v>68</v>
      </c>
      <c r="K18" s="469" t="s">
        <v>93</v>
      </c>
      <c r="L18" s="469" t="s">
        <v>670</v>
      </c>
      <c r="M18" s="469" t="s">
        <v>968</v>
      </c>
      <c r="N18" s="469" t="s">
        <v>656</v>
      </c>
      <c r="O18" s="470" t="s">
        <v>299</v>
      </c>
      <c r="P18" s="469" t="s">
        <v>633</v>
      </c>
      <c r="Q18" s="469" t="s">
        <v>643</v>
      </c>
      <c r="R18" s="469" t="s">
        <v>666</v>
      </c>
      <c r="S18" s="469" t="s">
        <v>99</v>
      </c>
      <c r="T18" s="469" t="s">
        <v>967</v>
      </c>
      <c r="U18" s="469" t="s">
        <v>966</v>
      </c>
      <c r="V18" s="469" t="s">
        <v>965</v>
      </c>
      <c r="W18" s="469" t="s">
        <v>964</v>
      </c>
      <c r="X18" s="469" t="s">
        <v>662</v>
      </c>
      <c r="Y18" s="469" t="s">
        <v>669</v>
      </c>
      <c r="Z18" s="469" t="s">
        <v>963</v>
      </c>
      <c r="AA18" s="469" t="s">
        <v>665</v>
      </c>
      <c r="AB18" s="469" t="s">
        <v>962</v>
      </c>
      <c r="AC18" s="469" t="s">
        <v>21</v>
      </c>
      <c r="AD18" s="469" t="s">
        <v>961</v>
      </c>
      <c r="AE18" s="469" t="s">
        <v>32</v>
      </c>
      <c r="AF18" s="469" t="s">
        <v>960</v>
      </c>
      <c r="AG18" s="469" t="s">
        <v>79</v>
      </c>
      <c r="AH18" s="469" t="s">
        <v>53</v>
      </c>
      <c r="AI18" s="469" t="s">
        <v>959</v>
      </c>
      <c r="AJ18" s="469" t="s">
        <v>661</v>
      </c>
      <c r="AK18" s="469" t="s">
        <v>958</v>
      </c>
      <c r="AL18" s="469" t="s">
        <v>639</v>
      </c>
      <c r="AM18" s="469" t="s">
        <v>957</v>
      </c>
      <c r="AN18" s="469" t="s">
        <v>955</v>
      </c>
      <c r="AO18" s="469" t="s">
        <v>954</v>
      </c>
      <c r="AP18" s="469" t="s">
        <v>644</v>
      </c>
      <c r="AQ18" s="470" t="s">
        <v>953</v>
      </c>
      <c r="AR18" s="470" t="s">
        <v>952</v>
      </c>
      <c r="AS18" s="470" t="s">
        <v>951</v>
      </c>
      <c r="AT18" s="470" t="s">
        <v>950</v>
      </c>
      <c r="AU18" s="470" t="s">
        <v>949</v>
      </c>
      <c r="AV18" s="470" t="s">
        <v>948</v>
      </c>
      <c r="AW18" s="471" t="s">
        <v>956</v>
      </c>
      <c r="AX18" s="469">
        <v>1</v>
      </c>
      <c r="AY18" s="469">
        <v>2</v>
      </c>
      <c r="AZ18" s="469">
        <v>3</v>
      </c>
      <c r="BA18" s="469">
        <v>5</v>
      </c>
      <c r="BB18" s="469">
        <v>7</v>
      </c>
      <c r="BC18" s="468" t="s">
        <v>947</v>
      </c>
      <c r="BI18" s="442">
        <v>16</v>
      </c>
      <c r="BJ18" s="441" t="str" cm="1">
        <f t="array" aca="1" ref="BJ18" ca="1" xml:space="preserve"> INDIRECT( ADDRESS( ROW($C$17), COLUMN($C$17) +$BI18) )</f>
        <v>ㄙ</v>
      </c>
      <c r="BK18" s="440" t="str" cm="1">
        <f t="array" aca="1" ref="BK18" ca="1" xml:space="preserve"> INDIRECT( ADDRESS( ROW($C$19), COLUMN($C$19) +$BI18) )</f>
        <v>s</v>
      </c>
      <c r="BL18" s="439" t="str" cm="1">
        <f t="array" aca="1" ref="BL18" ca="1" xml:space="preserve"> INDIRECT( ADDRESS( ROW($C$18), COLUMN($C$18) +$BI18) )</f>
        <v>s</v>
      </c>
      <c r="BM18" s="438" t="str" cm="1">
        <f t="array" aca="1" ref="BM18" ca="1" xml:space="preserve"> INDIRECT( ADDRESS( ROW($C$16), COLUMN($C$16) +$BI18) )</f>
        <v>n</v>
      </c>
      <c r="BP18" s="548" t="str">
        <f t="shared" ca="1" si="0"/>
        <v>"n": { commit: "ㄙ" }</v>
      </c>
    </row>
    <row r="19" spans="1:68" s="467" customFormat="1" ht="31.5" customHeight="1">
      <c r="A19" s="474"/>
      <c r="B19" s="478" t="s">
        <v>977</v>
      </c>
      <c r="C19" s="477"/>
      <c r="D19" s="475" t="s">
        <v>9</v>
      </c>
      <c r="E19" s="475" t="s">
        <v>38</v>
      </c>
      <c r="F19" s="475" t="s">
        <v>91</v>
      </c>
      <c r="G19" s="475" t="s">
        <v>66</v>
      </c>
      <c r="H19" s="475" t="s">
        <v>11</v>
      </c>
      <c r="I19" s="475" t="s">
        <v>40</v>
      </c>
      <c r="J19" s="475" t="s">
        <v>68</v>
      </c>
      <c r="K19" s="475" t="s">
        <v>93</v>
      </c>
      <c r="L19" s="475" t="s">
        <v>42</v>
      </c>
      <c r="M19" s="475" t="s">
        <v>70</v>
      </c>
      <c r="N19" s="475" t="s">
        <v>45</v>
      </c>
      <c r="O19" s="475" t="s">
        <v>73</v>
      </c>
      <c r="P19" s="475" t="s">
        <v>643</v>
      </c>
      <c r="Q19" s="475" t="s">
        <v>663</v>
      </c>
      <c r="R19" s="475" t="s">
        <v>97</v>
      </c>
      <c r="S19" s="475" t="s">
        <v>99</v>
      </c>
      <c r="T19" s="475" t="s">
        <v>645</v>
      </c>
      <c r="U19" s="475" t="s">
        <v>649</v>
      </c>
      <c r="V19" s="475" t="s">
        <v>308</v>
      </c>
      <c r="W19" s="475" t="s">
        <v>653</v>
      </c>
      <c r="X19" s="475" t="s">
        <v>95</v>
      </c>
      <c r="Y19" s="475" t="s">
        <v>49</v>
      </c>
      <c r="Z19" s="475" t="s">
        <v>312</v>
      </c>
      <c r="AA19" s="475" t="s">
        <v>77</v>
      </c>
      <c r="AB19" s="475" t="s">
        <v>313</v>
      </c>
      <c r="AC19" s="475" t="s">
        <v>21</v>
      </c>
      <c r="AD19" s="475" t="s">
        <v>309</v>
      </c>
      <c r="AE19" s="475" t="s">
        <v>79</v>
      </c>
      <c r="AF19" s="475" t="s">
        <v>310</v>
      </c>
      <c r="AG19" s="475" t="s">
        <v>79</v>
      </c>
      <c r="AH19" s="475" t="s">
        <v>53</v>
      </c>
      <c r="AI19" s="475" t="s">
        <v>311</v>
      </c>
      <c r="AJ19" s="475" t="s">
        <v>469</v>
      </c>
      <c r="AK19" s="475" t="s">
        <v>533</v>
      </c>
      <c r="AL19" s="475" t="s">
        <v>472</v>
      </c>
      <c r="AM19" s="475" t="s">
        <v>540</v>
      </c>
      <c r="AN19" s="476" t="s">
        <v>975</v>
      </c>
      <c r="AO19" s="476" t="s">
        <v>974</v>
      </c>
      <c r="AP19" s="476" t="s">
        <v>973</v>
      </c>
      <c r="AQ19" s="475" t="s">
        <v>603</v>
      </c>
      <c r="AR19" s="475" t="s">
        <v>600</v>
      </c>
      <c r="AS19" s="475" t="s">
        <v>606</v>
      </c>
      <c r="AT19" s="475" t="s">
        <v>612</v>
      </c>
      <c r="AU19" s="475" t="s">
        <v>609</v>
      </c>
      <c r="AV19" s="476" t="s">
        <v>972</v>
      </c>
      <c r="AW19" s="476" t="s">
        <v>976</v>
      </c>
      <c r="AX19" s="475">
        <v>1</v>
      </c>
      <c r="AY19" s="475">
        <v>2</v>
      </c>
      <c r="AZ19" s="475">
        <v>3</v>
      </c>
      <c r="BA19" s="475">
        <v>5</v>
      </c>
      <c r="BB19" s="475">
        <v>7</v>
      </c>
      <c r="BC19" s="475">
        <v>8</v>
      </c>
      <c r="BI19" s="442">
        <v>17</v>
      </c>
      <c r="BJ19" s="441" t="str" cm="1">
        <f t="array" aca="1" ref="BJ19" ca="1" xml:space="preserve"> INDIRECT( ADDRESS( ROW($C$17), COLUMN($C$17) +$BI19) )</f>
        <v>ㄐ</v>
      </c>
      <c r="BK19" s="440" t="str" cm="1">
        <f t="array" aca="1" ref="BK19" ca="1" xml:space="preserve"> INDIRECT( ADDRESS( ROW($C$19), COLUMN($C$19) +$BI19) )</f>
        <v>ci</v>
      </c>
      <c r="BL19" s="439" t="str" cm="1">
        <f t="array" aca="1" ref="BL19" ca="1" xml:space="preserve"> INDIRECT( ADDRESS( ROW($C$18), COLUMN($C$18) +$BI19) )</f>
        <v>Z</v>
      </c>
      <c r="BM19" s="438" t="str" cm="1">
        <f t="array" aca="1" ref="BM19" ca="1" xml:space="preserve"> INDIRECT( ADDRESS( ROW($C$16), COLUMN($C$16) +$BI19) )</f>
        <v>r</v>
      </c>
      <c r="BP19" s="548" t="str">
        <f t="shared" ca="1" si="0"/>
        <v>"r": { commit: "ㄐ" }</v>
      </c>
    </row>
    <row r="20" spans="1:68" ht="31.5" customHeight="1">
      <c r="A20" s="465"/>
      <c r="B20" s="465"/>
      <c r="C20" s="465"/>
      <c r="D20" s="465"/>
      <c r="E20" s="465"/>
      <c r="F20" s="465"/>
      <c r="G20" s="465"/>
      <c r="H20" s="465"/>
      <c r="I20" s="465"/>
      <c r="J20" s="465"/>
      <c r="K20" s="465"/>
      <c r="L20" s="465"/>
      <c r="M20" s="465"/>
      <c r="N20" s="465"/>
      <c r="O20" s="465"/>
      <c r="P20" s="465"/>
      <c r="Q20" s="465"/>
      <c r="R20" s="465"/>
      <c r="S20" s="465"/>
      <c r="T20" s="465"/>
      <c r="U20" s="465"/>
      <c r="V20" s="465"/>
      <c r="W20" s="465"/>
      <c r="X20" s="465"/>
      <c r="Y20" s="465"/>
      <c r="Z20" s="465"/>
      <c r="AA20" s="465"/>
      <c r="AB20" s="465"/>
      <c r="AC20" s="465"/>
      <c r="AD20" s="465"/>
      <c r="AE20" s="465"/>
      <c r="AF20" s="465"/>
      <c r="AG20" s="465"/>
      <c r="AH20" s="465"/>
      <c r="AI20" s="465"/>
      <c r="AJ20" s="465"/>
      <c r="AK20" s="465"/>
      <c r="AL20" s="465"/>
      <c r="AM20" s="465"/>
      <c r="AN20" s="465"/>
      <c r="AO20" s="465"/>
      <c r="AP20" s="465"/>
      <c r="AQ20" s="465"/>
      <c r="AR20" s="466"/>
      <c r="AS20" s="466"/>
      <c r="AT20" s="465"/>
      <c r="AU20" s="465"/>
      <c r="AV20" s="465"/>
      <c r="BI20" s="442">
        <v>18</v>
      </c>
      <c r="BJ20" s="441" t="str" cm="1">
        <f t="array" aca="1" ref="BJ20" ca="1" xml:space="preserve"> INDIRECT( ADDRESS( ROW($C$17), COLUMN($C$17) +$BI20) )</f>
        <v>ㄑ</v>
      </c>
      <c r="BK20" s="440" t="str" cm="1">
        <f t="array" aca="1" ref="BK20" ca="1" xml:space="preserve"> INDIRECT( ADDRESS( ROW($C$19), COLUMN($C$19) +$BI20) )</f>
        <v>chi</v>
      </c>
      <c r="BL20" s="439" t="str" cm="1">
        <f t="array" aca="1" ref="BL20" ca="1" xml:space="preserve"> INDIRECT( ADDRESS( ROW($C$18), COLUMN($C$18) +$BI20) )</f>
        <v>C</v>
      </c>
      <c r="BM20" s="438" t="str" cm="1">
        <f t="array" aca="1" ref="BM20" ca="1" xml:space="preserve"> INDIRECT( ADDRESS( ROW($C$16), COLUMN($C$16) +$BI20) )</f>
        <v>f</v>
      </c>
      <c r="BP20" s="548" t="str">
        <f t="shared" ca="1" si="0"/>
        <v>"f": { commit: "ㄑ" }</v>
      </c>
    </row>
    <row r="21" spans="1:68" s="443" customFormat="1" ht="31.5" customHeight="1">
      <c r="B21" s="464" t="s">
        <v>359</v>
      </c>
      <c r="C21" s="463"/>
      <c r="D21" s="463"/>
      <c r="E21" s="463"/>
      <c r="F21" s="463"/>
      <c r="G21" s="463"/>
      <c r="H21" s="463"/>
      <c r="I21" s="463"/>
      <c r="J21" s="463"/>
      <c r="K21" s="463"/>
      <c r="L21" s="463"/>
      <c r="M21" s="463"/>
      <c r="N21" s="463"/>
      <c r="O21" s="463"/>
      <c r="P21" s="463"/>
      <c r="Q21" s="463"/>
      <c r="R21" s="463"/>
      <c r="S21" s="463"/>
      <c r="T21" s="463"/>
      <c r="U21" s="463"/>
      <c r="V21" s="463"/>
      <c r="W21" s="463"/>
      <c r="X21" s="463"/>
      <c r="Y21" s="463"/>
      <c r="Z21" s="463"/>
      <c r="AA21" s="463"/>
      <c r="AB21" s="463"/>
      <c r="AC21" s="463"/>
      <c r="AD21" s="463"/>
      <c r="AE21" s="463"/>
      <c r="AF21" s="463"/>
      <c r="AG21" s="463"/>
      <c r="AH21" s="463"/>
      <c r="BI21" s="442">
        <v>19</v>
      </c>
      <c r="BJ21" s="441" t="str" cm="1">
        <f t="array" aca="1" ref="BJ21" ca="1" xml:space="preserve"> INDIRECT( ADDRESS( ROW($C$17), COLUMN($C$17) +$BI21) )</f>
        <v>ㆢ</v>
      </c>
      <c r="BK21" s="440" t="str" cm="1">
        <f t="array" aca="1" ref="BK21" ca="1" xml:space="preserve"> INDIRECT( ADDRESS( ROW($C$19), COLUMN($C$19) +$BI21) )</f>
        <v>ji</v>
      </c>
      <c r="BL21" s="439" t="str" cm="1">
        <f t="array" aca="1" ref="BL21" ca="1" xml:space="preserve"> INDIRECT( ADDRESS( ROW($C$18), COLUMN($C$18) +$BI21) )</f>
        <v>J</v>
      </c>
      <c r="BM21" s="438" t="str" cm="1">
        <f t="array" aca="1" ref="BM21" ca="1" xml:space="preserve"> INDIRECT( ADDRESS( ROW($C$16), COLUMN($C$16) +$BI21) )</f>
        <v>R</v>
      </c>
      <c r="BP21" s="548" t="str">
        <f t="shared" ca="1" si="0"/>
        <v>"R": { commit: "ㆢ" }</v>
      </c>
    </row>
    <row r="22" spans="1:68" s="443" customFormat="1" ht="31.5" customHeight="1">
      <c r="B22" s="453" t="s">
        <v>357</v>
      </c>
      <c r="C22" s="453"/>
      <c r="D22" s="453"/>
      <c r="E22" s="453"/>
      <c r="F22" s="453"/>
      <c r="G22" s="453"/>
      <c r="H22" s="453"/>
      <c r="I22" s="453"/>
      <c r="J22" s="453"/>
      <c r="K22" s="453"/>
      <c r="L22" s="453"/>
      <c r="M22" s="453"/>
      <c r="N22" s="453"/>
      <c r="O22" s="453"/>
      <c r="P22" s="453"/>
      <c r="Q22" s="453"/>
      <c r="R22" s="453"/>
      <c r="S22" s="453"/>
      <c r="T22" s="454" t="s">
        <v>690</v>
      </c>
      <c r="U22" s="453"/>
      <c r="V22" s="453"/>
      <c r="W22" s="453"/>
      <c r="X22" s="453"/>
      <c r="Y22" s="453"/>
      <c r="Z22" s="453"/>
      <c r="AA22" s="453"/>
      <c r="AB22" s="453"/>
      <c r="AC22" s="453"/>
      <c r="AD22" s="453"/>
      <c r="AE22" s="453"/>
      <c r="AF22" s="453"/>
      <c r="AG22" s="453"/>
      <c r="AH22" s="453"/>
      <c r="AI22" s="444"/>
      <c r="AJ22" s="444"/>
      <c r="AK22" s="444"/>
      <c r="AL22" s="444"/>
      <c r="AM22" s="444"/>
      <c r="AN22" s="444"/>
      <c r="AO22" s="444"/>
      <c r="AP22" s="444"/>
      <c r="AQ22" s="444"/>
      <c r="AR22" s="444"/>
      <c r="AS22" s="444"/>
      <c r="AT22" s="444"/>
      <c r="AU22" s="444"/>
      <c r="AV22" s="444"/>
      <c r="AW22" s="444"/>
      <c r="AX22" s="444"/>
      <c r="AY22" s="444"/>
      <c r="AZ22" s="444"/>
      <c r="BA22" s="444"/>
      <c r="BB22" s="444"/>
      <c r="BC22" s="444"/>
      <c r="BD22" s="444"/>
      <c r="BE22" s="444"/>
      <c r="BF22" s="444"/>
      <c r="BG22" s="444"/>
      <c r="BH22" s="444"/>
      <c r="BI22" s="442">
        <v>20</v>
      </c>
      <c r="BJ22" s="441" t="str" cm="1">
        <f t="array" aca="1" ref="BJ22" ca="1" xml:space="preserve"> INDIRECT( ADDRESS( ROW($C$17), COLUMN($C$17) +$BI22) )</f>
        <v>ㄒ</v>
      </c>
      <c r="BK22" s="440" t="str" cm="1">
        <f t="array" aca="1" ref="BK22" ca="1" xml:space="preserve"> INDIRECT( ADDRESS( ROW($C$19), COLUMN($C$19) +$BI22) )</f>
        <v>si</v>
      </c>
      <c r="BL22" s="439" t="str" cm="1">
        <f t="array" aca="1" ref="BL22" ca="1" xml:space="preserve"> INDIRECT( ADDRESS( ROW($C$18), COLUMN($C$18) +$BI22) )</f>
        <v>S</v>
      </c>
      <c r="BM22" s="438" t="str" cm="1">
        <f t="array" aca="1" ref="BM22" ca="1" xml:space="preserve"> INDIRECT( ADDRESS( ROW($C$16), COLUMN($C$16) +$BI22) )</f>
        <v>v</v>
      </c>
      <c r="BP22" s="548" t="str">
        <f t="shared" ca="1" si="0"/>
        <v>"v": { commit: "ㄒ" }</v>
      </c>
    </row>
    <row r="23" spans="1:68" s="443" customFormat="1" ht="31.5" customHeight="1">
      <c r="B23" s="462" t="s">
        <v>946</v>
      </c>
      <c r="C23" s="460"/>
      <c r="D23" s="461">
        <f xml:space="preserve"> LEN(E23)</f>
        <v>52</v>
      </c>
      <c r="E23" s="461" t="str">
        <f xml:space="preserve"> _xlfn.CONCAT(D18:BC18)</f>
        <v>pPbmtTnlkKgGzcjsZCJShiIuUaAOQoeEyYxXMNr}{@][RW123570</v>
      </c>
      <c r="F23" s="460"/>
      <c r="G23" s="460"/>
      <c r="H23" s="460"/>
      <c r="I23" s="460"/>
      <c r="J23" s="460"/>
      <c r="K23" s="460"/>
      <c r="L23" s="460"/>
      <c r="M23" s="460"/>
      <c r="N23" s="460"/>
      <c r="O23" s="460"/>
      <c r="P23" s="460"/>
      <c r="Q23" s="460"/>
      <c r="R23" s="460"/>
      <c r="S23" s="460"/>
      <c r="T23" s="460"/>
      <c r="U23" s="460"/>
      <c r="V23" s="460"/>
      <c r="W23" s="460"/>
      <c r="X23" s="460"/>
      <c r="Y23" s="460"/>
      <c r="Z23" s="460"/>
      <c r="AA23" s="460"/>
      <c r="AB23" s="460"/>
      <c r="AC23" s="460"/>
      <c r="AD23" s="460"/>
      <c r="AE23" s="460"/>
      <c r="AF23" s="460"/>
      <c r="AG23" s="460"/>
      <c r="AH23" s="444"/>
      <c r="AI23" s="456"/>
      <c r="AJ23" s="444"/>
      <c r="AK23" s="444"/>
      <c r="AL23" s="444" t="str">
        <f xml:space="preserve"> MID(E23,AK24,1)</f>
        <v>0</v>
      </c>
      <c r="AM23" s="444"/>
      <c r="AN23" s="444"/>
      <c r="AO23" s="444"/>
      <c r="AP23" s="444"/>
      <c r="AQ23" s="444"/>
      <c r="AR23" s="444"/>
      <c r="AS23" s="444"/>
      <c r="AT23" s="444"/>
      <c r="AU23" s="444"/>
      <c r="AV23" s="444"/>
      <c r="AW23" s="444"/>
      <c r="AX23" s="444"/>
      <c r="AY23" s="444"/>
      <c r="AZ23" s="444"/>
      <c r="BA23" s="444"/>
      <c r="BB23" s="444"/>
      <c r="BC23" s="444"/>
      <c r="BD23" s="444"/>
      <c r="BE23" s="444"/>
      <c r="BF23" s="444"/>
      <c r="BG23" s="444"/>
      <c r="BH23" s="444"/>
      <c r="BI23" s="442">
        <v>21</v>
      </c>
      <c r="BJ23" s="441" t="str" cm="1">
        <f t="array" aca="1" ref="BJ23" ca="1" xml:space="preserve"> INDIRECT( ADDRESS( ROW($C$17), COLUMN($C$17) +$BI23) )</f>
        <v>ㄏ</v>
      </c>
      <c r="BK23" s="440" t="str" cm="1">
        <f t="array" aca="1" ref="BK23" ca="1" xml:space="preserve"> INDIRECT( ADDRESS( ROW($C$19), COLUMN($C$19) +$BI23) )</f>
        <v>h</v>
      </c>
      <c r="BL23" s="439" t="str" cm="1">
        <f t="array" aca="1" ref="BL23" ca="1" xml:space="preserve"> INDIRECT( ADDRESS( ROW($C$18), COLUMN($C$18) +$BI23) )</f>
        <v>h</v>
      </c>
      <c r="BM23" s="438" t="str" cm="1">
        <f t="array" aca="1" ref="BM23" ca="1" xml:space="preserve"> INDIRECT( ADDRESS( ROW($C$16), COLUMN($C$16) +$BI23) )</f>
        <v>c</v>
      </c>
      <c r="BP23" s="548" t="str">
        <f t="shared" ca="1" si="0"/>
        <v>"c": { commit: "ㄏ" }</v>
      </c>
    </row>
    <row r="24" spans="1:68" s="443" customFormat="1" ht="31.5" customHeight="1">
      <c r="B24" s="459" t="s">
        <v>895</v>
      </c>
      <c r="C24" s="457"/>
      <c r="D24" s="458">
        <f xml:space="preserve"> LEN(E24)</f>
        <v>52</v>
      </c>
      <c r="E24" s="458" t="str">
        <f xml:space="preserve"> _xlfn.CONCAT(D16:BC16)</f>
        <v>1q!a2wsxedEgyhYnrfRvcuUjJ8*iIk,&lt;9(lLmp/Bb0.;?u 43657</v>
      </c>
      <c r="F24" s="457"/>
      <c r="G24" s="457"/>
      <c r="H24" s="457"/>
      <c r="I24" s="457"/>
      <c r="J24" s="457"/>
      <c r="K24" s="457"/>
      <c r="L24" s="457"/>
      <c r="M24" s="457"/>
      <c r="N24" s="457"/>
      <c r="O24" s="457"/>
      <c r="P24" s="457"/>
      <c r="Q24" s="457"/>
      <c r="R24" s="457"/>
      <c r="S24" s="457"/>
      <c r="T24" s="457"/>
      <c r="U24" s="457"/>
      <c r="V24" s="457"/>
      <c r="W24" s="457"/>
      <c r="X24" s="457"/>
      <c r="Y24" s="457"/>
      <c r="Z24" s="457"/>
      <c r="AA24" s="457"/>
      <c r="AB24" s="457"/>
      <c r="AC24" s="457"/>
      <c r="AD24" s="457"/>
      <c r="AE24" s="457"/>
      <c r="AF24" s="457"/>
      <c r="AG24" s="457"/>
      <c r="AH24" s="444"/>
      <c r="AI24" s="456">
        <v>7</v>
      </c>
      <c r="AJ24" s="444"/>
      <c r="AK24" s="444">
        <f xml:space="preserve"> FIND(AI24,  E24)</f>
        <v>52</v>
      </c>
      <c r="AL24" s="444"/>
      <c r="AM24" s="444"/>
      <c r="AN24" s="444"/>
      <c r="AO24" s="444"/>
      <c r="AP24" s="444"/>
      <c r="AQ24" s="444"/>
      <c r="AR24" s="444"/>
      <c r="AS24" s="444"/>
      <c r="AT24" s="444"/>
      <c r="AU24" s="444"/>
      <c r="AV24" s="444"/>
      <c r="AW24" s="444"/>
      <c r="AX24" s="444"/>
      <c r="AY24" s="444"/>
      <c r="AZ24" s="444"/>
      <c r="BA24" s="444"/>
      <c r="BB24" s="444"/>
      <c r="BC24" s="444"/>
      <c r="BD24" s="444"/>
      <c r="BE24" s="444"/>
      <c r="BF24" s="444"/>
      <c r="BG24" s="444"/>
      <c r="BH24" s="444"/>
      <c r="BI24" s="442">
        <v>22</v>
      </c>
      <c r="BJ24" s="441" t="str" cm="1">
        <f t="array" aca="1" ref="BJ24" ca="1" xml:space="preserve"> INDIRECT( ADDRESS( ROW($C$17), COLUMN($C$17) +$BI24) )</f>
        <v>ㄧ</v>
      </c>
      <c r="BK24" s="440" t="str" cm="1">
        <f t="array" aca="1" ref="BK24" ca="1" xml:space="preserve"> INDIRECT( ADDRESS( ROW($C$19), COLUMN($C$19) +$BI24) )</f>
        <v>i</v>
      </c>
      <c r="BL24" s="439" t="str" cm="1">
        <f t="array" aca="1" ref="BL24" ca="1" xml:space="preserve"> INDIRECT( ADDRESS( ROW($C$18), COLUMN($C$18) +$BI24) )</f>
        <v>i</v>
      </c>
      <c r="BM24" s="438" t="str" cm="1">
        <f t="array" aca="1" ref="BM24" ca="1" xml:space="preserve"> INDIRECT( ADDRESS( ROW($C$16), COLUMN($C$16) +$BI24) )</f>
        <v>u</v>
      </c>
      <c r="BP24" s="548" t="str">
        <f t="shared" ca="1" si="0"/>
        <v>"u": { commit: "ㄧ" }</v>
      </c>
    </row>
    <row r="25" spans="1:68" s="443" customFormat="1" ht="31.5" customHeight="1">
      <c r="B25" s="447" t="str">
        <f xml:space="preserve"> "- xlit|" &amp; E23 &amp; "|" &amp; E24 &amp; "|"</f>
        <v>- xlit|pPbmtTnlkKgGzcjsZCJShiIuUaAOQoeEyYxXMNr}{@][RW123570|1q!a2wsxedEgyhYnrfRvcuUjJ8*iIk,&lt;9(lLmp/Bb0.;?u 43657|</v>
      </c>
      <c r="C25" s="445"/>
      <c r="D25" s="445"/>
      <c r="E25" s="445"/>
      <c r="F25" s="445"/>
      <c r="G25" s="445"/>
      <c r="H25" s="445"/>
      <c r="I25" s="445"/>
      <c r="J25" s="445"/>
      <c r="K25" s="445"/>
      <c r="L25" s="445"/>
      <c r="M25" s="445"/>
      <c r="N25" s="445"/>
      <c r="O25" s="445"/>
      <c r="P25" s="445"/>
      <c r="Q25" s="445"/>
      <c r="R25" s="445"/>
      <c r="S25" s="445"/>
      <c r="T25" s="445"/>
      <c r="U25" s="445"/>
      <c r="V25" s="445"/>
      <c r="W25" s="445"/>
      <c r="X25" s="445"/>
      <c r="Y25" s="445"/>
      <c r="Z25" s="445"/>
      <c r="AA25" s="445"/>
      <c r="AB25" s="445"/>
      <c r="AC25" s="445"/>
      <c r="AD25" s="445"/>
      <c r="AE25" s="445"/>
      <c r="AF25" s="445"/>
      <c r="AG25" s="445"/>
      <c r="AH25" s="444"/>
      <c r="AI25" s="444"/>
      <c r="AJ25" s="444"/>
      <c r="AK25" s="444"/>
      <c r="AL25" s="444"/>
      <c r="AM25" s="444"/>
      <c r="AN25" s="444"/>
      <c r="AO25" s="444"/>
      <c r="AP25" s="444"/>
      <c r="AQ25" s="444"/>
      <c r="AR25" s="444"/>
      <c r="AS25" s="444"/>
      <c r="AT25" s="444"/>
      <c r="AU25" s="444"/>
      <c r="AV25" s="444"/>
      <c r="AW25" s="444"/>
      <c r="AX25" s="444"/>
      <c r="AY25" s="444"/>
      <c r="AZ25" s="444"/>
      <c r="BA25" s="444"/>
      <c r="BB25" s="444"/>
      <c r="BC25" s="444"/>
      <c r="BD25" s="444"/>
      <c r="BE25" s="444"/>
      <c r="BF25" s="444"/>
      <c r="BG25" s="444"/>
      <c r="BH25" s="444"/>
      <c r="BI25" s="442">
        <v>23</v>
      </c>
      <c r="BJ25" s="441" t="str" cm="1">
        <f t="array" aca="1" ref="BJ25" ca="1" xml:space="preserve"> INDIRECT( ADDRESS( ROW($C$17), COLUMN($C$17) +$BI25) )</f>
        <v>ㆪ</v>
      </c>
      <c r="BK25" s="440" t="str" cm="1">
        <f t="array" aca="1" ref="BK25" ca="1" xml:space="preserve"> INDIRECT( ADDRESS( ROW($C$19), COLUMN($C$19) +$BI25) )</f>
        <v>inn</v>
      </c>
      <c r="BL25" s="439" t="str" cm="1">
        <f t="array" aca="1" ref="BL25" ca="1" xml:space="preserve"> INDIRECT( ADDRESS( ROW($C$18), COLUMN($C$18) +$BI25) )</f>
        <v>I</v>
      </c>
      <c r="BM25" s="438" t="str" cm="1">
        <f t="array" aca="1" ref="BM25" ca="1" xml:space="preserve"> INDIRECT( ADDRESS( ROW($C$16), COLUMN($C$16) +$BI25) )</f>
        <v>U</v>
      </c>
      <c r="BP25" s="548" t="str">
        <f t="shared" ca="1" si="0"/>
        <v>"U": { commit: "ㆪ" }</v>
      </c>
    </row>
    <row r="26" spans="1:68" s="443" customFormat="1" ht="31.5" customHeight="1">
      <c r="AH26" s="444"/>
      <c r="AI26" s="444"/>
      <c r="AJ26" s="444"/>
      <c r="AK26" s="444"/>
      <c r="AL26" s="444"/>
      <c r="AM26" s="444"/>
      <c r="AN26" s="444"/>
      <c r="AO26" s="444"/>
      <c r="AP26" s="444"/>
      <c r="AQ26" s="444"/>
      <c r="AR26" s="444"/>
      <c r="AS26" s="444"/>
      <c r="AT26" s="444"/>
      <c r="AU26" s="444"/>
      <c r="AV26" s="444"/>
      <c r="AW26" s="444"/>
      <c r="AX26" s="444"/>
      <c r="AY26" s="444"/>
      <c r="AZ26" s="444"/>
      <c r="BA26" s="444"/>
      <c r="BB26" s="444"/>
      <c r="BC26" s="444"/>
      <c r="BD26" s="444"/>
      <c r="BE26" s="444"/>
      <c r="BF26" s="444"/>
      <c r="BG26" s="444"/>
      <c r="BH26" s="444"/>
      <c r="BI26" s="442">
        <v>24</v>
      </c>
      <c r="BJ26" s="441" t="str" cm="1">
        <f t="array" aca="1" ref="BJ26" ca="1" xml:space="preserve"> INDIRECT( ADDRESS( ROW($C$17), COLUMN($C$17) +$BI26) )</f>
        <v>ㄨ</v>
      </c>
      <c r="BK26" s="440" t="str" cm="1">
        <f t="array" aca="1" ref="BK26" ca="1" xml:space="preserve"> INDIRECT( ADDRESS( ROW($C$19), COLUMN($C$19) +$BI26) )</f>
        <v>u</v>
      </c>
      <c r="BL26" s="439" t="str" cm="1">
        <f t="array" aca="1" ref="BL26" ca="1" xml:space="preserve"> INDIRECT( ADDRESS( ROW($C$18), COLUMN($C$18) +$BI26) )</f>
        <v>u</v>
      </c>
      <c r="BM26" s="438" t="str" cm="1">
        <f t="array" aca="1" ref="BM26" ca="1" xml:space="preserve"> INDIRECT( ADDRESS( ROW($C$16), COLUMN($C$16) +$BI26) )</f>
        <v>j</v>
      </c>
      <c r="BP26" s="548" t="str">
        <f t="shared" ca="1" si="0"/>
        <v>"j": { commit: "ㄨ" }</v>
      </c>
    </row>
    <row r="27" spans="1:68" s="443" customFormat="1" ht="31.5" customHeight="1">
      <c r="B27" s="455" t="s">
        <v>360</v>
      </c>
      <c r="C27" s="453"/>
      <c r="D27" s="453"/>
      <c r="E27" s="453"/>
      <c r="F27" s="453"/>
      <c r="G27" s="453"/>
      <c r="H27" s="453"/>
      <c r="I27" s="453"/>
      <c r="J27" s="453"/>
      <c r="K27" s="453"/>
      <c r="L27" s="453"/>
      <c r="M27" s="453"/>
      <c r="N27" s="453"/>
      <c r="O27" s="453"/>
      <c r="P27" s="453"/>
      <c r="Q27" s="453"/>
      <c r="R27" s="453"/>
      <c r="S27" s="453"/>
      <c r="T27" s="453"/>
      <c r="U27" s="453"/>
      <c r="V27" s="453"/>
      <c r="W27" s="453"/>
      <c r="X27" s="453"/>
      <c r="Y27" s="453"/>
      <c r="Z27" s="453"/>
      <c r="AA27" s="453"/>
      <c r="AB27" s="453"/>
      <c r="AC27" s="453"/>
      <c r="AD27" s="453"/>
      <c r="AE27" s="453"/>
      <c r="AF27" s="453"/>
      <c r="AG27" s="453"/>
      <c r="AH27" s="444"/>
      <c r="AI27" s="444"/>
      <c r="AJ27" s="444"/>
      <c r="AK27" s="444"/>
      <c r="AL27" s="444"/>
      <c r="AM27" s="444"/>
      <c r="AN27" s="444"/>
      <c r="AO27" s="444"/>
      <c r="AP27" s="444"/>
      <c r="AQ27" s="444"/>
      <c r="AR27" s="444"/>
      <c r="AS27" s="444"/>
      <c r="AT27" s="444"/>
      <c r="AU27" s="444"/>
      <c r="AV27" s="444"/>
      <c r="AW27" s="444"/>
      <c r="AX27" s="444"/>
      <c r="AY27" s="444"/>
      <c r="AZ27" s="444"/>
      <c r="BA27" s="444"/>
      <c r="BB27" s="444"/>
      <c r="BC27" s="444"/>
      <c r="BD27" s="444"/>
      <c r="BE27" s="444"/>
      <c r="BF27" s="444"/>
      <c r="BG27" s="444"/>
      <c r="BH27" s="444"/>
      <c r="BI27" s="442">
        <v>25</v>
      </c>
      <c r="BJ27" s="441" t="str" cm="1">
        <f t="array" aca="1" ref="BJ27" ca="1" xml:space="preserve"> INDIRECT( ADDRESS( ROW($C$17), COLUMN($C$17) +$BI27) )</f>
        <v>ㆫ</v>
      </c>
      <c r="BK27" s="440" t="str" cm="1">
        <f t="array" aca="1" ref="BK27" ca="1" xml:space="preserve"> INDIRECT( ADDRESS( ROW($C$19), COLUMN($C$19) +$BI27) )</f>
        <v>unn</v>
      </c>
      <c r="BL27" s="439" t="str" cm="1">
        <f t="array" aca="1" ref="BL27" ca="1" xml:space="preserve"> INDIRECT( ADDRESS( ROW($C$18), COLUMN($C$18) +$BI27) )</f>
        <v>U</v>
      </c>
      <c r="BM27" s="438" t="str" cm="1">
        <f t="array" aca="1" ref="BM27" ca="1" xml:space="preserve"> INDIRECT( ADDRESS( ROW($C$16), COLUMN($C$16) +$BI27) )</f>
        <v>J</v>
      </c>
      <c r="BP27" s="548" t="str">
        <f t="shared" ca="1" si="0"/>
        <v>"J": { commit: "ㆫ" }</v>
      </c>
    </row>
    <row r="28" spans="1:68" s="443" customFormat="1" ht="31.5" customHeight="1">
      <c r="B28" s="453" t="s">
        <v>358</v>
      </c>
      <c r="C28" s="453"/>
      <c r="D28" s="453"/>
      <c r="E28" s="453"/>
      <c r="F28" s="453"/>
      <c r="G28" s="453"/>
      <c r="H28" s="453"/>
      <c r="I28" s="453"/>
      <c r="J28" s="453"/>
      <c r="K28" s="453"/>
      <c r="L28" s="453"/>
      <c r="M28" s="453"/>
      <c r="N28" s="453"/>
      <c r="O28" s="453"/>
      <c r="P28" s="453"/>
      <c r="Q28" s="453"/>
      <c r="R28" s="453"/>
      <c r="S28" s="454" t="s">
        <v>694</v>
      </c>
      <c r="T28" s="453"/>
      <c r="U28" s="453"/>
      <c r="V28" s="453"/>
      <c r="W28" s="453"/>
      <c r="X28" s="453"/>
      <c r="Y28" s="453"/>
      <c r="Z28" s="453"/>
      <c r="AA28" s="453"/>
      <c r="AB28" s="453"/>
      <c r="AC28" s="453"/>
      <c r="AD28" s="453"/>
      <c r="AE28" s="453"/>
      <c r="AF28" s="453"/>
      <c r="AG28" s="453"/>
      <c r="AH28" s="444"/>
      <c r="AI28" s="444"/>
      <c r="AJ28" s="444"/>
      <c r="AK28" s="444"/>
      <c r="AL28" s="444"/>
      <c r="AM28" s="444"/>
      <c r="AN28" s="444"/>
      <c r="AO28" s="444"/>
      <c r="AP28" s="444"/>
      <c r="AQ28" s="444"/>
      <c r="AR28" s="444"/>
      <c r="AS28" s="444"/>
      <c r="AT28" s="444"/>
      <c r="AU28" s="444"/>
      <c r="AV28" s="444"/>
      <c r="AW28" s="444"/>
      <c r="AX28" s="444"/>
      <c r="AY28" s="444"/>
      <c r="AZ28" s="444"/>
      <c r="BA28" s="444"/>
      <c r="BB28" s="444"/>
      <c r="BC28" s="444"/>
      <c r="BD28" s="444"/>
      <c r="BE28" s="444"/>
      <c r="BF28" s="444"/>
      <c r="BG28" s="444"/>
      <c r="BH28" s="444"/>
      <c r="BI28" s="442">
        <v>26</v>
      </c>
      <c r="BJ28" s="441" t="str" cm="1">
        <f t="array" aca="1" ref="BJ28" ca="1" xml:space="preserve"> INDIRECT( ADDRESS( ROW($C$17), COLUMN($C$17) +$BI28) )</f>
        <v>ㄚ</v>
      </c>
      <c r="BK28" s="440" t="str" cm="1">
        <f t="array" aca="1" ref="BK28" ca="1" xml:space="preserve"> INDIRECT( ADDRESS( ROW($C$19), COLUMN($C$19) +$BI28) )</f>
        <v>a</v>
      </c>
      <c r="BL28" s="439" t="str" cm="1">
        <f t="array" aca="1" ref="BL28" ca="1" xml:space="preserve"> INDIRECT( ADDRESS( ROW($C$18), COLUMN($C$18) +$BI28) )</f>
        <v>a</v>
      </c>
      <c r="BM28" s="438" cm="1">
        <f t="array" aca="1" ref="BM28" ca="1" xml:space="preserve"> INDIRECT( ADDRESS( ROW($C$16), COLUMN($C$16) +$BI28) )</f>
        <v>8</v>
      </c>
      <c r="BP28" s="548" t="str">
        <f t="shared" ca="1" si="0"/>
        <v>"8": { commit: "ㄚ" }</v>
      </c>
    </row>
    <row r="29" spans="1:68" s="443" customFormat="1" ht="31.5" customHeight="1">
      <c r="B29" s="452" t="s">
        <v>167</v>
      </c>
      <c r="C29" s="451"/>
      <c r="D29" s="451">
        <f xml:space="preserve"> LEN(E29)</f>
        <v>52</v>
      </c>
      <c r="E29" s="450" t="str">
        <f xml:space="preserve"> _xlfn.CONCAT(D16:BC16)</f>
        <v>1q!a2wsxedEgyhYnrfRvcuUjJ8*iIk,&lt;9(lLmp/Bb0.;?u 43657</v>
      </c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44"/>
      <c r="AI29" s="444"/>
      <c r="AJ29" s="444"/>
      <c r="AK29" s="444"/>
      <c r="AL29" s="444"/>
      <c r="AM29" s="444"/>
      <c r="AN29" s="444"/>
      <c r="AO29" s="444"/>
      <c r="AP29" s="444"/>
      <c r="AQ29" s="444"/>
      <c r="AR29" s="444"/>
      <c r="AS29" s="444"/>
      <c r="AT29" s="444"/>
      <c r="AU29" s="444"/>
      <c r="AV29" s="444"/>
      <c r="AW29" s="444"/>
      <c r="AX29" s="444"/>
      <c r="AY29" s="444"/>
      <c r="AZ29" s="444"/>
      <c r="BA29" s="444"/>
      <c r="BB29" s="444"/>
      <c r="BC29" s="444"/>
      <c r="BD29" s="444"/>
      <c r="BE29" s="444"/>
      <c r="BF29" s="444"/>
      <c r="BG29" s="444"/>
      <c r="BH29" s="444"/>
      <c r="BI29" s="442">
        <v>27</v>
      </c>
      <c r="BJ29" s="441" t="str" cm="1">
        <f t="array" aca="1" ref="BJ29" ca="1" xml:space="preserve"> INDIRECT( ADDRESS( ROW($C$17), COLUMN($C$17) +$BI29) )</f>
        <v>ㆩ</v>
      </c>
      <c r="BK29" s="440" t="str" cm="1">
        <f t="array" aca="1" ref="BK29" ca="1" xml:space="preserve"> INDIRECT( ADDRESS( ROW($C$19), COLUMN($C$19) +$BI29) )</f>
        <v>ann</v>
      </c>
      <c r="BL29" s="439" t="str" cm="1">
        <f t="array" aca="1" ref="BL29" ca="1" xml:space="preserve"> INDIRECT( ADDRESS( ROW($C$18), COLUMN($C$18) +$BI29) )</f>
        <v>A</v>
      </c>
      <c r="BM29" s="438" t="str" cm="1">
        <f t="array" aca="1" ref="BM29" ca="1" xml:space="preserve"> INDIRECT( ADDRESS( ROW($C$16), COLUMN($C$16) +$BI29) )</f>
        <v>*</v>
      </c>
      <c r="BP29" s="548" t="str">
        <f t="shared" ca="1" si="0"/>
        <v>"*": { commit: "ㆩ" }</v>
      </c>
    </row>
    <row r="30" spans="1:68" s="443" customFormat="1" ht="31.5" customHeight="1">
      <c r="B30" s="448" t="s">
        <v>104</v>
      </c>
      <c r="C30" s="449"/>
      <c r="D30" s="449">
        <f>LEN(E30)</f>
        <v>52</v>
      </c>
      <c r="E30" s="448" t="str">
        <f xml:space="preserve"> _xlfn.CONCAT(D17:BC17)</f>
        <v>ㄅㄆㆠㄇㄉㄊㄋㄌㄍㄎㆣㄫㄗㄘㆡㄙㄐㄑㆢㄒㄏㄧㆪㄨㆫㄚㆩㆦㆧㄜㆤㆥㄞㆮㄠㆯㆬㄣㆭㆱㆰㄢㆲㄤㄥㆨ ˋ˪ˊ˫˙</v>
      </c>
      <c r="F30" s="448"/>
      <c r="G30" s="448"/>
      <c r="H30" s="448"/>
      <c r="I30" s="448"/>
      <c r="J30" s="448"/>
      <c r="K30" s="448"/>
      <c r="L30" s="448"/>
      <c r="M30" s="448"/>
      <c r="N30" s="448"/>
      <c r="O30" s="448"/>
      <c r="P30" s="448"/>
      <c r="Q30" s="448"/>
      <c r="R30" s="448"/>
      <c r="S30" s="448"/>
      <c r="T30" s="448"/>
      <c r="U30" s="448"/>
      <c r="V30" s="448"/>
      <c r="W30" s="448"/>
      <c r="X30" s="448"/>
      <c r="Y30" s="448"/>
      <c r="Z30" s="448"/>
      <c r="AA30" s="448"/>
      <c r="AB30" s="448"/>
      <c r="AC30" s="448"/>
      <c r="AD30" s="448"/>
      <c r="AE30" s="448"/>
      <c r="AF30" s="448"/>
      <c r="AG30" s="448"/>
      <c r="AH30" s="444"/>
      <c r="AI30" s="444"/>
      <c r="AJ30" s="444"/>
      <c r="AK30" s="444"/>
      <c r="AL30" s="444"/>
      <c r="AM30" s="444"/>
      <c r="AN30" s="444"/>
      <c r="AO30" s="444"/>
      <c r="AP30" s="444"/>
      <c r="AQ30" s="444"/>
      <c r="AR30" s="444"/>
      <c r="AS30" s="444"/>
      <c r="AT30" s="444"/>
      <c r="AU30" s="444"/>
      <c r="AV30" s="444"/>
      <c r="AW30" s="444"/>
      <c r="AX30" s="444"/>
      <c r="AY30" s="444"/>
      <c r="AZ30" s="444"/>
      <c r="BA30" s="444"/>
      <c r="BB30" s="444"/>
      <c r="BC30" s="444"/>
      <c r="BD30" s="444"/>
      <c r="BE30" s="444"/>
      <c r="BF30" s="444"/>
      <c r="BG30" s="444"/>
      <c r="BH30" s="444"/>
      <c r="BI30" s="442">
        <v>28</v>
      </c>
      <c r="BJ30" s="441" t="str" cm="1">
        <f t="array" aca="1" ref="BJ30" ca="1" xml:space="preserve"> INDIRECT( ADDRESS( ROW($C$17), COLUMN($C$17) +$BI30) )</f>
        <v>ㆦ</v>
      </c>
      <c r="BK30" s="440" t="str" cm="1">
        <f t="array" aca="1" ref="BK30" ca="1" xml:space="preserve"> INDIRECT( ADDRESS( ROW($C$19), COLUMN($C$19) +$BI30) )</f>
        <v>o</v>
      </c>
      <c r="BL30" s="439" t="str" cm="1">
        <f t="array" aca="1" ref="BL30" ca="1" xml:space="preserve"> INDIRECT( ADDRESS( ROW($C$18), COLUMN($C$18) +$BI30) )</f>
        <v>O</v>
      </c>
      <c r="BM30" s="438" t="str" cm="1">
        <f t="array" aca="1" ref="BM30" ca="1" xml:space="preserve"> INDIRECT( ADDRESS( ROW($C$16), COLUMN($C$16) +$BI30) )</f>
        <v>i</v>
      </c>
      <c r="BP30" s="548" t="str">
        <f t="shared" ca="1" si="0"/>
        <v>"i": { commit: "ㆦ" }</v>
      </c>
    </row>
    <row r="31" spans="1:68" s="443" customFormat="1" ht="31.5" customHeight="1">
      <c r="B31" s="447" t="str">
        <f xml:space="preserve"> "- xlit|" &amp; E29 &amp; "|" &amp; E30 &amp; "|"</f>
        <v>- xlit|1q!a2wsxedEgyhYnrfRvcuUjJ8*iIk,&lt;9(lLmp/Bb0.;?u 43657|ㄅㄆㆠㄇㄉㄊㄋㄌㄍㄎㆣㄫㄗㄘㆡㄙㄐㄑㆢㄒㄏㄧㆪㄨㆫㄚㆩㆦㆧㄜㆤㆥㄞㆮㄠㆯㆬㄣㆭㆱㆰㄢㆲㄤㄥㆨ ˋ˪ˊ˫˙|</v>
      </c>
      <c r="C31" s="446"/>
      <c r="D31" s="446"/>
      <c r="E31" s="446"/>
      <c r="F31" s="446"/>
      <c r="G31" s="446"/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446"/>
      <c r="T31" s="446"/>
      <c r="U31" s="446"/>
      <c r="V31" s="446"/>
      <c r="W31" s="446"/>
      <c r="X31" s="446"/>
      <c r="Y31" s="446"/>
      <c r="Z31" s="446"/>
      <c r="AA31" s="446"/>
      <c r="AB31" s="446"/>
      <c r="AC31" s="446"/>
      <c r="AD31" s="446"/>
      <c r="AE31" s="446"/>
      <c r="AF31" s="446"/>
      <c r="AG31" s="445"/>
      <c r="AH31" s="444"/>
      <c r="AI31" s="444"/>
      <c r="AJ31" s="444"/>
      <c r="AK31" s="444"/>
      <c r="AL31" s="444"/>
      <c r="AM31" s="444"/>
      <c r="AN31" s="444"/>
      <c r="AO31" s="444"/>
      <c r="AP31" s="444"/>
      <c r="AQ31" s="444"/>
      <c r="AR31" s="444"/>
      <c r="AS31" s="444"/>
      <c r="AT31" s="444"/>
      <c r="AU31" s="444"/>
      <c r="AV31" s="444"/>
      <c r="AW31" s="444"/>
      <c r="AX31" s="444"/>
      <c r="AY31" s="444"/>
      <c r="AZ31" s="444"/>
      <c r="BA31" s="444"/>
      <c r="BB31" s="444"/>
      <c r="BC31" s="444"/>
      <c r="BD31" s="444"/>
      <c r="BE31" s="444"/>
      <c r="BF31" s="444"/>
      <c r="BG31" s="444"/>
      <c r="BH31" s="444"/>
      <c r="BI31" s="442">
        <v>29</v>
      </c>
      <c r="BJ31" s="441" t="str" cm="1">
        <f t="array" aca="1" ref="BJ31" ca="1" xml:space="preserve"> INDIRECT( ADDRESS( ROW($C$17), COLUMN($C$17) +$BI31) )</f>
        <v>ㆧ</v>
      </c>
      <c r="BK31" s="440" t="str" cm="1">
        <f t="array" aca="1" ref="BK31" ca="1" xml:space="preserve"> INDIRECT( ADDRESS( ROW($C$19), COLUMN($C$19) +$BI31) )</f>
        <v>onn</v>
      </c>
      <c r="BL31" s="439" t="str" cm="1">
        <f t="array" aca="1" ref="BL31" ca="1" xml:space="preserve"> INDIRECT( ADDRESS( ROW($C$18), COLUMN($C$18) +$BI31) )</f>
        <v>Q</v>
      </c>
      <c r="BM31" s="438" t="str" cm="1">
        <f t="array" aca="1" ref="BM31" ca="1" xml:space="preserve"> INDIRECT( ADDRESS( ROW($C$16), COLUMN($C$16) +$BI31) )</f>
        <v>I</v>
      </c>
      <c r="BP31" s="548" t="str">
        <f t="shared" ca="1" si="0"/>
        <v>"I": { commit: "ㆧ" }</v>
      </c>
    </row>
    <row r="32" spans="1:68" s="443" customFormat="1" ht="31.5" customHeight="1">
      <c r="B32" s="437"/>
      <c r="C32" s="437"/>
      <c r="D32" s="437"/>
      <c r="E32" s="437"/>
      <c r="F32" s="437"/>
      <c r="G32" s="437"/>
      <c r="H32" s="437"/>
      <c r="I32" s="437"/>
      <c r="J32" s="437"/>
      <c r="K32" s="437"/>
      <c r="L32" s="437"/>
      <c r="M32" s="437"/>
      <c r="N32" s="437"/>
      <c r="O32" s="437"/>
      <c r="P32" s="437"/>
      <c r="Q32" s="437"/>
      <c r="R32" s="437"/>
      <c r="S32" s="437"/>
      <c r="T32" s="437"/>
      <c r="U32" s="437"/>
      <c r="V32" s="437"/>
      <c r="W32" s="437"/>
      <c r="X32" s="437"/>
      <c r="Y32" s="437"/>
      <c r="Z32" s="437"/>
      <c r="AA32" s="437"/>
      <c r="AB32" s="437"/>
      <c r="AC32" s="437"/>
      <c r="AD32" s="437"/>
      <c r="AE32" s="437"/>
      <c r="AF32" s="437"/>
      <c r="AG32" s="437"/>
      <c r="AH32" s="444"/>
      <c r="AI32" s="444"/>
      <c r="AJ32" s="444"/>
      <c r="AK32" s="444"/>
      <c r="AL32" s="444"/>
      <c r="AM32" s="444"/>
      <c r="AN32" s="444"/>
      <c r="AO32" s="444"/>
      <c r="AP32" s="444"/>
      <c r="AQ32" s="444"/>
      <c r="AR32" s="444"/>
      <c r="AS32" s="444"/>
      <c r="AT32" s="444"/>
      <c r="AU32" s="444"/>
      <c r="AV32" s="444"/>
      <c r="AW32" s="444"/>
      <c r="AX32" s="444"/>
      <c r="AY32" s="444"/>
      <c r="AZ32" s="444"/>
      <c r="BA32" s="444"/>
      <c r="BB32" s="444"/>
      <c r="BC32" s="444"/>
      <c r="BD32" s="444"/>
      <c r="BE32" s="444"/>
      <c r="BF32" s="444"/>
      <c r="BG32" s="444"/>
      <c r="BH32" s="444"/>
      <c r="BI32" s="442">
        <v>30</v>
      </c>
      <c r="BJ32" s="441" t="str" cm="1">
        <f t="array" aca="1" ref="BJ32" ca="1" xml:space="preserve"> INDIRECT( ADDRESS( ROW($C$17), COLUMN($C$17) +$BI32) )</f>
        <v>ㄜ</v>
      </c>
      <c r="BK32" s="440" t="str" cm="1">
        <f t="array" aca="1" ref="BK32" ca="1" xml:space="preserve"> INDIRECT( ADDRESS( ROW($C$19), COLUMN($C$19) +$BI32) )</f>
        <v>o</v>
      </c>
      <c r="BL32" s="439" t="str" cm="1">
        <f t="array" aca="1" ref="BL32" ca="1" xml:space="preserve"> INDIRECT( ADDRESS( ROW($C$18), COLUMN($C$18) +$BI32) )</f>
        <v>o</v>
      </c>
      <c r="BM32" s="438" t="str" cm="1">
        <f t="array" aca="1" ref="BM32" ca="1" xml:space="preserve"> INDIRECT( ADDRESS( ROW($C$16), COLUMN($C$16) +$BI32) )</f>
        <v>k</v>
      </c>
      <c r="BP32" s="548" t="str">
        <f t="shared" ca="1" si="0"/>
        <v>"k": { commit: "ㄜ" }</v>
      </c>
    </row>
    <row r="33" spans="2:68" s="443" customFormat="1" ht="31.5" customHeight="1">
      <c r="B33" s="455" t="s">
        <v>945</v>
      </c>
      <c r="C33" s="453"/>
      <c r="D33" s="453"/>
      <c r="E33" s="453"/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/>
      <c r="Q33" s="453"/>
      <c r="R33" s="453"/>
      <c r="S33" s="453"/>
      <c r="T33" s="453"/>
      <c r="U33" s="453"/>
      <c r="V33" s="453"/>
      <c r="W33" s="453"/>
      <c r="X33" s="453"/>
      <c r="Y33" s="453"/>
      <c r="Z33" s="453"/>
      <c r="AA33" s="453"/>
      <c r="AB33" s="453"/>
      <c r="AC33" s="453"/>
      <c r="AD33" s="453"/>
      <c r="AE33" s="453"/>
      <c r="AF33" s="453"/>
      <c r="AG33" s="453"/>
      <c r="AH33" s="444"/>
      <c r="AI33" s="444"/>
      <c r="AJ33" s="444"/>
      <c r="AK33" s="444"/>
      <c r="AL33" s="444"/>
      <c r="AM33" s="444"/>
      <c r="AN33" s="444"/>
      <c r="AO33" s="444"/>
      <c r="AP33" s="444"/>
      <c r="AQ33" s="444"/>
      <c r="AR33" s="444"/>
      <c r="AS33" s="444"/>
      <c r="AT33" s="444"/>
      <c r="AU33" s="444"/>
      <c r="AV33" s="444"/>
      <c r="AW33" s="444"/>
      <c r="AX33" s="444"/>
      <c r="AY33" s="444"/>
      <c r="AZ33" s="444"/>
      <c r="BA33" s="444"/>
      <c r="BB33" s="444"/>
      <c r="BC33" s="444"/>
      <c r="BD33" s="444"/>
      <c r="BE33" s="444"/>
      <c r="BF33" s="444"/>
      <c r="BG33" s="444"/>
      <c r="BH33" s="444"/>
      <c r="BI33" s="442">
        <v>31</v>
      </c>
      <c r="BJ33" s="441" t="str" cm="1">
        <f t="array" aca="1" ref="BJ33" ca="1" xml:space="preserve"> INDIRECT( ADDRESS( ROW($C$17), COLUMN($C$17) +$BI33) )</f>
        <v>ㆤ</v>
      </c>
      <c r="BK33" s="440" t="str" cm="1">
        <f t="array" aca="1" ref="BK33" ca="1" xml:space="preserve"> INDIRECT( ADDRESS( ROW($C$19), COLUMN($C$19) +$BI33) )</f>
        <v>e</v>
      </c>
      <c r="BL33" s="439" t="str" cm="1">
        <f t="array" aca="1" ref="BL33" ca="1" xml:space="preserve"> INDIRECT( ADDRESS( ROW($C$18), COLUMN($C$18) +$BI33) )</f>
        <v>e</v>
      </c>
      <c r="BM33" s="438" t="str" cm="1">
        <f t="array" aca="1" ref="BM33" ca="1" xml:space="preserve"> INDIRECT( ADDRESS( ROW($C$16), COLUMN($C$16) +$BI33) )</f>
        <v>,</v>
      </c>
      <c r="BP33" s="548" t="str">
        <f t="shared" ca="1" si="0"/>
        <v>",": { commit: "ㆤ" }</v>
      </c>
    </row>
    <row r="34" spans="2:68" s="443" customFormat="1" ht="31.5" customHeight="1">
      <c r="B34" s="453" t="s">
        <v>944</v>
      </c>
      <c r="C34" s="453"/>
      <c r="D34" s="453"/>
      <c r="E34" s="453"/>
      <c r="F34" s="453"/>
      <c r="G34" s="453"/>
      <c r="H34" s="453"/>
      <c r="I34" s="453"/>
      <c r="J34" s="453"/>
      <c r="K34" s="453"/>
      <c r="L34" s="453"/>
      <c r="M34" s="453"/>
      <c r="N34" s="453"/>
      <c r="O34" s="453"/>
      <c r="P34" s="453"/>
      <c r="Q34" s="453"/>
      <c r="R34" s="453"/>
      <c r="S34" s="454" t="s">
        <v>694</v>
      </c>
      <c r="T34" s="453"/>
      <c r="U34" s="453"/>
      <c r="V34" s="453"/>
      <c r="W34" s="453"/>
      <c r="X34" s="453"/>
      <c r="Y34" s="453"/>
      <c r="Z34" s="453"/>
      <c r="AA34" s="453"/>
      <c r="AB34" s="453"/>
      <c r="AC34" s="453"/>
      <c r="AD34" s="453"/>
      <c r="AE34" s="453"/>
      <c r="AF34" s="453"/>
      <c r="AG34" s="453"/>
      <c r="AH34" s="444"/>
      <c r="AI34" s="444"/>
      <c r="AJ34" s="444"/>
      <c r="AK34" s="444"/>
      <c r="AL34" s="444"/>
      <c r="AM34" s="444"/>
      <c r="AN34" s="444"/>
      <c r="AO34" s="444"/>
      <c r="AP34" s="444"/>
      <c r="AQ34" s="444"/>
      <c r="AR34" s="444"/>
      <c r="AS34" s="444"/>
      <c r="AT34" s="444"/>
      <c r="AU34" s="444"/>
      <c r="AV34" s="444"/>
      <c r="AW34" s="444"/>
      <c r="AX34" s="444"/>
      <c r="AY34" s="444"/>
      <c r="AZ34" s="444"/>
      <c r="BA34" s="444"/>
      <c r="BB34" s="444"/>
      <c r="BC34" s="444"/>
      <c r="BD34" s="444"/>
      <c r="BE34" s="444"/>
      <c r="BF34" s="444"/>
      <c r="BG34" s="444"/>
      <c r="BH34" s="444"/>
      <c r="BI34" s="442">
        <v>32</v>
      </c>
      <c r="BJ34" s="441" t="str" cm="1">
        <f t="array" aca="1" ref="BJ34" ca="1" xml:space="preserve"> INDIRECT( ADDRESS( ROW($C$17), COLUMN($C$17) +$BI34) )</f>
        <v>ㆥ</v>
      </c>
      <c r="BK34" s="440" t="str" cm="1">
        <f t="array" aca="1" ref="BK34" ca="1" xml:space="preserve"> INDIRECT( ADDRESS( ROW($C$19), COLUMN($C$19) +$BI34) )</f>
        <v>enn</v>
      </c>
      <c r="BL34" s="439" t="str" cm="1">
        <f t="array" aca="1" ref="BL34" ca="1" xml:space="preserve"> INDIRECT( ADDRESS( ROW($C$18), COLUMN($C$18) +$BI34) )</f>
        <v>E</v>
      </c>
      <c r="BM34" s="438" t="str" cm="1">
        <f t="array" aca="1" ref="BM34" ca="1" xml:space="preserve"> INDIRECT( ADDRESS( ROW($C$16), COLUMN($C$16) +$BI34) )</f>
        <v>&lt;</v>
      </c>
      <c r="BP34" s="548" t="str">
        <f t="shared" ca="1" si="0"/>
        <v>"&lt;": { commit: "ㆥ" }</v>
      </c>
    </row>
    <row r="35" spans="2:68" s="443" customFormat="1" ht="31.5" customHeight="1">
      <c r="B35" s="452" t="s">
        <v>943</v>
      </c>
      <c r="C35" s="451"/>
      <c r="D35" s="451">
        <f xml:space="preserve"> LEN(E35)</f>
        <v>52</v>
      </c>
      <c r="E35" s="450" t="str">
        <f xml:space="preserve"> _xlfn.CONCAT(D18:BC18)</f>
        <v>pPbmtTnlkKgGzcjsZCJShiIuUaAOQoeEyYxXMNr}{@][RW123570</v>
      </c>
      <c r="F35" s="450"/>
      <c r="G35" s="450"/>
      <c r="H35" s="450"/>
      <c r="I35" s="450"/>
      <c r="J35" s="450"/>
      <c r="K35" s="450"/>
      <c r="L35" s="450"/>
      <c r="M35" s="450"/>
      <c r="N35" s="450"/>
      <c r="O35" s="450"/>
      <c r="P35" s="450"/>
      <c r="Q35" s="450"/>
      <c r="R35" s="450"/>
      <c r="S35" s="450"/>
      <c r="T35" s="450"/>
      <c r="U35" s="450"/>
      <c r="V35" s="450"/>
      <c r="W35" s="450"/>
      <c r="X35" s="450"/>
      <c r="Y35" s="450"/>
      <c r="Z35" s="450"/>
      <c r="AA35" s="450"/>
      <c r="AB35" s="450"/>
      <c r="AC35" s="450"/>
      <c r="AD35" s="450"/>
      <c r="AE35" s="450"/>
      <c r="AF35" s="450"/>
      <c r="AG35" s="450"/>
      <c r="AH35" s="444"/>
      <c r="AI35" s="444"/>
      <c r="AJ35" s="437"/>
      <c r="AK35" s="437"/>
      <c r="AL35" s="437"/>
      <c r="AM35" s="437"/>
      <c r="AN35" s="437"/>
      <c r="AO35" s="437"/>
      <c r="AP35" s="437"/>
      <c r="AQ35" s="437"/>
      <c r="AR35" s="437"/>
      <c r="AS35" s="437"/>
      <c r="AT35" s="437"/>
      <c r="AU35" s="437"/>
      <c r="AV35" s="437"/>
      <c r="AW35" s="437"/>
      <c r="AX35" s="437"/>
      <c r="AY35" s="437"/>
      <c r="AZ35" s="437"/>
      <c r="BA35" s="437"/>
      <c r="BB35" s="437"/>
      <c r="BC35" s="437"/>
      <c r="BD35" s="444"/>
      <c r="BE35" s="444"/>
      <c r="BF35" s="444"/>
      <c r="BG35" s="444"/>
      <c r="BH35" s="444"/>
      <c r="BI35" s="442">
        <v>33</v>
      </c>
      <c r="BJ35" s="441" t="str" cm="1">
        <f t="array" aca="1" ref="BJ35" ca="1" xml:space="preserve"> INDIRECT( ADDRESS( ROW($C$17), COLUMN($C$17) +$BI35) )</f>
        <v>ㄞ</v>
      </c>
      <c r="BK35" s="440" t="str" cm="1">
        <f t="array" aca="1" ref="BK35" ca="1" xml:space="preserve"> INDIRECT( ADDRESS( ROW($C$19), COLUMN($C$19) +$BI35) )</f>
        <v>ai</v>
      </c>
      <c r="BL35" s="439" t="str" cm="1">
        <f t="array" aca="1" ref="BL35" ca="1" xml:space="preserve"> INDIRECT( ADDRESS( ROW($C$18), COLUMN($C$18) +$BI35) )</f>
        <v>y</v>
      </c>
      <c r="BM35" s="438" cm="1">
        <f t="array" aca="1" ref="BM35" ca="1" xml:space="preserve"> INDIRECT( ADDRESS( ROW($C$16), COLUMN($C$16) +$BI35) )</f>
        <v>9</v>
      </c>
      <c r="BP35" s="548" t="str">
        <f t="shared" ca="1" si="0"/>
        <v>"9": { commit: "ㄞ" }</v>
      </c>
    </row>
    <row r="36" spans="2:68" s="443" customFormat="1" ht="31.5" customHeight="1">
      <c r="B36" s="448" t="s">
        <v>104</v>
      </c>
      <c r="C36" s="449"/>
      <c r="D36" s="449">
        <f>LEN(E36)</f>
        <v>52</v>
      </c>
      <c r="E36" s="448" t="str">
        <f xml:space="preserve"> _xlfn.CONCAT(D17:BC17)</f>
        <v>ㄅㄆㆠㄇㄉㄊㄋㄌㄍㄎㆣㄫㄗㄘㆡㄙㄐㄑㆢㄒㄏㄧㆪㄨㆫㄚㆩㆦㆧㄜㆤㆥㄞㆮㄠㆯㆬㄣㆭㆱㆰㄢㆲㄤㄥㆨ ˋ˪ˊ˫˙</v>
      </c>
      <c r="F36" s="448"/>
      <c r="G36" s="448"/>
      <c r="H36" s="448"/>
      <c r="I36" s="448"/>
      <c r="J36" s="448"/>
      <c r="K36" s="448"/>
      <c r="L36" s="448"/>
      <c r="M36" s="448"/>
      <c r="N36" s="448"/>
      <c r="O36" s="448"/>
      <c r="P36" s="448"/>
      <c r="Q36" s="448"/>
      <c r="R36" s="448"/>
      <c r="S36" s="448"/>
      <c r="T36" s="448"/>
      <c r="U36" s="448"/>
      <c r="V36" s="448"/>
      <c r="W36" s="448"/>
      <c r="X36" s="448"/>
      <c r="Y36" s="448"/>
      <c r="Z36" s="448"/>
      <c r="AA36" s="448"/>
      <c r="AB36" s="448"/>
      <c r="AC36" s="448"/>
      <c r="AD36" s="448"/>
      <c r="AE36" s="448"/>
      <c r="AF36" s="448"/>
      <c r="AG36" s="448"/>
      <c r="AH36" s="444"/>
      <c r="AI36" s="444"/>
      <c r="AJ36" s="437"/>
      <c r="AK36" s="437"/>
      <c r="AL36" s="437"/>
      <c r="AM36" s="437"/>
      <c r="AN36" s="437"/>
      <c r="AO36" s="437"/>
      <c r="AP36" s="437"/>
      <c r="AQ36" s="437"/>
      <c r="AR36" s="437"/>
      <c r="AS36" s="437"/>
      <c r="AT36" s="437"/>
      <c r="AU36" s="437"/>
      <c r="AV36" s="437"/>
      <c r="AW36" s="437"/>
      <c r="AX36" s="437"/>
      <c r="AY36" s="437"/>
      <c r="AZ36" s="437"/>
      <c r="BA36" s="437"/>
      <c r="BB36" s="437"/>
      <c r="BC36" s="437"/>
      <c r="BD36" s="444"/>
      <c r="BE36" s="444"/>
      <c r="BF36" s="444"/>
      <c r="BG36" s="444"/>
      <c r="BH36" s="444"/>
      <c r="BI36" s="442">
        <v>34</v>
      </c>
      <c r="BJ36" s="441" t="str" cm="1">
        <f t="array" aca="1" ref="BJ36" ca="1" xml:space="preserve"> INDIRECT( ADDRESS( ROW($C$17), COLUMN($C$17) +$BI36) )</f>
        <v>ㆮ</v>
      </c>
      <c r="BK36" s="440" t="str" cm="1">
        <f t="array" aca="1" ref="BK36" ca="1" xml:space="preserve"> INDIRECT( ADDRESS( ROW($C$19), COLUMN($C$19) +$BI36) )</f>
        <v>ainn</v>
      </c>
      <c r="BL36" s="439" t="str" cm="1">
        <f t="array" aca="1" ref="BL36" ca="1" xml:space="preserve"> INDIRECT( ADDRESS( ROW($C$18), COLUMN($C$18) +$BI36) )</f>
        <v>Y</v>
      </c>
      <c r="BM36" s="438" t="str" cm="1">
        <f t="array" aca="1" ref="BM36" ca="1" xml:space="preserve"> INDIRECT( ADDRESS( ROW($C$16), COLUMN($C$16) +$BI36) )</f>
        <v>(</v>
      </c>
      <c r="BP36" s="548" t="str">
        <f t="shared" ca="1" si="0"/>
        <v>"(": { commit: "ㆮ" }</v>
      </c>
    </row>
    <row r="37" spans="2:68" s="443" customFormat="1" ht="31.5" customHeight="1">
      <c r="B37" s="447" t="str">
        <f xml:space="preserve"> "- xlit|" &amp; E35 &amp; "|" &amp; E36 &amp; "|"</f>
        <v>- xlit|pPbmtTnlkKgGzcjsZCJShiIuUaAOQoeEyYxXMNr}{@][RW123570|ㄅㄆㆠㄇㄉㄊㄋㄌㄍㄎㆣㄫㄗㄘㆡㄙㄐㄑㆢㄒㄏㄧㆪㄨㆫㄚㆩㆦㆧㄜㆤㆥㄞㆮㄠㆯㆬㄣㆭㆱㆰㄢㆲㄤㄥㆨ ˋ˪ˊ˫˙|</v>
      </c>
      <c r="C37" s="446"/>
      <c r="D37" s="446"/>
      <c r="E37" s="446"/>
      <c r="F37" s="446"/>
      <c r="G37" s="446"/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446"/>
      <c r="T37" s="446"/>
      <c r="U37" s="446"/>
      <c r="V37" s="446"/>
      <c r="W37" s="446"/>
      <c r="X37" s="446"/>
      <c r="Y37" s="446"/>
      <c r="Z37" s="446"/>
      <c r="AA37" s="446"/>
      <c r="AB37" s="446"/>
      <c r="AC37" s="446"/>
      <c r="AD37" s="446"/>
      <c r="AE37" s="446"/>
      <c r="AF37" s="446"/>
      <c r="AG37" s="445"/>
      <c r="AH37" s="444"/>
      <c r="AI37" s="444"/>
      <c r="AJ37" s="437"/>
      <c r="AK37" s="437"/>
      <c r="AL37" s="437"/>
      <c r="AM37" s="437"/>
      <c r="AN37" s="437"/>
      <c r="AO37" s="437"/>
      <c r="AP37" s="437"/>
      <c r="AQ37" s="437"/>
      <c r="AR37" s="437"/>
      <c r="AS37" s="437"/>
      <c r="AT37" s="437"/>
      <c r="AU37" s="437"/>
      <c r="AV37" s="437"/>
      <c r="AW37" s="437"/>
      <c r="AX37" s="437"/>
      <c r="AY37" s="437"/>
      <c r="AZ37" s="437"/>
      <c r="BA37" s="437"/>
      <c r="BB37" s="437"/>
      <c r="BC37" s="437"/>
      <c r="BD37" s="444"/>
      <c r="BE37" s="444"/>
      <c r="BF37" s="444"/>
      <c r="BG37" s="444"/>
      <c r="BH37" s="444"/>
      <c r="BI37" s="442">
        <v>35</v>
      </c>
      <c r="BJ37" s="441" t="str" cm="1">
        <f t="array" aca="1" ref="BJ37" ca="1" xml:space="preserve"> INDIRECT( ADDRESS( ROW($C$17), COLUMN($C$17) +$BI37) )</f>
        <v>ㄠ</v>
      </c>
      <c r="BK37" s="440" t="str" cm="1">
        <f t="array" aca="1" ref="BK37" ca="1" xml:space="preserve"> INDIRECT( ADDRESS( ROW($C$19), COLUMN($C$19) +$BI37) )</f>
        <v>au</v>
      </c>
      <c r="BL37" s="439" t="str" cm="1">
        <f t="array" aca="1" ref="BL37" ca="1" xml:space="preserve"> INDIRECT( ADDRESS( ROW($C$18), COLUMN($C$18) +$BI37) )</f>
        <v>x</v>
      </c>
      <c r="BM37" s="438" t="str" cm="1">
        <f t="array" aca="1" ref="BM37" ca="1" xml:space="preserve"> INDIRECT( ADDRESS( ROW($C$16), COLUMN($C$16) +$BI37) )</f>
        <v>l</v>
      </c>
      <c r="BP37" s="548" t="str">
        <f t="shared" ca="1" si="0"/>
        <v>"l": { commit: "ㄠ" }</v>
      </c>
    </row>
    <row r="38" spans="2:68" s="443" customFormat="1" ht="31.5" customHeight="1">
      <c r="B38" s="437"/>
      <c r="C38" s="437"/>
      <c r="D38" s="437"/>
      <c r="E38" s="437"/>
      <c r="F38" s="437"/>
      <c r="G38" s="437"/>
      <c r="H38" s="437"/>
      <c r="I38" s="437"/>
      <c r="J38" s="437"/>
      <c r="K38" s="437"/>
      <c r="L38" s="437"/>
      <c r="M38" s="437"/>
      <c r="N38" s="437"/>
      <c r="O38" s="437"/>
      <c r="P38" s="437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7"/>
      <c r="AB38" s="437"/>
      <c r="AC38" s="437"/>
      <c r="AD38" s="437"/>
      <c r="AE38" s="437"/>
      <c r="AF38" s="437"/>
      <c r="AG38" s="437"/>
      <c r="AH38" s="437"/>
      <c r="AI38" s="437"/>
      <c r="AJ38" s="437"/>
      <c r="AK38" s="437"/>
      <c r="AL38" s="437"/>
      <c r="AM38" s="437"/>
      <c r="AN38" s="437"/>
      <c r="AO38" s="437"/>
      <c r="AP38" s="437"/>
      <c r="AQ38" s="437"/>
      <c r="AR38" s="437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7"/>
      <c r="BD38" s="444"/>
      <c r="BE38" s="444"/>
      <c r="BF38" s="444"/>
      <c r="BG38" s="444"/>
      <c r="BH38" s="444"/>
      <c r="BI38" s="442">
        <v>36</v>
      </c>
      <c r="BJ38" s="441" t="str" cm="1">
        <f t="array" aca="1" ref="BJ38" ca="1" xml:space="preserve"> INDIRECT( ADDRESS( ROW($C$17), COLUMN($C$17) +$BI38) )</f>
        <v>ㆯ</v>
      </c>
      <c r="BK38" s="440" t="str" cm="1">
        <f t="array" aca="1" ref="BK38" ca="1" xml:space="preserve"> INDIRECT( ADDRESS( ROW($C$19), COLUMN($C$19) +$BI38) )</f>
        <v>aunn</v>
      </c>
      <c r="BL38" s="439" t="str" cm="1">
        <f t="array" aca="1" ref="BL38" ca="1" xml:space="preserve"> INDIRECT( ADDRESS( ROW($C$18), COLUMN($C$18) +$BI38) )</f>
        <v>X</v>
      </c>
      <c r="BM38" s="438" t="str" cm="1">
        <f t="array" aca="1" ref="BM38" ca="1" xml:space="preserve"> INDIRECT( ADDRESS( ROW($C$16), COLUMN($C$16) +$BI38) )</f>
        <v>L</v>
      </c>
      <c r="BP38" s="548" t="str">
        <f t="shared" ca="1" si="0"/>
        <v>"L": { commit: "ㆯ" }</v>
      </c>
    </row>
    <row r="39" spans="2:68" ht="31.5" customHeight="1">
      <c r="B39" s="437"/>
      <c r="C39" s="437"/>
      <c r="D39" s="437"/>
      <c r="E39" s="437"/>
      <c r="F39" s="437"/>
      <c r="G39" s="437"/>
      <c r="H39" s="437"/>
      <c r="I39" s="437"/>
      <c r="J39" s="437"/>
      <c r="K39" s="437"/>
      <c r="L39" s="437"/>
      <c r="M39" s="437"/>
      <c r="N39" s="437"/>
      <c r="O39" s="437"/>
      <c r="P39" s="437"/>
      <c r="Q39" s="437"/>
      <c r="R39" s="437"/>
      <c r="S39" s="437"/>
      <c r="T39" s="437"/>
      <c r="U39" s="437"/>
      <c r="V39" s="437"/>
      <c r="W39" s="437"/>
      <c r="X39" s="437"/>
      <c r="Y39" s="437"/>
      <c r="Z39" s="437"/>
      <c r="AA39" s="437"/>
      <c r="AB39" s="437"/>
      <c r="AC39" s="437"/>
      <c r="AD39" s="437"/>
      <c r="AE39" s="437"/>
      <c r="AF39" s="437"/>
      <c r="AG39" s="437"/>
      <c r="AH39" s="437"/>
      <c r="AI39" s="437"/>
      <c r="AJ39" s="437"/>
      <c r="AK39" s="437"/>
      <c r="AL39" s="437"/>
      <c r="AM39" s="437"/>
      <c r="AN39" s="437"/>
      <c r="AO39" s="437"/>
      <c r="AP39" s="437"/>
      <c r="AQ39" s="437"/>
      <c r="AR39" s="437"/>
      <c r="AS39" s="437"/>
      <c r="AT39" s="437"/>
      <c r="AU39" s="437"/>
      <c r="AV39" s="437"/>
      <c r="AW39" s="437"/>
      <c r="AX39" s="437"/>
      <c r="AY39" s="437"/>
      <c r="AZ39" s="437"/>
      <c r="BA39" s="437"/>
      <c r="BB39" s="437"/>
      <c r="BC39" s="437"/>
      <c r="BD39" s="437"/>
      <c r="BE39" s="437"/>
      <c r="BF39" s="437"/>
      <c r="BG39" s="437"/>
      <c r="BH39" s="437"/>
      <c r="BI39" s="442">
        <v>37</v>
      </c>
      <c r="BJ39" s="441" t="str" cm="1">
        <f t="array" aca="1" ref="BJ39" ca="1" xml:space="preserve"> INDIRECT( ADDRESS( ROW($C$17), COLUMN($C$17) +$BI39) )</f>
        <v>ㆬ</v>
      </c>
      <c r="BK39" s="440" t="str" cm="1">
        <f t="array" aca="1" ref="BK39" ca="1" xml:space="preserve"> INDIRECT( ADDRESS( ROW($C$19), COLUMN($C$19) +$BI39) )</f>
        <v>-m</v>
      </c>
      <c r="BL39" s="439" t="str" cm="1">
        <f t="array" aca="1" ref="BL39" ca="1" xml:space="preserve"> INDIRECT( ADDRESS( ROW($C$18), COLUMN($C$18) +$BI39) )</f>
        <v>M</v>
      </c>
      <c r="BM39" s="438" t="str" cm="1">
        <f t="array" aca="1" ref="BM39" ca="1" xml:space="preserve"> INDIRECT( ADDRESS( ROW($C$16), COLUMN($C$16) +$BI39) )</f>
        <v>m</v>
      </c>
      <c r="BP39" s="548" t="str">
        <f t="shared" ca="1" si="0"/>
        <v>"m": { commit: "ㆬ" }</v>
      </c>
    </row>
    <row r="40" spans="2:68" ht="31.5" customHeight="1">
      <c r="B40" s="437"/>
      <c r="C40" s="437"/>
      <c r="D40" s="437"/>
      <c r="E40" s="437"/>
      <c r="F40" s="437"/>
      <c r="G40" s="437"/>
      <c r="H40" s="437"/>
      <c r="I40" s="437"/>
      <c r="J40" s="437"/>
      <c r="K40" s="437"/>
      <c r="L40" s="437"/>
      <c r="M40" s="437"/>
      <c r="N40" s="437"/>
      <c r="O40" s="437"/>
      <c r="P40" s="437"/>
      <c r="Q40" s="437"/>
      <c r="R40" s="437"/>
      <c r="S40" s="437"/>
      <c r="T40" s="437"/>
      <c r="U40" s="437"/>
      <c r="V40" s="437"/>
      <c r="W40" s="437"/>
      <c r="X40" s="437"/>
      <c r="Y40" s="437"/>
      <c r="Z40" s="437"/>
      <c r="AA40" s="437"/>
      <c r="AB40" s="437"/>
      <c r="AC40" s="437"/>
      <c r="AD40" s="437"/>
      <c r="AE40" s="437"/>
      <c r="AF40" s="437"/>
      <c r="AG40" s="437"/>
      <c r="AH40" s="437"/>
      <c r="AI40" s="437"/>
      <c r="AJ40" s="437"/>
      <c r="AK40" s="437"/>
      <c r="AL40" s="437"/>
      <c r="AM40" s="437"/>
      <c r="AN40" s="437"/>
      <c r="AO40" s="437"/>
      <c r="AP40" s="437"/>
      <c r="AQ40" s="437"/>
      <c r="AR40" s="437"/>
      <c r="AS40" s="437"/>
      <c r="AT40" s="437"/>
      <c r="AU40" s="437"/>
      <c r="AV40" s="437"/>
      <c r="AW40" s="437"/>
      <c r="AX40" s="437"/>
      <c r="AY40" s="437"/>
      <c r="AZ40" s="437"/>
      <c r="BA40" s="437"/>
      <c r="BB40" s="437"/>
      <c r="BC40" s="437"/>
      <c r="BD40" s="437"/>
      <c r="BE40" s="437"/>
      <c r="BF40" s="437"/>
      <c r="BG40" s="437"/>
      <c r="BH40" s="437"/>
      <c r="BI40" s="442">
        <v>38</v>
      </c>
      <c r="BJ40" s="441" t="str" cm="1">
        <f t="array" aca="1" ref="BJ40" ca="1" xml:space="preserve"> INDIRECT( ADDRESS( ROW($C$17), COLUMN($C$17) +$BI40) )</f>
        <v>ㄣ</v>
      </c>
      <c r="BK40" s="440" t="str" cm="1">
        <f t="array" aca="1" ref="BK40" ca="1" xml:space="preserve"> INDIRECT( ADDRESS( ROW($C$19), COLUMN($C$19) +$BI40) )</f>
        <v>-n</v>
      </c>
      <c r="BL40" s="439" t="str" cm="1">
        <f t="array" aca="1" ref="BL40" ca="1" xml:space="preserve"> INDIRECT( ADDRESS( ROW($C$18), COLUMN($C$18) +$BI40) )</f>
        <v>N</v>
      </c>
      <c r="BM40" s="438" t="str" cm="1">
        <f t="array" aca="1" ref="BM40" ca="1" xml:space="preserve"> INDIRECT( ADDRESS( ROW($C$16), COLUMN($C$16) +$BI40) )</f>
        <v>p</v>
      </c>
      <c r="BP40" s="548" t="str">
        <f t="shared" ca="1" si="0"/>
        <v>"p": { commit: "ㄣ" }</v>
      </c>
    </row>
    <row r="41" spans="2:68" ht="31.5" customHeight="1">
      <c r="B41" s="437"/>
      <c r="C41" s="437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437"/>
      <c r="T41" s="437"/>
      <c r="U41" s="437"/>
      <c r="V41" s="437"/>
      <c r="W41" s="437"/>
      <c r="X41" s="437"/>
      <c r="Y41" s="437"/>
      <c r="Z41" s="437"/>
      <c r="AA41" s="437"/>
      <c r="AB41" s="437"/>
      <c r="AC41" s="437"/>
      <c r="AD41" s="437"/>
      <c r="AE41" s="437"/>
      <c r="AF41" s="437"/>
      <c r="AG41" s="437"/>
      <c r="AH41" s="437"/>
      <c r="AI41" s="437"/>
      <c r="AJ41" s="437"/>
      <c r="AK41" s="437"/>
      <c r="AL41" s="437"/>
      <c r="AM41" s="437"/>
      <c r="AN41" s="437"/>
      <c r="AO41" s="437"/>
      <c r="AP41" s="437"/>
      <c r="AQ41" s="437"/>
      <c r="AR41" s="437"/>
      <c r="AS41" s="437"/>
      <c r="AT41" s="437"/>
      <c r="AU41" s="437"/>
      <c r="AV41" s="437"/>
      <c r="AW41" s="437"/>
      <c r="AX41" s="437"/>
      <c r="AY41" s="437"/>
      <c r="AZ41" s="437"/>
      <c r="BA41" s="437"/>
      <c r="BB41" s="437"/>
      <c r="BC41" s="437"/>
      <c r="BD41" s="437"/>
      <c r="BE41" s="437"/>
      <c r="BF41" s="437"/>
      <c r="BG41" s="437"/>
      <c r="BH41" s="437"/>
      <c r="BI41" s="442">
        <v>39</v>
      </c>
      <c r="BJ41" s="441" t="str" cm="1">
        <f t="array" aca="1" ref="BJ41" ca="1" xml:space="preserve"> INDIRECT( ADDRESS( ROW($C$17), COLUMN($C$17) +$BI41) )</f>
        <v>ㆭ</v>
      </c>
      <c r="BK41" s="440" t="str" cm="1">
        <f t="array" aca="1" ref="BK41" ca="1" xml:space="preserve"> INDIRECT( ADDRESS( ROW($C$19), COLUMN($C$19) +$BI41) )</f>
        <v>-ng</v>
      </c>
      <c r="BL41" s="439" t="str" cm="1">
        <f t="array" aca="1" ref="BL41" ca="1" xml:space="preserve"> INDIRECT( ADDRESS( ROW($C$18), COLUMN($C$18) +$BI41) )</f>
        <v>r</v>
      </c>
      <c r="BM41" s="438" t="str" cm="1">
        <f t="array" aca="1" ref="BM41" ca="1" xml:space="preserve"> INDIRECT( ADDRESS( ROW($C$16), COLUMN($C$16) +$BI41) )</f>
        <v>/</v>
      </c>
      <c r="BP41" s="548" t="str">
        <f t="shared" ca="1" si="0"/>
        <v>"/": { commit: "ㆭ" }</v>
      </c>
    </row>
    <row r="42" spans="2:68" ht="31.5" customHeight="1">
      <c r="B42" s="437"/>
      <c r="C42" s="437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437"/>
      <c r="T42" s="437"/>
      <c r="U42" s="437"/>
      <c r="V42" s="437"/>
      <c r="W42" s="437"/>
      <c r="X42" s="437"/>
      <c r="Y42" s="437"/>
      <c r="Z42" s="437"/>
      <c r="AA42" s="437"/>
      <c r="AB42" s="437"/>
      <c r="AC42" s="437"/>
      <c r="AD42" s="437"/>
      <c r="AE42" s="437"/>
      <c r="AF42" s="437"/>
      <c r="AG42" s="437"/>
      <c r="AH42" s="437"/>
      <c r="AI42" s="437"/>
      <c r="AJ42" s="437"/>
      <c r="AK42" s="437"/>
      <c r="AL42" s="437"/>
      <c r="AM42" s="437"/>
      <c r="AN42" s="437"/>
      <c r="AO42" s="437"/>
      <c r="AP42" s="437"/>
      <c r="AQ42" s="437"/>
      <c r="AR42" s="437"/>
      <c r="AS42" s="437"/>
      <c r="AT42" s="437"/>
      <c r="AU42" s="437"/>
      <c r="AV42" s="437"/>
      <c r="AW42" s="437"/>
      <c r="AX42" s="437"/>
      <c r="AY42" s="437"/>
      <c r="AZ42" s="437"/>
      <c r="BA42" s="437"/>
      <c r="BB42" s="437"/>
      <c r="BC42" s="437"/>
      <c r="BD42" s="437"/>
      <c r="BE42" s="437"/>
      <c r="BF42" s="437"/>
      <c r="BG42" s="437"/>
      <c r="BH42" s="437"/>
      <c r="BI42" s="442">
        <v>40</v>
      </c>
      <c r="BJ42" s="441" t="str" cm="1">
        <f t="array" aca="1" ref="BJ42" ca="1" xml:space="preserve"> INDIRECT( ADDRESS( ROW($C$17), COLUMN($C$17) +$BI42) )</f>
        <v>ㆱ</v>
      </c>
      <c r="BK42" s="440" t="str" cm="1">
        <f t="array" aca="1" ref="BK42" ca="1" xml:space="preserve"> INDIRECT( ADDRESS( ROW($C$19), COLUMN($C$19) +$BI42) )</f>
        <v>om</v>
      </c>
      <c r="BL42" s="439" t="str" cm="1">
        <f t="array" aca="1" ref="BL42" ca="1" xml:space="preserve"> INDIRECT( ADDRESS( ROW($C$18), COLUMN($C$18) +$BI42) )</f>
        <v>}</v>
      </c>
      <c r="BM42" s="438" t="str" cm="1">
        <f t="array" aca="1" ref="BM42" ca="1" xml:space="preserve"> INDIRECT( ADDRESS( ROW($C$16), COLUMN($C$16) +$BI42) )</f>
        <v>B</v>
      </c>
      <c r="BP42" s="548" t="str">
        <f t="shared" ca="1" si="0"/>
        <v>"B": { commit: "ㆱ" }</v>
      </c>
    </row>
    <row r="43" spans="2:68" ht="31.5" customHeight="1">
      <c r="B43" s="437"/>
      <c r="C43" s="437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437"/>
      <c r="T43" s="437"/>
      <c r="U43" s="437"/>
      <c r="V43" s="437"/>
      <c r="W43" s="437"/>
      <c r="X43" s="437"/>
      <c r="Y43" s="437"/>
      <c r="Z43" s="437"/>
      <c r="AA43" s="437"/>
      <c r="AB43" s="437"/>
      <c r="AC43" s="437"/>
      <c r="AD43" s="437"/>
      <c r="AE43" s="437"/>
      <c r="AF43" s="437"/>
      <c r="AG43" s="437"/>
      <c r="AH43" s="437"/>
      <c r="AI43" s="437"/>
      <c r="AJ43" s="437"/>
      <c r="AK43" s="437"/>
      <c r="AL43" s="437"/>
      <c r="AM43" s="437"/>
      <c r="AN43" s="437"/>
      <c r="AO43" s="437"/>
      <c r="AP43" s="437"/>
      <c r="AQ43" s="437"/>
      <c r="AR43" s="437"/>
      <c r="AS43" s="437"/>
      <c r="AT43" s="437"/>
      <c r="AU43" s="437"/>
      <c r="AV43" s="437"/>
      <c r="AW43" s="437"/>
      <c r="AX43" s="437"/>
      <c r="AY43" s="437"/>
      <c r="AZ43" s="437"/>
      <c r="BA43" s="437"/>
      <c r="BB43" s="437"/>
      <c r="BC43" s="437"/>
      <c r="BD43" s="437"/>
      <c r="BE43" s="437"/>
      <c r="BF43" s="437"/>
      <c r="BG43" s="437"/>
      <c r="BH43" s="437"/>
      <c r="BI43" s="442">
        <v>41</v>
      </c>
      <c r="BJ43" s="441" t="str" cm="1">
        <f t="array" aca="1" ref="BJ43" ca="1" xml:space="preserve"> INDIRECT( ADDRESS( ROW($C$17), COLUMN($C$17) +$BI43) )</f>
        <v>ㆰ</v>
      </c>
      <c r="BK43" s="440" t="str" cm="1">
        <f t="array" aca="1" ref="BK43" ca="1" xml:space="preserve"> INDIRECT( ADDRESS( ROW($C$19), COLUMN($C$19) +$BI43) )</f>
        <v>am</v>
      </c>
      <c r="BL43" s="439" t="str" cm="1">
        <f t="array" aca="1" ref="BL43" ca="1" xml:space="preserve"> INDIRECT( ADDRESS( ROW($C$18), COLUMN($C$18) +$BI43) )</f>
        <v>{</v>
      </c>
      <c r="BM43" s="438" t="str" cm="1">
        <f t="array" aca="1" ref="BM43" ca="1" xml:space="preserve"> INDIRECT( ADDRESS( ROW($C$16), COLUMN($C$16) +$BI43) )</f>
        <v>b</v>
      </c>
      <c r="BP43" s="548" t="str">
        <f t="shared" ca="1" si="0"/>
        <v>"b": { commit: "ㆰ" }</v>
      </c>
    </row>
    <row r="44" spans="2:68" ht="31.5" customHeight="1">
      <c r="B44" s="437"/>
      <c r="C44" s="437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437"/>
      <c r="T44" s="437"/>
      <c r="U44" s="437"/>
      <c r="V44" s="437"/>
      <c r="W44" s="437"/>
      <c r="X44" s="437"/>
      <c r="Y44" s="437"/>
      <c r="Z44" s="437"/>
      <c r="AA44" s="437"/>
      <c r="AB44" s="437"/>
      <c r="AC44" s="437"/>
      <c r="AD44" s="437"/>
      <c r="AE44" s="437"/>
      <c r="AF44" s="437"/>
      <c r="AG44" s="437"/>
      <c r="AH44" s="437"/>
      <c r="AI44" s="437"/>
      <c r="AJ44" s="437"/>
      <c r="AK44" s="437"/>
      <c r="AL44" s="437"/>
      <c r="AM44" s="437"/>
      <c r="AN44" s="437"/>
      <c r="AO44" s="437"/>
      <c r="AP44" s="437"/>
      <c r="AQ44" s="437"/>
      <c r="AR44" s="437"/>
      <c r="AS44" s="437"/>
      <c r="AT44" s="437"/>
      <c r="AU44" s="437"/>
      <c r="AV44" s="437"/>
      <c r="AW44" s="437"/>
      <c r="AX44" s="437"/>
      <c r="AY44" s="437"/>
      <c r="AZ44" s="437"/>
      <c r="BA44" s="437"/>
      <c r="BB44" s="437"/>
      <c r="BC44" s="437"/>
      <c r="BD44" s="437"/>
      <c r="BE44" s="437"/>
      <c r="BF44" s="437"/>
      <c r="BG44" s="437"/>
      <c r="BH44" s="437"/>
      <c r="BI44" s="442">
        <v>42</v>
      </c>
      <c r="BJ44" s="441" t="str" cm="1">
        <f t="array" aca="1" ref="BJ44" ca="1" xml:space="preserve"> INDIRECT( ADDRESS( ROW($C$17), COLUMN($C$17) +$BI44) )</f>
        <v>ㄢ</v>
      </c>
      <c r="BK44" s="440" t="str" cm="1">
        <f t="array" aca="1" ref="BK44" ca="1" xml:space="preserve"> INDIRECT( ADDRESS( ROW($C$19), COLUMN($C$19) +$BI44) )</f>
        <v>an</v>
      </c>
      <c r="BL44" s="439" t="str" cm="1">
        <f t="array" aca="1" ref="BL44" ca="1" xml:space="preserve"> INDIRECT( ADDRESS( ROW($C$18), COLUMN($C$18) +$BI44) )</f>
        <v>@</v>
      </c>
      <c r="BM44" s="438" t="str" cm="1">
        <f t="array" aca="1" ref="BM44" ca="1" xml:space="preserve"> INDIRECT( ADDRESS( ROW($C$16), COLUMN($C$16) +$BI44) )</f>
        <v>0</v>
      </c>
      <c r="BP44" s="548" t="str">
        <f t="shared" ca="1" si="0"/>
        <v>"0": { commit: "ㄢ" }</v>
      </c>
    </row>
    <row r="45" spans="2:68" ht="31.5" customHeight="1">
      <c r="B45" s="437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437"/>
      <c r="T45" s="437"/>
      <c r="U45" s="437"/>
      <c r="V45" s="437"/>
      <c r="W45" s="437"/>
      <c r="X45" s="437"/>
      <c r="Y45" s="437"/>
      <c r="Z45" s="437"/>
      <c r="AA45" s="437"/>
      <c r="AB45" s="437"/>
      <c r="AC45" s="437"/>
      <c r="AD45" s="437"/>
      <c r="AE45" s="437"/>
      <c r="AF45" s="437"/>
      <c r="AG45" s="437"/>
      <c r="AH45" s="437"/>
      <c r="AI45" s="437"/>
      <c r="AJ45" s="437"/>
      <c r="AK45" s="437"/>
      <c r="AL45" s="437"/>
      <c r="AM45" s="437"/>
      <c r="AN45" s="437"/>
      <c r="AO45" s="437"/>
      <c r="AP45" s="437"/>
      <c r="AQ45" s="437"/>
      <c r="AR45" s="437"/>
      <c r="AS45" s="437"/>
      <c r="AT45" s="437"/>
      <c r="AU45" s="437"/>
      <c r="AV45" s="437"/>
      <c r="AW45" s="437"/>
      <c r="AX45" s="437"/>
      <c r="AY45" s="437"/>
      <c r="AZ45" s="437"/>
      <c r="BA45" s="437"/>
      <c r="BB45" s="437"/>
      <c r="BC45" s="437"/>
      <c r="BD45" s="437"/>
      <c r="BE45" s="437"/>
      <c r="BF45" s="437"/>
      <c r="BG45" s="437"/>
      <c r="BH45" s="437"/>
      <c r="BI45" s="442">
        <v>43</v>
      </c>
      <c r="BJ45" s="441" t="str" cm="1">
        <f t="array" aca="1" ref="BJ45" ca="1" xml:space="preserve"> INDIRECT( ADDRESS( ROW($C$17), COLUMN($C$17) +$BI45) )</f>
        <v>ㆲ</v>
      </c>
      <c r="BK45" s="440" t="str" cm="1">
        <f t="array" aca="1" ref="BK45" ca="1" xml:space="preserve"> INDIRECT( ADDRESS( ROW($C$19), COLUMN($C$19) +$BI45) )</f>
        <v>ong</v>
      </c>
      <c r="BL45" s="439" t="str" cm="1">
        <f t="array" aca="1" ref="BL45" ca="1" xml:space="preserve"> INDIRECT( ADDRESS( ROW($C$18), COLUMN($C$18) +$BI45) )</f>
        <v>]</v>
      </c>
      <c r="BM45" s="438" t="str" cm="1">
        <f t="array" aca="1" ref="BM45" ca="1" xml:space="preserve"> INDIRECT( ADDRESS( ROW($C$16), COLUMN($C$16) +$BI45) )</f>
        <v>.</v>
      </c>
      <c r="BP45" s="548" t="str">
        <f t="shared" ca="1" si="0"/>
        <v>".": { commit: "ㆲ" }</v>
      </c>
    </row>
    <row r="46" spans="2:68" ht="31.5" customHeight="1">
      <c r="B46" s="437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437"/>
      <c r="T46" s="437"/>
      <c r="U46" s="437"/>
      <c r="V46" s="437"/>
      <c r="W46" s="437"/>
      <c r="X46" s="437"/>
      <c r="Y46" s="437"/>
      <c r="Z46" s="437"/>
      <c r="AA46" s="437"/>
      <c r="AB46" s="437"/>
      <c r="AC46" s="437"/>
      <c r="AD46" s="437"/>
      <c r="AE46" s="437"/>
      <c r="AF46" s="437"/>
      <c r="AG46" s="437"/>
      <c r="AH46" s="437"/>
      <c r="AI46" s="437"/>
      <c r="AJ46" s="437"/>
      <c r="AK46" s="437"/>
      <c r="AL46" s="437"/>
      <c r="AM46" s="437"/>
      <c r="AN46" s="437"/>
      <c r="AO46" s="437"/>
      <c r="AP46" s="437"/>
      <c r="AQ46" s="437"/>
      <c r="AR46" s="437"/>
      <c r="AS46" s="437"/>
      <c r="AT46" s="437"/>
      <c r="AU46" s="437"/>
      <c r="AV46" s="437"/>
      <c r="AW46" s="437"/>
      <c r="AX46" s="437"/>
      <c r="AY46" s="437"/>
      <c r="AZ46" s="437"/>
      <c r="BA46" s="437"/>
      <c r="BB46" s="437"/>
      <c r="BC46" s="437"/>
      <c r="BD46" s="437"/>
      <c r="BE46" s="437"/>
      <c r="BF46" s="437"/>
      <c r="BG46" s="437"/>
      <c r="BH46" s="437"/>
      <c r="BI46" s="442">
        <v>44</v>
      </c>
      <c r="BJ46" s="441" t="str" cm="1">
        <f t="array" aca="1" ref="BJ46" ca="1" xml:space="preserve"> INDIRECT( ADDRESS( ROW($C$17), COLUMN($C$17) +$BI46) )</f>
        <v>ㄤ</v>
      </c>
      <c r="BK46" s="440" t="str" cm="1">
        <f t="array" aca="1" ref="BK46" ca="1" xml:space="preserve"> INDIRECT( ADDRESS( ROW($C$19), COLUMN($C$19) +$BI46) )</f>
        <v>ang</v>
      </c>
      <c r="BL46" s="439" t="str" cm="1">
        <f t="array" aca="1" ref="BL46" ca="1" xml:space="preserve"> INDIRECT( ADDRESS( ROW($C$18), COLUMN($C$18) +$BI46) )</f>
        <v>[</v>
      </c>
      <c r="BM46" s="438" t="str" cm="1">
        <f t="array" aca="1" ref="BM46" ca="1" xml:space="preserve"> INDIRECT( ADDRESS( ROW($C$16), COLUMN($C$16) +$BI46) )</f>
        <v>;</v>
      </c>
      <c r="BP46" s="548" t="str">
        <f t="shared" ca="1" si="0"/>
        <v>";": { commit: "ㄤ" }</v>
      </c>
    </row>
    <row r="47" spans="2:68" ht="31.5" customHeight="1">
      <c r="B47" s="437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437"/>
      <c r="T47" s="437"/>
      <c r="U47" s="437"/>
      <c r="V47" s="437"/>
      <c r="W47" s="437"/>
      <c r="X47" s="437"/>
      <c r="Y47" s="437"/>
      <c r="Z47" s="437"/>
      <c r="AA47" s="437"/>
      <c r="AB47" s="437"/>
      <c r="AC47" s="437"/>
      <c r="AD47" s="437"/>
      <c r="AE47" s="437"/>
      <c r="AF47" s="437"/>
      <c r="AG47" s="437"/>
      <c r="AH47" s="437"/>
      <c r="AI47" s="437"/>
      <c r="AJ47" s="437"/>
      <c r="AK47" s="437"/>
      <c r="AL47" s="437"/>
      <c r="AM47" s="437"/>
      <c r="AN47" s="437"/>
      <c r="AO47" s="437"/>
      <c r="AP47" s="437"/>
      <c r="AQ47" s="437"/>
      <c r="AR47" s="437"/>
      <c r="AS47" s="437"/>
      <c r="AT47" s="437"/>
      <c r="AU47" s="437"/>
      <c r="AV47" s="437"/>
      <c r="AW47" s="437"/>
      <c r="AX47" s="437"/>
      <c r="AY47" s="437"/>
      <c r="AZ47" s="437"/>
      <c r="BA47" s="437"/>
      <c r="BB47" s="437"/>
      <c r="BC47" s="437"/>
      <c r="BD47" s="437"/>
      <c r="BE47" s="437"/>
      <c r="BF47" s="437"/>
      <c r="BG47" s="437"/>
      <c r="BH47" s="437"/>
      <c r="BI47" s="442">
        <v>45</v>
      </c>
      <c r="BJ47" s="441" t="str" cm="1">
        <f t="array" aca="1" ref="BJ47" ca="1" xml:space="preserve"> INDIRECT( ADDRESS( ROW($C$17), COLUMN($C$17) +$BI47) )</f>
        <v>ㄥ</v>
      </c>
      <c r="BK47" s="440" t="str" cm="1">
        <f t="array" aca="1" ref="BK47" ca="1" xml:space="preserve"> INDIRECT( ADDRESS( ROW($C$19), COLUMN($C$19) +$BI47) )</f>
        <v>-ing</v>
      </c>
      <c r="BL47" s="439" t="str" cm="1">
        <f t="array" aca="1" ref="BL47" ca="1" xml:space="preserve"> INDIRECT( ADDRESS( ROW($C$18), COLUMN($C$18) +$BI47) )</f>
        <v>R</v>
      </c>
      <c r="BM47" s="438" t="str" cm="1">
        <f t="array" aca="1" ref="BM47" ca="1" xml:space="preserve"> INDIRECT( ADDRESS( ROW($C$16), COLUMN($C$16) +$BI47) )</f>
        <v>?</v>
      </c>
      <c r="BP47" s="548" t="str">
        <f t="shared" ca="1" si="0"/>
        <v>"?": { commit: "ㄥ" }</v>
      </c>
    </row>
    <row r="48" spans="2:68" ht="31.5" customHeight="1">
      <c r="B48" s="437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7"/>
      <c r="V48" s="437"/>
      <c r="W48" s="437"/>
      <c r="X48" s="437"/>
      <c r="Y48" s="437"/>
      <c r="Z48" s="437"/>
      <c r="AA48" s="437"/>
      <c r="AB48" s="437"/>
      <c r="AC48" s="437"/>
      <c r="AD48" s="437"/>
      <c r="AE48" s="437"/>
      <c r="AF48" s="437"/>
      <c r="AG48" s="437"/>
      <c r="AH48" s="437"/>
      <c r="AI48" s="437"/>
      <c r="AJ48" s="437"/>
      <c r="AK48" s="437"/>
      <c r="AL48" s="437"/>
      <c r="AM48" s="437"/>
      <c r="AN48" s="437"/>
      <c r="AO48" s="437"/>
      <c r="AP48" s="437"/>
      <c r="AQ48" s="437"/>
      <c r="AR48" s="437"/>
      <c r="AS48" s="437"/>
      <c r="AT48" s="437"/>
      <c r="AU48" s="437"/>
      <c r="AV48" s="437"/>
      <c r="AW48" s="437"/>
      <c r="AX48" s="437"/>
      <c r="AY48" s="437"/>
      <c r="AZ48" s="437"/>
      <c r="BA48" s="437"/>
      <c r="BB48" s="437"/>
      <c r="BC48" s="437"/>
      <c r="BD48" s="437"/>
      <c r="BE48" s="437"/>
      <c r="BF48" s="437"/>
      <c r="BG48" s="437"/>
      <c r="BH48" s="437"/>
      <c r="BI48" s="442">
        <v>46</v>
      </c>
      <c r="BJ48" s="441" t="str" cm="1">
        <f t="array" aca="1" ref="BJ48" ca="1" xml:space="preserve"> INDIRECT( ADDRESS( ROW($C$17), COLUMN($C$17) +$BI48) )</f>
        <v>ㆨ</v>
      </c>
      <c r="BK48" s="440" t="str" cm="1">
        <f t="array" aca="1" ref="BK48" ca="1" xml:space="preserve"> INDIRECT( ADDRESS( ROW($C$19), COLUMN($C$19) +$BI48) )</f>
        <v>ir</v>
      </c>
      <c r="BL48" s="439" t="str" cm="1">
        <f t="array" aca="1" ref="BL48" ca="1" xml:space="preserve"> INDIRECT( ADDRESS( ROW($C$18), COLUMN($C$18) +$BI48) )</f>
        <v>W</v>
      </c>
      <c r="BM48" s="438" t="str" cm="1">
        <f t="array" aca="1" ref="BM48" ca="1" xml:space="preserve"> INDIRECT( ADDRESS( ROW($C$16), COLUMN($C$16) +$BI48) )</f>
        <v>u</v>
      </c>
      <c r="BP48" s="548" t="str">
        <f t="shared" ca="1" si="0"/>
        <v>"u": { commit: "ㆨ" }</v>
      </c>
    </row>
    <row r="49" spans="2:68" ht="31.5" customHeight="1">
      <c r="B49" s="437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437"/>
      <c r="T49" s="437"/>
      <c r="U49" s="437"/>
      <c r="V49" s="437"/>
      <c r="W49" s="437"/>
      <c r="X49" s="437"/>
      <c r="Y49" s="437"/>
      <c r="Z49" s="437"/>
      <c r="AA49" s="437"/>
      <c r="AB49" s="437"/>
      <c r="AC49" s="437"/>
      <c r="AD49" s="437"/>
      <c r="AE49" s="437"/>
      <c r="AF49" s="437"/>
      <c r="AG49" s="437"/>
      <c r="AH49" s="437"/>
      <c r="AI49" s="437"/>
      <c r="AJ49" s="437"/>
      <c r="AK49" s="437"/>
      <c r="AL49" s="437"/>
      <c r="AM49" s="437"/>
      <c r="AN49" s="437"/>
      <c r="AO49" s="437"/>
      <c r="AP49" s="437"/>
      <c r="AQ49" s="437"/>
      <c r="AR49" s="437"/>
      <c r="AS49" s="437"/>
      <c r="AT49" s="437"/>
      <c r="AU49" s="437"/>
      <c r="AV49" s="437"/>
      <c r="AW49" s="437"/>
      <c r="AX49" s="437"/>
      <c r="AY49" s="437"/>
      <c r="AZ49" s="437"/>
      <c r="BA49" s="437"/>
      <c r="BB49" s="437"/>
      <c r="BC49" s="437"/>
      <c r="BD49" s="437"/>
      <c r="BE49" s="437"/>
      <c r="BF49" s="437"/>
      <c r="BG49" s="437"/>
      <c r="BH49" s="437"/>
      <c r="BI49" s="442">
        <v>47</v>
      </c>
      <c r="BJ49" s="441" t="str" cm="1">
        <f t="array" aca="1" ref="BJ49" ca="1" xml:space="preserve"> INDIRECT( ADDRESS( ROW($C$17), COLUMN($C$17) +$BI49) )</f>
        <v xml:space="preserve"> </v>
      </c>
      <c r="BK49" s="440" cm="1">
        <f t="array" aca="1" ref="BK49" ca="1" xml:space="preserve"> INDIRECT( ADDRESS( ROW($C$19), COLUMN($C$19) +$BI49) )</f>
        <v>1</v>
      </c>
      <c r="BL49" s="439" cm="1">
        <f t="array" aca="1" ref="BL49" ca="1" xml:space="preserve"> INDIRECT( ADDRESS( ROW($C$18), COLUMN($C$18) +$BI49) )</f>
        <v>1</v>
      </c>
      <c r="BM49" s="438" t="str" cm="1">
        <f t="array" aca="1" ref="BM49" ca="1" xml:space="preserve"> INDIRECT( ADDRESS( ROW($C$16), COLUMN($C$16) +$BI49) )</f>
        <v xml:space="preserve"> </v>
      </c>
      <c r="BP49" s="548" t="str">
        <f t="shared" ca="1" si="0"/>
        <v>" ": { commit: " " }</v>
      </c>
    </row>
    <row r="50" spans="2:68" ht="31.5" customHeight="1">
      <c r="B50" s="437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37"/>
      <c r="T50" s="437"/>
      <c r="U50" s="437"/>
      <c r="V50" s="437"/>
      <c r="W50" s="437"/>
      <c r="X50" s="437"/>
      <c r="Y50" s="437"/>
      <c r="Z50" s="437"/>
      <c r="AA50" s="437"/>
      <c r="AB50" s="437"/>
      <c r="AC50" s="437"/>
      <c r="AD50" s="437"/>
      <c r="AE50" s="437"/>
      <c r="AF50" s="437"/>
      <c r="AG50" s="437"/>
      <c r="AH50" s="437"/>
      <c r="AI50" s="437"/>
      <c r="AJ50" s="437"/>
      <c r="AK50" s="437"/>
      <c r="AL50" s="437"/>
      <c r="AM50" s="437"/>
      <c r="AN50" s="437"/>
      <c r="AO50" s="437"/>
      <c r="AP50" s="437"/>
      <c r="AQ50" s="437"/>
      <c r="AR50" s="437"/>
      <c r="AS50" s="437"/>
      <c r="AT50" s="437"/>
      <c r="AU50" s="437"/>
      <c r="AV50" s="437"/>
      <c r="AW50" s="437"/>
      <c r="AX50" s="437"/>
      <c r="AY50" s="437"/>
      <c r="AZ50" s="437"/>
      <c r="BA50" s="437"/>
      <c r="BB50" s="437"/>
      <c r="BC50" s="437"/>
      <c r="BD50" s="437"/>
      <c r="BE50" s="437"/>
      <c r="BF50" s="437"/>
      <c r="BG50" s="437"/>
      <c r="BH50" s="437"/>
      <c r="BI50" s="442">
        <v>48</v>
      </c>
      <c r="BJ50" s="441" t="str" cm="1">
        <f t="array" aca="1" ref="BJ50" ca="1" xml:space="preserve"> INDIRECT( ADDRESS( ROW($C$17), COLUMN($C$17) +$BI50) )</f>
        <v>ˋ</v>
      </c>
      <c r="BK50" s="440" cm="1">
        <f t="array" aca="1" ref="BK50" ca="1" xml:space="preserve"> INDIRECT( ADDRESS( ROW($C$19), COLUMN($C$19) +$BI50) )</f>
        <v>2</v>
      </c>
      <c r="BL50" s="439" cm="1">
        <f t="array" aca="1" ref="BL50" ca="1" xml:space="preserve"> INDIRECT( ADDRESS( ROW($C$18), COLUMN($C$18) +$BI50) )</f>
        <v>2</v>
      </c>
      <c r="BM50" s="438" t="str" cm="1">
        <f t="array" aca="1" ref="BM50" ca="1" xml:space="preserve"> INDIRECT( ADDRESS( ROW($C$16), COLUMN($C$16) +$BI50) )</f>
        <v>4</v>
      </c>
      <c r="BP50" s="548" t="str">
        <f t="shared" ca="1" si="0"/>
        <v>"4": { commit: "ˋ" }</v>
      </c>
    </row>
    <row r="51" spans="2:68" ht="31.5" customHeight="1">
      <c r="B51" s="437"/>
      <c r="C51" s="437"/>
      <c r="D51" s="437"/>
      <c r="E51" s="437"/>
      <c r="F51" s="437"/>
      <c r="G51" s="437"/>
      <c r="H51" s="437"/>
      <c r="I51" s="437"/>
      <c r="J51" s="437"/>
      <c r="K51" s="437"/>
      <c r="L51" s="437"/>
      <c r="M51" s="437"/>
      <c r="N51" s="437"/>
      <c r="O51" s="437"/>
      <c r="P51" s="437"/>
      <c r="Q51" s="437"/>
      <c r="R51" s="437"/>
      <c r="S51" s="437"/>
      <c r="T51" s="437"/>
      <c r="U51" s="437"/>
      <c r="V51" s="437"/>
      <c r="W51" s="437"/>
      <c r="X51" s="437"/>
      <c r="Y51" s="437"/>
      <c r="Z51" s="437"/>
      <c r="AA51" s="437"/>
      <c r="AB51" s="437"/>
      <c r="AC51" s="437"/>
      <c r="AD51" s="437"/>
      <c r="AE51" s="437"/>
      <c r="AF51" s="437"/>
      <c r="AG51" s="437"/>
      <c r="AH51" s="437"/>
      <c r="AI51" s="437"/>
      <c r="AJ51" s="437"/>
      <c r="AK51" s="437"/>
      <c r="AL51" s="437"/>
      <c r="AM51" s="437"/>
      <c r="AN51" s="437"/>
      <c r="AO51" s="437"/>
      <c r="AP51" s="437"/>
      <c r="AQ51" s="437"/>
      <c r="AR51" s="437"/>
      <c r="AS51" s="437"/>
      <c r="AT51" s="437"/>
      <c r="AU51" s="437"/>
      <c r="AV51" s="437"/>
      <c r="AW51" s="437"/>
      <c r="AX51" s="437"/>
      <c r="AY51" s="437"/>
      <c r="AZ51" s="437"/>
      <c r="BA51" s="437"/>
      <c r="BB51" s="437"/>
      <c r="BC51" s="437"/>
      <c r="BD51" s="437"/>
      <c r="BE51" s="437"/>
      <c r="BF51" s="437"/>
      <c r="BG51" s="437"/>
      <c r="BH51" s="437"/>
      <c r="BI51" s="442">
        <v>49</v>
      </c>
      <c r="BJ51" s="441" t="str" cm="1">
        <f t="array" aca="1" ref="BJ51" ca="1" xml:space="preserve"> INDIRECT( ADDRESS( ROW($C$17), COLUMN($C$17) +$BI51) )</f>
        <v>˪</v>
      </c>
      <c r="BK51" s="440" cm="1">
        <f t="array" aca="1" ref="BK51" ca="1" xml:space="preserve"> INDIRECT( ADDRESS( ROW($C$19), COLUMN($C$19) +$BI51) )</f>
        <v>3</v>
      </c>
      <c r="BL51" s="439" cm="1">
        <f t="array" aca="1" ref="BL51" ca="1" xml:space="preserve"> INDIRECT( ADDRESS( ROW($C$18), COLUMN($C$18) +$BI51) )</f>
        <v>3</v>
      </c>
      <c r="BM51" s="438" t="str" cm="1">
        <f t="array" aca="1" ref="BM51" ca="1" xml:space="preserve"> INDIRECT( ADDRESS( ROW($C$16), COLUMN($C$16) +$BI51) )</f>
        <v>3</v>
      </c>
      <c r="BP51" s="548" t="str">
        <f t="shared" ca="1" si="0"/>
        <v>"3": { commit: "˪" }</v>
      </c>
    </row>
    <row r="52" spans="2:68" ht="31.5" customHeight="1">
      <c r="B52" s="437"/>
      <c r="C52" s="437"/>
      <c r="D52" s="437"/>
      <c r="E52" s="437"/>
      <c r="F52" s="437"/>
      <c r="G52" s="437"/>
      <c r="H52" s="437"/>
      <c r="I52" s="437"/>
      <c r="J52" s="437"/>
      <c r="K52" s="437"/>
      <c r="L52" s="437"/>
      <c r="M52" s="437"/>
      <c r="N52" s="437"/>
      <c r="O52" s="437"/>
      <c r="P52" s="437"/>
      <c r="Q52" s="437"/>
      <c r="R52" s="437"/>
      <c r="S52" s="437"/>
      <c r="T52" s="437"/>
      <c r="U52" s="437"/>
      <c r="V52" s="437"/>
      <c r="W52" s="437"/>
      <c r="X52" s="437"/>
      <c r="Y52" s="437"/>
      <c r="Z52" s="437"/>
      <c r="AA52" s="437"/>
      <c r="AB52" s="437"/>
      <c r="AC52" s="437"/>
      <c r="AD52" s="437"/>
      <c r="AE52" s="437"/>
      <c r="AF52" s="437"/>
      <c r="AG52" s="437"/>
      <c r="AH52" s="437"/>
      <c r="AI52" s="437"/>
      <c r="AJ52" s="437"/>
      <c r="AK52" s="437"/>
      <c r="AL52" s="437"/>
      <c r="AM52" s="437"/>
      <c r="AN52" s="437"/>
      <c r="AO52" s="437"/>
      <c r="AP52" s="437"/>
      <c r="AQ52" s="437"/>
      <c r="AR52" s="437"/>
      <c r="AS52" s="437"/>
      <c r="AT52" s="437"/>
      <c r="AU52" s="437"/>
      <c r="AV52" s="437"/>
      <c r="AW52" s="437"/>
      <c r="AX52" s="437"/>
      <c r="AY52" s="437"/>
      <c r="AZ52" s="437"/>
      <c r="BA52" s="437"/>
      <c r="BB52" s="437"/>
      <c r="BC52" s="437"/>
      <c r="BD52" s="437"/>
      <c r="BE52" s="437"/>
      <c r="BF52" s="437"/>
      <c r="BG52" s="437"/>
      <c r="BH52" s="437"/>
      <c r="BI52" s="442">
        <v>50</v>
      </c>
      <c r="BJ52" s="441" t="str" cm="1">
        <f t="array" aca="1" ref="BJ52" ca="1" xml:space="preserve"> INDIRECT( ADDRESS( ROW($C$17), COLUMN($C$17) +$BI52) )</f>
        <v>ˊ</v>
      </c>
      <c r="BK52" s="440" cm="1">
        <f t="array" aca="1" ref="BK52" ca="1" xml:space="preserve"> INDIRECT( ADDRESS( ROW($C$19), COLUMN($C$19) +$BI52) )</f>
        <v>5</v>
      </c>
      <c r="BL52" s="439" cm="1">
        <f t="array" aca="1" ref="BL52" ca="1" xml:space="preserve"> INDIRECT( ADDRESS( ROW($C$18), COLUMN($C$18) +$BI52) )</f>
        <v>5</v>
      </c>
      <c r="BM52" s="438" t="str" cm="1">
        <f t="array" aca="1" ref="BM52" ca="1" xml:space="preserve"> INDIRECT( ADDRESS( ROW($C$16), COLUMN($C$16) +$BI52) )</f>
        <v>6</v>
      </c>
      <c r="BP52" s="548" t="str">
        <f t="shared" ca="1" si="0"/>
        <v>"6": { commit: "ˊ" }</v>
      </c>
    </row>
    <row r="53" spans="2:68" ht="31.5" customHeight="1">
      <c r="B53" s="437"/>
      <c r="C53" s="437"/>
      <c r="D53" s="437"/>
      <c r="E53" s="437"/>
      <c r="F53" s="437"/>
      <c r="G53" s="437"/>
      <c r="H53" s="437"/>
      <c r="I53" s="437"/>
      <c r="J53" s="437"/>
      <c r="K53" s="437"/>
      <c r="L53" s="437"/>
      <c r="M53" s="437"/>
      <c r="N53" s="437"/>
      <c r="O53" s="437"/>
      <c r="P53" s="437"/>
      <c r="Q53" s="437"/>
      <c r="R53" s="437"/>
      <c r="S53" s="437"/>
      <c r="T53" s="437"/>
      <c r="U53" s="437"/>
      <c r="V53" s="437"/>
      <c r="W53" s="437"/>
      <c r="X53" s="437"/>
      <c r="Y53" s="437"/>
      <c r="Z53" s="437"/>
      <c r="AA53" s="437"/>
      <c r="AB53" s="437"/>
      <c r="AC53" s="437"/>
      <c r="AD53" s="437"/>
      <c r="AE53" s="437"/>
      <c r="AF53" s="437"/>
      <c r="AG53" s="437"/>
      <c r="AH53" s="437"/>
      <c r="AI53" s="437"/>
      <c r="AJ53" s="437"/>
      <c r="AK53" s="437"/>
      <c r="AL53" s="437"/>
      <c r="AM53" s="437"/>
      <c r="AN53" s="437"/>
      <c r="AO53" s="437"/>
      <c r="AP53" s="437"/>
      <c r="AQ53" s="437"/>
      <c r="AR53" s="437"/>
      <c r="AS53" s="437"/>
      <c r="AT53" s="437"/>
      <c r="AU53" s="437"/>
      <c r="AV53" s="437"/>
      <c r="AW53" s="437"/>
      <c r="AX53" s="437"/>
      <c r="AY53" s="437"/>
      <c r="AZ53" s="437"/>
      <c r="BA53" s="437"/>
      <c r="BB53" s="437"/>
      <c r="BC53" s="437"/>
      <c r="BD53" s="437"/>
      <c r="BE53" s="437"/>
      <c r="BF53" s="437"/>
      <c r="BG53" s="437"/>
      <c r="BH53" s="437"/>
      <c r="BI53" s="442">
        <v>51</v>
      </c>
      <c r="BJ53" s="441" t="str" cm="1">
        <f t="array" aca="1" ref="BJ53" ca="1" xml:space="preserve"> INDIRECT( ADDRESS( ROW($C$17), COLUMN($C$17) +$BI53) )</f>
        <v>˫</v>
      </c>
      <c r="BK53" s="440" cm="1">
        <f t="array" aca="1" ref="BK53" ca="1" xml:space="preserve"> INDIRECT( ADDRESS( ROW($C$19), COLUMN($C$19) +$BI53) )</f>
        <v>7</v>
      </c>
      <c r="BL53" s="439" cm="1">
        <f t="array" aca="1" ref="BL53" ca="1" xml:space="preserve"> INDIRECT( ADDRESS( ROW($C$18), COLUMN($C$18) +$BI53) )</f>
        <v>7</v>
      </c>
      <c r="BM53" s="438" t="str" cm="1">
        <f t="array" aca="1" ref="BM53" ca="1" xml:space="preserve"> INDIRECT( ADDRESS( ROW($C$16), COLUMN($C$16) +$BI53) )</f>
        <v>5</v>
      </c>
      <c r="BP53" s="548" t="str">
        <f t="shared" ca="1" si="0"/>
        <v>"5": { commit: "˫" }</v>
      </c>
    </row>
    <row r="54" spans="2:68" ht="31.5" customHeight="1">
      <c r="B54" s="437"/>
      <c r="C54" s="437"/>
      <c r="D54" s="437"/>
      <c r="E54" s="437"/>
      <c r="F54" s="437"/>
      <c r="G54" s="437"/>
      <c r="H54" s="437"/>
      <c r="I54" s="437"/>
      <c r="J54" s="437"/>
      <c r="K54" s="437"/>
      <c r="L54" s="437"/>
      <c r="M54" s="437"/>
      <c r="N54" s="437"/>
      <c r="O54" s="437"/>
      <c r="P54" s="437"/>
      <c r="Q54" s="437"/>
      <c r="R54" s="437"/>
      <c r="S54" s="437"/>
      <c r="T54" s="437"/>
      <c r="U54" s="437"/>
      <c r="V54" s="437"/>
      <c r="W54" s="437"/>
      <c r="X54" s="437"/>
      <c r="Y54" s="437"/>
      <c r="Z54" s="437"/>
      <c r="AA54" s="437"/>
      <c r="AB54" s="437"/>
      <c r="AC54" s="437"/>
      <c r="AD54" s="437"/>
      <c r="AE54" s="437"/>
      <c r="AF54" s="437"/>
      <c r="AG54" s="437"/>
      <c r="AH54" s="437"/>
      <c r="AI54" s="437"/>
      <c r="AJ54" s="437"/>
      <c r="AK54" s="437"/>
      <c r="AL54" s="437"/>
      <c r="AM54" s="437"/>
      <c r="AN54" s="437"/>
      <c r="AO54" s="437"/>
      <c r="AP54" s="437"/>
      <c r="AQ54" s="437"/>
      <c r="AR54" s="437"/>
      <c r="AS54" s="437"/>
      <c r="AT54" s="437"/>
      <c r="AU54" s="437"/>
      <c r="AV54" s="437"/>
      <c r="AW54" s="437"/>
      <c r="AX54" s="437"/>
      <c r="AY54" s="437"/>
      <c r="AZ54" s="437"/>
      <c r="BA54" s="437"/>
      <c r="BB54" s="437"/>
      <c r="BC54" s="437"/>
      <c r="BD54" s="437"/>
      <c r="BE54" s="437"/>
      <c r="BF54" s="437"/>
      <c r="BG54" s="437"/>
      <c r="BH54" s="437"/>
      <c r="BI54" s="442">
        <v>52</v>
      </c>
      <c r="BJ54" s="441" t="str" cm="1">
        <f t="array" aca="1" ref="BJ54" ca="1" xml:space="preserve"> INDIRECT( ADDRESS( ROW($C$17), COLUMN($C$17) +$BI54) )</f>
        <v>˙</v>
      </c>
      <c r="BK54" s="440" cm="1">
        <f t="array" aca="1" ref="BK54" ca="1" xml:space="preserve"> INDIRECT( ADDRESS( ROW($C$19), COLUMN($C$19) +$BI54) )</f>
        <v>8</v>
      </c>
      <c r="BL54" s="439" t="str" cm="1">
        <f t="array" aca="1" ref="BL54" ca="1" xml:space="preserve"> INDIRECT( ADDRESS( ROW($C$18), COLUMN($C$18) +$BI54) )</f>
        <v>0</v>
      </c>
      <c r="BM54" s="438" t="str" cm="1">
        <f t="array" aca="1" ref="BM54" ca="1" xml:space="preserve"> INDIRECT( ADDRESS( ROW($C$16), COLUMN($C$16) +$BI54) )</f>
        <v>7</v>
      </c>
      <c r="BP54" s="548" t="str">
        <f t="shared" ca="1" si="0"/>
        <v>"7": { commit: "˙" }</v>
      </c>
    </row>
    <row r="55" spans="2:68" ht="38.1" customHeight="1">
      <c r="B55" s="437"/>
      <c r="C55" s="437"/>
      <c r="D55" s="437"/>
      <c r="E55" s="437"/>
      <c r="F55" s="437"/>
      <c r="G55" s="437"/>
      <c r="H55" s="437"/>
      <c r="I55" s="437"/>
      <c r="J55" s="437"/>
      <c r="K55" s="437"/>
      <c r="L55" s="437"/>
      <c r="M55" s="437"/>
      <c r="N55" s="437"/>
      <c r="O55" s="437"/>
      <c r="P55" s="437"/>
      <c r="Q55" s="437"/>
      <c r="R55" s="437"/>
      <c r="S55" s="437"/>
      <c r="T55" s="437"/>
      <c r="U55" s="437"/>
      <c r="V55" s="437"/>
      <c r="W55" s="437"/>
      <c r="X55" s="437"/>
      <c r="Y55" s="437"/>
      <c r="Z55" s="437"/>
      <c r="AA55" s="437"/>
      <c r="AB55" s="437"/>
      <c r="AC55" s="437"/>
      <c r="AD55" s="437"/>
      <c r="AE55" s="437"/>
      <c r="AF55" s="437"/>
      <c r="AG55" s="437"/>
      <c r="AH55" s="437"/>
      <c r="AI55" s="437"/>
      <c r="AJ55" s="437"/>
      <c r="AK55" s="437"/>
      <c r="AL55" s="437"/>
      <c r="AM55" s="437"/>
      <c r="AN55" s="437"/>
      <c r="AO55" s="437"/>
      <c r="AP55" s="437"/>
      <c r="AQ55" s="437"/>
      <c r="AR55" s="437"/>
      <c r="AS55" s="437"/>
      <c r="AT55" s="437"/>
      <c r="AU55" s="437"/>
      <c r="AV55" s="437"/>
      <c r="AW55" s="437"/>
      <c r="AX55" s="437"/>
      <c r="AY55" s="437"/>
      <c r="AZ55" s="437"/>
      <c r="BA55" s="437"/>
      <c r="BB55" s="437"/>
      <c r="BC55" s="437"/>
      <c r="BD55" s="437"/>
      <c r="BE55" s="437"/>
      <c r="BF55" s="437"/>
      <c r="BG55" s="437"/>
      <c r="BH55" s="437"/>
    </row>
    <row r="56" spans="2:68" ht="38.1" customHeight="1">
      <c r="AH56" s="437"/>
      <c r="AI56" s="437"/>
      <c r="AJ56" s="437"/>
      <c r="AK56" s="437"/>
      <c r="AL56" s="437"/>
      <c r="AM56" s="437"/>
      <c r="AN56" s="437"/>
      <c r="AO56" s="437"/>
      <c r="AP56" s="437"/>
      <c r="AQ56" s="437"/>
      <c r="AR56" s="437"/>
      <c r="AS56" s="437"/>
      <c r="AT56" s="437"/>
      <c r="AU56" s="437"/>
      <c r="AV56" s="437"/>
      <c r="AW56" s="437"/>
      <c r="AX56" s="437"/>
      <c r="AY56" s="437"/>
      <c r="AZ56" s="437"/>
      <c r="BA56" s="437"/>
      <c r="BB56" s="437"/>
      <c r="BC56" s="437"/>
      <c r="BD56" s="437"/>
      <c r="BE56" s="437"/>
      <c r="BF56" s="437"/>
      <c r="BG56" s="437"/>
      <c r="BH56" s="437"/>
    </row>
    <row r="57" spans="2:68" ht="38.1" customHeight="1">
      <c r="AH57" s="437"/>
      <c r="AI57" s="437"/>
      <c r="AJ57" s="437"/>
      <c r="AK57" s="437"/>
      <c r="AL57" s="437"/>
      <c r="AM57" s="437"/>
      <c r="AN57" s="437"/>
      <c r="AO57" s="437"/>
      <c r="AP57" s="437"/>
      <c r="AQ57" s="437"/>
      <c r="AR57" s="437"/>
      <c r="AS57" s="437"/>
      <c r="AT57" s="437"/>
      <c r="AU57" s="437"/>
      <c r="AV57" s="437"/>
      <c r="AW57" s="437"/>
      <c r="AX57" s="437"/>
      <c r="AY57" s="437"/>
      <c r="AZ57" s="437"/>
      <c r="BA57" s="437"/>
      <c r="BB57" s="437"/>
      <c r="BC57" s="437"/>
      <c r="BD57" s="437"/>
      <c r="BE57" s="437"/>
      <c r="BF57" s="437"/>
      <c r="BG57" s="437"/>
      <c r="BH57" s="437"/>
    </row>
    <row r="58" spans="2:68" ht="38.1" customHeight="1">
      <c r="AH58" s="437"/>
      <c r="AI58" s="437"/>
      <c r="AJ58" s="437"/>
      <c r="AK58" s="437"/>
      <c r="AL58" s="437"/>
      <c r="AM58" s="437"/>
      <c r="AN58" s="437"/>
      <c r="AO58" s="437"/>
      <c r="AP58" s="437"/>
      <c r="AQ58" s="437"/>
      <c r="AR58" s="437"/>
      <c r="AS58" s="437"/>
      <c r="AT58" s="437"/>
      <c r="AU58" s="437"/>
      <c r="AV58" s="437"/>
      <c r="AW58" s="437"/>
      <c r="AX58" s="437"/>
      <c r="AY58" s="437"/>
      <c r="AZ58" s="437"/>
      <c r="BA58" s="437"/>
      <c r="BB58" s="437"/>
      <c r="BC58" s="437"/>
      <c r="BD58" s="437"/>
      <c r="BE58" s="437"/>
      <c r="BF58" s="437"/>
      <c r="BG58" s="437"/>
      <c r="BH58" s="437"/>
    </row>
    <row r="59" spans="2:68" ht="38.1" customHeight="1">
      <c r="AH59" s="437"/>
      <c r="AI59" s="437"/>
      <c r="AJ59" s="437"/>
      <c r="AK59" s="437"/>
      <c r="AL59" s="437"/>
      <c r="AM59" s="437"/>
      <c r="AN59" s="437"/>
      <c r="AO59" s="437"/>
      <c r="AP59" s="437"/>
      <c r="AQ59" s="437"/>
      <c r="AR59" s="437"/>
      <c r="AS59" s="437"/>
      <c r="AT59" s="437"/>
      <c r="AU59" s="437"/>
      <c r="AV59" s="437"/>
      <c r="AW59" s="437"/>
      <c r="AX59" s="437"/>
      <c r="AY59" s="437"/>
      <c r="AZ59" s="437"/>
      <c r="BA59" s="437"/>
      <c r="BB59" s="437"/>
      <c r="BC59" s="437"/>
      <c r="BD59" s="437"/>
      <c r="BE59" s="437"/>
      <c r="BF59" s="437"/>
      <c r="BG59" s="437"/>
      <c r="BH59" s="437"/>
    </row>
    <row r="60" spans="2:68" ht="38.1" customHeight="1">
      <c r="BD60" s="437"/>
      <c r="BE60" s="437"/>
      <c r="BF60" s="437"/>
      <c r="BG60" s="437"/>
      <c r="BH60" s="437"/>
    </row>
    <row r="61" spans="2:68">
      <c r="BD61" s="437"/>
      <c r="BE61" s="437"/>
      <c r="BF61" s="437"/>
      <c r="BG61" s="437"/>
      <c r="BH61" s="437"/>
    </row>
    <row r="62" spans="2:68">
      <c r="BD62" s="437"/>
      <c r="BE62" s="437"/>
      <c r="BF62" s="437"/>
      <c r="BG62" s="437"/>
      <c r="BH62" s="437"/>
    </row>
    <row r="63" spans="2:68">
      <c r="BD63" s="437"/>
      <c r="BE63" s="437"/>
      <c r="BF63" s="437"/>
      <c r="BG63" s="437"/>
      <c r="BH63" s="437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V8:X8"/>
    <mergeCell ref="Y8:AA8"/>
    <mergeCell ref="AB8:AD8"/>
    <mergeCell ref="AE8:AG8"/>
    <mergeCell ref="AH8:AJ8"/>
    <mergeCell ref="AH10:AI10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L5:N5"/>
    <mergeCell ref="O5:Q5"/>
    <mergeCell ref="R5:T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Q63"/>
  <sheetViews>
    <sheetView topLeftCell="BC1" workbookViewId="0"/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5" width="5.09765625" customWidth="1"/>
    <col min="56" max="56" width="28.3984375" customWidth="1"/>
    <col min="57" max="57" width="6.296875" customWidth="1"/>
    <col min="58" max="61" width="11.59765625" customWidth="1"/>
    <col min="64" max="64" width="10.09765625" customWidth="1"/>
    <col min="65" max="65" width="11.19921875" customWidth="1"/>
    <col min="66" max="67" width="10.796875" customWidth="1"/>
  </cols>
  <sheetData>
    <row r="1" spans="1:69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  <c r="AZ1" s="57"/>
      <c r="BA1" s="57"/>
      <c r="BB1" s="57"/>
      <c r="BC1" s="57"/>
    </row>
    <row r="2" spans="1:69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BB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AY2" s="43">
        <f t="shared" si="0"/>
        <v>48</v>
      </c>
      <c r="AZ2" s="43">
        <f t="shared" si="0"/>
        <v>49</v>
      </c>
      <c r="BA2" s="43">
        <f t="shared" si="0"/>
        <v>50</v>
      </c>
      <c r="BB2" s="43">
        <f t="shared" si="0"/>
        <v>51</v>
      </c>
      <c r="BJ2"/>
      <c r="BM2"/>
      <c r="BN2"/>
      <c r="BO2"/>
      <c r="BP2"/>
    </row>
    <row r="3" spans="1:69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2" t="s">
        <v>765</v>
      </c>
      <c r="V3" s="332" t="s">
        <v>749</v>
      </c>
      <c r="W3" s="332" t="s">
        <v>767</v>
      </c>
      <c r="X3" s="332" t="s">
        <v>349</v>
      </c>
      <c r="Y3" s="331" t="s">
        <v>334</v>
      </c>
      <c r="Z3" s="331" t="s">
        <v>343</v>
      </c>
      <c r="AA3" s="331" t="s">
        <v>352</v>
      </c>
      <c r="AB3" s="331">
        <v>8</v>
      </c>
      <c r="AC3" s="331" t="s">
        <v>333</v>
      </c>
      <c r="AD3" s="331" t="s">
        <v>340</v>
      </c>
      <c r="AE3" s="331" t="s">
        <v>353</v>
      </c>
      <c r="AF3" s="331" t="s">
        <v>336</v>
      </c>
      <c r="AG3" s="333" t="s">
        <v>354</v>
      </c>
      <c r="AH3" s="331">
        <v>9</v>
      </c>
      <c r="AI3" s="331" t="s">
        <v>200</v>
      </c>
      <c r="AJ3" s="334">
        <v>0</v>
      </c>
      <c r="AK3" s="331" t="s">
        <v>727</v>
      </c>
      <c r="AL3" s="331" t="s">
        <v>741</v>
      </c>
      <c r="AM3" s="331" t="s">
        <v>742</v>
      </c>
      <c r="AN3" s="331" t="s">
        <v>743</v>
      </c>
      <c r="AO3" s="331" t="s">
        <v>744</v>
      </c>
      <c r="AP3" s="331" t="s">
        <v>745</v>
      </c>
      <c r="AQ3" s="332" t="s">
        <v>732</v>
      </c>
      <c r="AR3" s="335" t="s">
        <v>740</v>
      </c>
      <c r="AS3" s="342" t="s">
        <v>765</v>
      </c>
      <c r="AT3" s="342" t="s">
        <v>767</v>
      </c>
      <c r="AU3" s="342" t="s">
        <v>766</v>
      </c>
      <c r="AV3" s="370" t="s">
        <v>301</v>
      </c>
      <c r="AW3" s="333" t="s">
        <v>776</v>
      </c>
      <c r="AX3" s="331">
        <v>4</v>
      </c>
      <c r="AY3" s="331">
        <v>3</v>
      </c>
      <c r="AZ3" s="331">
        <v>6</v>
      </c>
      <c r="BA3" s="331">
        <v>5</v>
      </c>
      <c r="BB3" s="336">
        <v>7</v>
      </c>
    </row>
    <row r="4" spans="1:69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282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43</v>
      </c>
      <c r="V4" s="174" t="s">
        <v>105</v>
      </c>
      <c r="W4" s="174" t="s">
        <v>71</v>
      </c>
      <c r="X4" s="174" t="s">
        <v>96</v>
      </c>
      <c r="Y4" s="174" t="s">
        <v>48</v>
      </c>
      <c r="Z4" s="174" t="s">
        <v>76</v>
      </c>
      <c r="AA4" s="175" t="s">
        <v>100</v>
      </c>
      <c r="AB4" s="174" t="s">
        <v>20</v>
      </c>
      <c r="AC4" s="174" t="s">
        <v>50</v>
      </c>
      <c r="AD4" s="174" t="s">
        <v>78</v>
      </c>
      <c r="AE4" s="174" t="s">
        <v>322</v>
      </c>
      <c r="AF4" s="174" t="s">
        <v>54</v>
      </c>
      <c r="AG4" s="174" t="s">
        <v>115</v>
      </c>
      <c r="AH4" s="322" t="s">
        <v>22</v>
      </c>
      <c r="AI4" s="322" t="s">
        <v>80</v>
      </c>
      <c r="AJ4" s="322" t="s">
        <v>23</v>
      </c>
      <c r="AK4" s="322" t="s">
        <v>81</v>
      </c>
      <c r="AL4" s="175" t="s">
        <v>116</v>
      </c>
      <c r="AM4" s="175" t="s">
        <v>117</v>
      </c>
      <c r="AN4" s="175" t="s">
        <v>107</v>
      </c>
      <c r="AO4" s="175" t="s">
        <v>108</v>
      </c>
      <c r="AP4" s="175" t="s">
        <v>110</v>
      </c>
      <c r="AQ4" s="175" t="s">
        <v>111</v>
      </c>
      <c r="AR4" s="175" t="s">
        <v>112</v>
      </c>
      <c r="AS4" s="175" t="s">
        <v>101</v>
      </c>
      <c r="AT4" s="175" t="s">
        <v>114</v>
      </c>
      <c r="AU4" s="175" t="s">
        <v>113</v>
      </c>
      <c r="AV4" s="174" t="s">
        <v>894</v>
      </c>
      <c r="AW4" s="174" t="s">
        <v>807</v>
      </c>
      <c r="AX4" s="174" t="s">
        <v>14</v>
      </c>
      <c r="AY4" s="174" t="s">
        <v>12</v>
      </c>
      <c r="AZ4" s="174" t="s">
        <v>18</v>
      </c>
      <c r="BA4" s="174" t="s">
        <v>16</v>
      </c>
      <c r="BB4" s="174" t="s">
        <v>775</v>
      </c>
      <c r="BF4" s="412" t="s">
        <v>770</v>
      </c>
      <c r="BG4" s="413" t="str">
        <f xml:space="preserve"> _xlfn.CONCAT(BF9:BF55)</f>
        <v>1!qa2wsxeEdcvyYhnujm8ik,p/9l0;UJ*I&lt;(Lrfvz 43657</v>
      </c>
      <c r="BJ4"/>
      <c r="BM4"/>
      <c r="BN4"/>
      <c r="BO4"/>
      <c r="BP4" s="412" t="s">
        <v>770</v>
      </c>
      <c r="BQ4" s="345" t="s">
        <v>773</v>
      </c>
    </row>
    <row r="5" spans="1:69" ht="40.5" customHeight="1">
      <c r="A5" s="10"/>
      <c r="B5" s="46" t="s">
        <v>942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4" t="s">
        <v>940</v>
      </c>
      <c r="V5" s="134" t="s">
        <v>131</v>
      </c>
      <c r="W5" s="134" t="s">
        <v>941</v>
      </c>
      <c r="X5" s="134" t="s">
        <v>133</v>
      </c>
      <c r="Y5" s="133" t="s">
        <v>49</v>
      </c>
      <c r="Z5" s="133" t="s">
        <v>77</v>
      </c>
      <c r="AA5" s="135" t="s">
        <v>331</v>
      </c>
      <c r="AB5" s="133" t="s">
        <v>21</v>
      </c>
      <c r="AC5" s="133" t="s">
        <v>695</v>
      </c>
      <c r="AD5" s="133" t="s">
        <v>79</v>
      </c>
      <c r="AE5" s="133" t="s">
        <v>53</v>
      </c>
      <c r="AF5" s="135" t="s">
        <v>330</v>
      </c>
      <c r="AG5" s="133" t="s">
        <v>314</v>
      </c>
      <c r="AH5" s="133" t="s">
        <v>722</v>
      </c>
      <c r="AI5" s="135" t="s">
        <v>723</v>
      </c>
      <c r="AJ5" s="135" t="s">
        <v>726</v>
      </c>
      <c r="AK5" s="135" t="s">
        <v>728</v>
      </c>
      <c r="AL5" s="133" t="s">
        <v>735</v>
      </c>
      <c r="AM5" s="133" t="s">
        <v>736</v>
      </c>
      <c r="AN5" s="133" t="s">
        <v>737</v>
      </c>
      <c r="AO5" s="133" t="s">
        <v>738</v>
      </c>
      <c r="AP5" s="133" t="s">
        <v>739</v>
      </c>
      <c r="AQ5" s="135" t="s">
        <v>733</v>
      </c>
      <c r="AR5" s="135" t="s">
        <v>734</v>
      </c>
      <c r="AS5" s="135" t="s">
        <v>753</v>
      </c>
      <c r="AT5" s="135" t="s">
        <v>761</v>
      </c>
      <c r="AU5" s="135" t="s">
        <v>762</v>
      </c>
      <c r="AV5" s="135" t="s">
        <v>328</v>
      </c>
      <c r="AW5" s="133">
        <v>1</v>
      </c>
      <c r="AX5" s="133">
        <v>2</v>
      </c>
      <c r="AY5" s="133">
        <v>3</v>
      </c>
      <c r="AZ5" s="133">
        <v>5</v>
      </c>
      <c r="BA5" s="133">
        <v>7</v>
      </c>
      <c r="BB5" s="133">
        <v>8</v>
      </c>
      <c r="BF5" s="412" t="s">
        <v>771</v>
      </c>
      <c r="BP5" s="412" t="s">
        <v>771</v>
      </c>
      <c r="BQ5" s="345" t="s">
        <v>772</v>
      </c>
    </row>
    <row r="6" spans="1:69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937</v>
      </c>
      <c r="V6" s="131"/>
      <c r="W6" s="131" t="s">
        <v>938</v>
      </c>
      <c r="X6" s="131" t="s">
        <v>939</v>
      </c>
      <c r="Y6" s="131" t="s">
        <v>333</v>
      </c>
      <c r="Z6" s="131" t="s">
        <v>334</v>
      </c>
      <c r="AA6" s="132" t="s">
        <v>721</v>
      </c>
      <c r="AB6" s="131" t="s">
        <v>21</v>
      </c>
      <c r="AC6" s="131" t="s">
        <v>32</v>
      </c>
      <c r="AD6" s="131" t="s">
        <v>79</v>
      </c>
      <c r="AE6" s="131" t="s">
        <v>53</v>
      </c>
      <c r="AF6" s="132" t="s">
        <v>355</v>
      </c>
      <c r="AG6" s="132" t="s">
        <v>720</v>
      </c>
      <c r="AH6" s="319" t="s">
        <v>615</v>
      </c>
      <c r="AI6" s="319" t="s">
        <v>616</v>
      </c>
      <c r="AJ6" s="319" t="s">
        <v>724</v>
      </c>
      <c r="AK6" s="319" t="s">
        <v>725</v>
      </c>
      <c r="AL6" s="132" t="s">
        <v>303</v>
      </c>
      <c r="AM6" s="132" t="s">
        <v>748</v>
      </c>
      <c r="AN6" s="132" t="s">
        <v>749</v>
      </c>
      <c r="AO6" s="132" t="s">
        <v>751</v>
      </c>
      <c r="AP6" s="132" t="s">
        <v>747</v>
      </c>
      <c r="AQ6" s="132" t="s">
        <v>750</v>
      </c>
      <c r="AR6" s="132" t="s">
        <v>752</v>
      </c>
      <c r="AS6" s="132" t="s">
        <v>754</v>
      </c>
      <c r="AT6" s="132" t="s">
        <v>763</v>
      </c>
      <c r="AU6" s="132" t="s">
        <v>764</v>
      </c>
      <c r="AV6" s="233" t="s">
        <v>307</v>
      </c>
      <c r="AW6" s="132">
        <v>1</v>
      </c>
      <c r="AX6" s="131">
        <v>2</v>
      </c>
      <c r="AY6" s="131">
        <v>3</v>
      </c>
      <c r="AZ6" s="131">
        <v>5</v>
      </c>
      <c r="BA6" s="131">
        <v>7</v>
      </c>
      <c r="BB6" s="137">
        <v>0</v>
      </c>
      <c r="BJ6"/>
      <c r="BM6"/>
      <c r="BN6"/>
      <c r="BO6"/>
      <c r="BP6"/>
    </row>
    <row r="7" spans="1:69" s="3" customFormat="1" ht="36" customHeight="1" thickBot="1">
      <c r="A7"/>
      <c r="BE7" s="57"/>
      <c r="BF7"/>
      <c r="BG7"/>
      <c r="BH7"/>
      <c r="BI7"/>
      <c r="BL7" s="57"/>
      <c r="BM7"/>
      <c r="BN7"/>
    </row>
    <row r="8" spans="1:69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581" t="s">
        <v>0</v>
      </c>
      <c r="H8" s="582"/>
      <c r="I8" s="583"/>
      <c r="J8" s="584" t="s">
        <v>1</v>
      </c>
      <c r="K8" s="585"/>
      <c r="L8" s="586"/>
      <c r="M8" s="584" t="s">
        <v>2</v>
      </c>
      <c r="N8" s="585"/>
      <c r="O8" s="586"/>
      <c r="P8" s="587" t="s">
        <v>689</v>
      </c>
      <c r="Q8" s="588"/>
      <c r="R8" s="589"/>
      <c r="S8" s="584" t="s">
        <v>3</v>
      </c>
      <c r="T8" s="585"/>
      <c r="U8" s="586"/>
      <c r="V8" s="584" t="s">
        <v>4</v>
      </c>
      <c r="W8" s="585"/>
      <c r="X8" s="586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599" t="s">
        <v>5</v>
      </c>
      <c r="AF8" s="600"/>
      <c r="AG8" s="601"/>
      <c r="AH8" s="590" t="s">
        <v>6</v>
      </c>
      <c r="AI8" s="591"/>
      <c r="AJ8" s="592"/>
      <c r="AK8" s="590" t="s">
        <v>7</v>
      </c>
      <c r="AL8" s="591"/>
      <c r="AM8" s="592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BD8" s="2"/>
      <c r="BE8" s="337" t="s">
        <v>103</v>
      </c>
      <c r="BF8" s="340" t="s">
        <v>895</v>
      </c>
      <c r="BG8" s="341" t="s">
        <v>104</v>
      </c>
      <c r="BH8" s="338" t="s">
        <v>730</v>
      </c>
      <c r="BI8" s="339" t="s">
        <v>326</v>
      </c>
      <c r="BL8" s="337" t="s">
        <v>103</v>
      </c>
      <c r="BM8" s="403" t="s">
        <v>774</v>
      </c>
      <c r="BN8" s="343" t="s">
        <v>768</v>
      </c>
      <c r="BO8" s="338" t="s">
        <v>769</v>
      </c>
    </row>
    <row r="9" spans="1:69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593" t="s">
        <v>12</v>
      </c>
      <c r="K9" s="594"/>
      <c r="L9" s="6" t="s">
        <v>13</v>
      </c>
      <c r="M9" s="593" t="s">
        <v>14</v>
      </c>
      <c r="N9" s="594"/>
      <c r="O9" s="6" t="s">
        <v>15</v>
      </c>
      <c r="P9" s="595" t="s">
        <v>16</v>
      </c>
      <c r="Q9" s="596"/>
      <c r="R9" s="6" t="s">
        <v>17</v>
      </c>
      <c r="S9" s="593" t="s">
        <v>18</v>
      </c>
      <c r="T9" s="594"/>
      <c r="U9" s="6" t="s">
        <v>19</v>
      </c>
      <c r="V9" s="595" t="s">
        <v>909</v>
      </c>
      <c r="W9" s="596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597"/>
      <c r="AL9" s="598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BD9" s="4"/>
      <c r="BE9" s="173">
        <f xml:space="preserve"> ROW() -8</f>
        <v>1</v>
      </c>
      <c r="BF9" s="430">
        <v>1</v>
      </c>
      <c r="BG9" s="108" t="s">
        <v>8</v>
      </c>
      <c r="BH9" s="171" t="s">
        <v>9</v>
      </c>
      <c r="BI9" s="109" t="s">
        <v>9</v>
      </c>
      <c r="BL9" s="173">
        <v>1</v>
      </c>
      <c r="BM9" s="371" t="e">
        <f xml:space="preserve"> MATCH(TEXT(BN9, "0"), $BF$9:$BF$55, 0)</f>
        <v>#N/A</v>
      </c>
      <c r="BN9" s="431" t="str">
        <f t="shared" ref="BN9:BN40" si="1" xml:space="preserve"> MID($BQ$4, $BL9, 1)</f>
        <v>1</v>
      </c>
      <c r="BO9" s="432" t="str">
        <f t="shared" ref="BO9:BO40" si="2" xml:space="preserve"> MID($BQ$5, $BL9, 1)</f>
        <v>1</v>
      </c>
      <c r="BQ9" t="str">
        <f xml:space="preserve"> _xlfn.CONCAT(""", 表格7[@按鍵字元], "": ", 表格7[[#This Row],[注音符號]])</f>
        <v>", 表格7[@按鍵字元], ": ㄅ</v>
      </c>
    </row>
    <row r="10" spans="1:69" s="42" customFormat="1" ht="42.75" customHeight="1">
      <c r="A10" s="3"/>
      <c r="B10" s="3"/>
      <c r="C10" s="2"/>
      <c r="D10" s="2"/>
      <c r="E10" s="581" t="s">
        <v>24</v>
      </c>
      <c r="F10" s="582"/>
      <c r="G10" s="583"/>
      <c r="H10" s="581" t="s">
        <v>25</v>
      </c>
      <c r="I10" s="582"/>
      <c r="J10" s="583"/>
      <c r="K10" s="324" t="s">
        <v>44</v>
      </c>
      <c r="L10" s="320" t="s">
        <v>746</v>
      </c>
      <c r="M10" s="323" t="s">
        <v>45</v>
      </c>
      <c r="N10" s="581" t="s">
        <v>27</v>
      </c>
      <c r="O10" s="582"/>
      <c r="P10" s="583"/>
      <c r="Q10" s="581" t="s">
        <v>28</v>
      </c>
      <c r="R10" s="582"/>
      <c r="S10" s="583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599" t="s">
        <v>32</v>
      </c>
      <c r="AD10" s="600"/>
      <c r="AE10" s="601"/>
      <c r="AF10" s="599" t="s">
        <v>33</v>
      </c>
      <c r="AG10" s="600"/>
      <c r="AH10" s="601"/>
      <c r="AI10" s="599" t="s">
        <v>34</v>
      </c>
      <c r="AJ10" s="600"/>
      <c r="AK10" s="601"/>
      <c r="AL10" s="599" t="s">
        <v>35</v>
      </c>
      <c r="AM10" s="600"/>
      <c r="AN10" s="601"/>
      <c r="AO10" s="590" t="s">
        <v>36</v>
      </c>
      <c r="AP10" s="591"/>
      <c r="AQ10" s="592"/>
      <c r="AR10" s="2"/>
      <c r="AV10" s="2"/>
      <c r="AW10" s="57"/>
      <c r="AX10" s="57"/>
      <c r="AY10"/>
      <c r="AZ10"/>
      <c r="BA10"/>
      <c r="BB10"/>
      <c r="BC10"/>
      <c r="BD10" s="2"/>
      <c r="BE10" s="173">
        <f t="shared" ref="BE10:BE58" si="3" xml:space="preserve"> ROW() -8</f>
        <v>2</v>
      </c>
      <c r="BF10" s="430" t="s">
        <v>902</v>
      </c>
      <c r="BG10" s="108" t="s">
        <v>90</v>
      </c>
      <c r="BH10" s="171" t="s">
        <v>91</v>
      </c>
      <c r="BI10" s="109" t="s">
        <v>91</v>
      </c>
      <c r="BL10" s="173">
        <v>2</v>
      </c>
      <c r="BM10" s="371"/>
      <c r="BN10" s="431" t="str">
        <f t="shared" si="1"/>
        <v>!</v>
      </c>
      <c r="BO10" s="432" t="str">
        <f t="shared" si="2"/>
        <v>!</v>
      </c>
    </row>
    <row r="11" spans="1:69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317" t="s">
        <v>114</v>
      </c>
      <c r="R11" s="51" t="s">
        <v>60</v>
      </c>
      <c r="S11" s="126" t="s">
        <v>603</v>
      </c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597"/>
      <c r="AJ11" s="598"/>
      <c r="AK11" s="8"/>
      <c r="AL11" s="597"/>
      <c r="AM11" s="598"/>
      <c r="AN11" s="8"/>
      <c r="AO11" s="597"/>
      <c r="AP11" s="598"/>
      <c r="AQ11" s="8"/>
      <c r="AR11" s="2"/>
      <c r="AV11" s="4"/>
      <c r="AW11" s="57"/>
      <c r="AX11" s="57"/>
      <c r="AY11"/>
      <c r="AZ11"/>
      <c r="BA11"/>
      <c r="BB11"/>
      <c r="BC11"/>
      <c r="BD11" s="4"/>
      <c r="BE11" s="173">
        <f t="shared" si="3"/>
        <v>3</v>
      </c>
      <c r="BF11" s="430" t="s">
        <v>164</v>
      </c>
      <c r="BG11" s="108" t="s">
        <v>37</v>
      </c>
      <c r="BH11" s="171" t="s">
        <v>38</v>
      </c>
      <c r="BI11" s="109" t="s">
        <v>33</v>
      </c>
      <c r="BL11" s="173">
        <v>3</v>
      </c>
      <c r="BM11" s="371"/>
      <c r="BN11" s="431" t="str">
        <f t="shared" si="1"/>
        <v>q</v>
      </c>
      <c r="BO11" s="432" t="str">
        <f t="shared" si="2"/>
        <v>q</v>
      </c>
    </row>
    <row r="12" spans="1:69" s="11" customFormat="1" ht="42.75" customHeight="1">
      <c r="A12" s="3"/>
      <c r="B12" s="3"/>
      <c r="C12" s="2"/>
      <c r="D12" s="2"/>
      <c r="E12" s="9"/>
      <c r="F12" s="581" t="s">
        <v>307</v>
      </c>
      <c r="G12" s="582"/>
      <c r="H12" s="583"/>
      <c r="I12" s="581" t="s">
        <v>56</v>
      </c>
      <c r="J12" s="582"/>
      <c r="K12" s="583"/>
      <c r="L12" s="581" t="s">
        <v>57</v>
      </c>
      <c r="M12" s="582"/>
      <c r="N12" s="583"/>
      <c r="O12" s="581" t="s">
        <v>58</v>
      </c>
      <c r="P12" s="582"/>
      <c r="Q12" s="583"/>
      <c r="R12" s="581" t="s">
        <v>59</v>
      </c>
      <c r="S12" s="582"/>
      <c r="T12" s="583"/>
      <c r="U12" s="581" t="s">
        <v>60</v>
      </c>
      <c r="V12" s="582"/>
      <c r="W12" s="583"/>
      <c r="X12" s="325" t="s">
        <v>117</v>
      </c>
      <c r="Y12" s="321" t="s">
        <v>742</v>
      </c>
      <c r="Z12" s="326" t="s">
        <v>605</v>
      </c>
      <c r="AA12" s="599" t="s">
        <v>62</v>
      </c>
      <c r="AB12" s="600"/>
      <c r="AC12" s="601"/>
      <c r="AD12" s="325" t="s">
        <v>112</v>
      </c>
      <c r="AE12" s="321" t="s">
        <v>740</v>
      </c>
      <c r="AF12" s="326" t="s">
        <v>908</v>
      </c>
      <c r="AG12" s="599" t="s">
        <v>64</v>
      </c>
      <c r="AH12" s="600"/>
      <c r="AI12" s="601"/>
      <c r="AJ12" s="590" t="s">
        <v>65</v>
      </c>
      <c r="AK12" s="591"/>
      <c r="AL12" s="59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/>
      <c r="BA12"/>
      <c r="BB12"/>
      <c r="BC12"/>
      <c r="BD12" s="2"/>
      <c r="BE12" s="173">
        <f t="shared" si="3"/>
        <v>4</v>
      </c>
      <c r="BF12" s="430" t="s">
        <v>21</v>
      </c>
      <c r="BG12" s="108" t="s">
        <v>55</v>
      </c>
      <c r="BH12" s="171" t="s">
        <v>66</v>
      </c>
      <c r="BI12" s="109" t="s">
        <v>66</v>
      </c>
      <c r="BL12" s="173">
        <v>4</v>
      </c>
      <c r="BM12" s="371"/>
      <c r="BN12" s="431" t="str">
        <f t="shared" si="1"/>
        <v>a</v>
      </c>
      <c r="BO12" s="432" t="str">
        <f t="shared" si="2"/>
        <v>a</v>
      </c>
    </row>
    <row r="13" spans="1:69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317" t="s">
        <v>113</v>
      </c>
      <c r="S13" s="51" t="s">
        <v>85</v>
      </c>
      <c r="T13" s="126" t="s">
        <v>600</v>
      </c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597"/>
      <c r="AK13" s="598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/>
      <c r="BA13"/>
      <c r="BB13"/>
      <c r="BC13"/>
      <c r="BD13" s="4"/>
      <c r="BE13" s="173">
        <f t="shared" si="3"/>
        <v>5</v>
      </c>
      <c r="BF13" s="430">
        <v>2</v>
      </c>
      <c r="BG13" s="108" t="s">
        <v>10</v>
      </c>
      <c r="BH13" s="171" t="s">
        <v>11</v>
      </c>
      <c r="BI13" s="109" t="s">
        <v>11</v>
      </c>
      <c r="BL13" s="173">
        <v>5</v>
      </c>
      <c r="BM13" s="371"/>
      <c r="BN13" s="431" t="str">
        <f t="shared" si="1"/>
        <v>2</v>
      </c>
      <c r="BO13" s="432" t="str">
        <f t="shared" si="2"/>
        <v>2</v>
      </c>
    </row>
    <row r="14" spans="1:69" s="11" customFormat="1" ht="42.75" customHeight="1">
      <c r="A14" s="3"/>
      <c r="B14" s="3"/>
      <c r="C14" s="2"/>
      <c r="D14" s="2"/>
      <c r="E14" s="2"/>
      <c r="F14" s="2"/>
      <c r="G14" s="581" t="s">
        <v>303</v>
      </c>
      <c r="H14" s="582"/>
      <c r="I14" s="583"/>
      <c r="J14" s="581" t="s">
        <v>82</v>
      </c>
      <c r="K14" s="582"/>
      <c r="L14" s="583"/>
      <c r="M14" s="581" t="s">
        <v>83</v>
      </c>
      <c r="N14" s="582"/>
      <c r="O14" s="583"/>
      <c r="P14" s="581" t="s">
        <v>84</v>
      </c>
      <c r="Q14" s="582"/>
      <c r="R14" s="583"/>
      <c r="S14" s="581" t="s">
        <v>85</v>
      </c>
      <c r="T14" s="582"/>
      <c r="U14" s="583"/>
      <c r="V14" s="581" t="s">
        <v>86</v>
      </c>
      <c r="W14" s="582"/>
      <c r="X14" s="583"/>
      <c r="Y14" s="599" t="s">
        <v>87</v>
      </c>
      <c r="Z14" s="600"/>
      <c r="AA14" s="601"/>
      <c r="AB14" s="325" t="s">
        <v>110</v>
      </c>
      <c r="AC14" s="321" t="s">
        <v>758</v>
      </c>
      <c r="AD14" s="326" t="s">
        <v>906</v>
      </c>
      <c r="AE14" s="599" t="s">
        <v>88</v>
      </c>
      <c r="AF14" s="600"/>
      <c r="AG14" s="601"/>
      <c r="AH14" s="590" t="s">
        <v>89</v>
      </c>
      <c r="AI14" s="591"/>
      <c r="AJ14" s="59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/>
      <c r="BA14"/>
      <c r="BB14"/>
      <c r="BC14"/>
      <c r="BD14" s="2"/>
      <c r="BE14" s="173">
        <f t="shared" si="3"/>
        <v>6</v>
      </c>
      <c r="BF14" s="430" t="s">
        <v>170</v>
      </c>
      <c r="BG14" s="108" t="s">
        <v>39</v>
      </c>
      <c r="BH14" s="171" t="s">
        <v>40</v>
      </c>
      <c r="BI14" s="109" t="s">
        <v>28</v>
      </c>
      <c r="BL14" s="173">
        <v>6</v>
      </c>
      <c r="BM14" s="371"/>
      <c r="BN14" s="431" t="str">
        <f t="shared" si="1"/>
        <v>w</v>
      </c>
      <c r="BO14" s="432" t="str">
        <f t="shared" si="2"/>
        <v>w</v>
      </c>
    </row>
    <row r="15" spans="1:69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317" t="s">
        <v>72</v>
      </c>
      <c r="T15" s="51" t="s">
        <v>170</v>
      </c>
      <c r="U15" s="126" t="s">
        <v>73</v>
      </c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BD15" s="4"/>
      <c r="BE15" s="173">
        <f t="shared" si="3"/>
        <v>7</v>
      </c>
      <c r="BF15" s="430" t="s">
        <v>99</v>
      </c>
      <c r="BG15" s="108" t="s">
        <v>67</v>
      </c>
      <c r="BH15" s="171" t="s">
        <v>68</v>
      </c>
      <c r="BI15" s="109" t="s">
        <v>68</v>
      </c>
      <c r="BL15" s="173">
        <v>7</v>
      </c>
      <c r="BM15" s="371"/>
      <c r="BN15" s="431" t="str">
        <f t="shared" si="1"/>
        <v>s</v>
      </c>
      <c r="BO15" s="432" t="str">
        <f t="shared" si="2"/>
        <v>s</v>
      </c>
    </row>
    <row r="16" spans="1:69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AZ16"/>
      <c r="BA16"/>
      <c r="BB16"/>
      <c r="BC16"/>
      <c r="BE16" s="173">
        <f t="shared" si="3"/>
        <v>8</v>
      </c>
      <c r="BF16" s="430" t="s">
        <v>171</v>
      </c>
      <c r="BG16" s="108" t="s">
        <v>92</v>
      </c>
      <c r="BH16" s="171" t="s">
        <v>93</v>
      </c>
      <c r="BI16" s="109" t="s">
        <v>93</v>
      </c>
      <c r="BL16" s="173">
        <v>8</v>
      </c>
      <c r="BM16" s="371"/>
      <c r="BN16" s="431" t="str">
        <f t="shared" si="1"/>
        <v>x</v>
      </c>
      <c r="BO16" s="432" t="str">
        <f t="shared" si="2"/>
        <v>x</v>
      </c>
    </row>
    <row r="17" spans="1:67" s="12" customFormat="1" ht="38.1" customHeight="1">
      <c r="B17" s="140" t="s">
        <v>359</v>
      </c>
      <c r="AW17" s="57"/>
      <c r="AX17" s="57"/>
      <c r="AY17"/>
      <c r="AZ17"/>
      <c r="BA17"/>
      <c r="BB17"/>
      <c r="BC17"/>
      <c r="BD17" s="60"/>
      <c r="BE17" s="173">
        <f t="shared" si="3"/>
        <v>9</v>
      </c>
      <c r="BF17" s="430" t="s">
        <v>53</v>
      </c>
      <c r="BG17" s="108" t="s">
        <v>41</v>
      </c>
      <c r="BH17" s="171" t="s">
        <v>42</v>
      </c>
      <c r="BI17" s="109" t="s">
        <v>42</v>
      </c>
      <c r="BL17" s="173">
        <v>9</v>
      </c>
      <c r="BM17" s="371"/>
      <c r="BN17" s="431" t="str">
        <f t="shared" si="1"/>
        <v>e</v>
      </c>
      <c r="BO17" s="432" t="str">
        <f t="shared" si="2"/>
        <v>e</v>
      </c>
    </row>
    <row r="18" spans="1:67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/>
      <c r="BA18"/>
      <c r="BB18"/>
      <c r="BC18"/>
      <c r="BD18" s="60"/>
      <c r="BE18" s="173">
        <f t="shared" si="3"/>
        <v>10</v>
      </c>
      <c r="BF18" s="430" t="s">
        <v>26</v>
      </c>
      <c r="BG18" s="108" t="s">
        <v>44</v>
      </c>
      <c r="BH18" s="171" t="s">
        <v>45</v>
      </c>
      <c r="BI18" s="109" t="s">
        <v>45</v>
      </c>
      <c r="BL18" s="173">
        <v>10</v>
      </c>
      <c r="BM18" s="371"/>
      <c r="BN18" s="431" t="str">
        <f t="shared" si="1"/>
        <v>E</v>
      </c>
      <c r="BO18" s="432" t="str">
        <f t="shared" si="2"/>
        <v>E</v>
      </c>
    </row>
    <row r="19" spans="1:67" s="12" customFormat="1" ht="38.1" customHeight="1">
      <c r="B19" s="63" t="str">
        <f>B6</f>
        <v>字典編碼</v>
      </c>
      <c r="C19" s="177">
        <f xml:space="preserve"> LEN(D19)</f>
        <v>50</v>
      </c>
      <c r="D19" s="64" t="str">
        <f xml:space="preserve"> _xlfn.CONCAT(D6:BB6)</f>
        <v>pbPmtTnlkgKhwcjCsrfziuMaOoeDWIULQZXRSEVFYHBA123570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16" t="s">
        <v>196</v>
      </c>
      <c r="AK19" s="417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/>
      <c r="BA19"/>
      <c r="BB19"/>
      <c r="BC19"/>
      <c r="BD19" s="60"/>
      <c r="BE19" s="173">
        <f t="shared" si="3"/>
        <v>11</v>
      </c>
      <c r="BF19" s="430" t="s">
        <v>163</v>
      </c>
      <c r="BG19" s="108" t="s">
        <v>69</v>
      </c>
      <c r="BH19" s="171" t="s">
        <v>70</v>
      </c>
      <c r="BI19" s="109" t="s">
        <v>62</v>
      </c>
      <c r="BL19" s="173">
        <v>11</v>
      </c>
      <c r="BM19" s="371"/>
      <c r="BN19" s="431" t="str">
        <f t="shared" si="1"/>
        <v>d</v>
      </c>
      <c r="BO19" s="432" t="str">
        <f t="shared" si="2"/>
        <v>d</v>
      </c>
    </row>
    <row r="20" spans="1:67" s="12" customFormat="1" ht="38.1" customHeight="1">
      <c r="B20" s="70" t="str">
        <f>B3</f>
        <v>按鍵字元</v>
      </c>
      <c r="C20" s="176">
        <f>LEN(D20)</f>
        <v>51</v>
      </c>
      <c r="D20" s="72" t="str">
        <f xml:space="preserve"> _xlfn.CONCAT(D3:BB3)</f>
        <v>1!qa2wsxeEdcvyYhnrRfvujm8ik,p/9l0;UJ*I&lt;(Lrfvz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17" t="str">
        <f xml:space="preserve"> MID(D20,AK19,1)</f>
        <v>1</v>
      </c>
      <c r="AK20" s="418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/>
      <c r="BA20"/>
      <c r="BB20"/>
      <c r="BC20"/>
      <c r="BD20" s="60"/>
      <c r="BE20" s="173">
        <f t="shared" si="3"/>
        <v>12</v>
      </c>
      <c r="BF20" s="430" t="s">
        <v>166</v>
      </c>
      <c r="BG20" s="108" t="s">
        <v>94</v>
      </c>
      <c r="BH20" s="171" t="s">
        <v>95</v>
      </c>
      <c r="BI20" s="109" t="s">
        <v>95</v>
      </c>
      <c r="BL20" s="173">
        <v>12</v>
      </c>
      <c r="BM20" s="371"/>
      <c r="BN20" s="431" t="str">
        <f t="shared" si="1"/>
        <v>D</v>
      </c>
      <c r="BO20" s="432" t="str">
        <f t="shared" si="2"/>
        <v>D</v>
      </c>
    </row>
    <row r="21" spans="1:67" s="12" customFormat="1" ht="38.1" customHeight="1">
      <c r="B21" s="139" t="str">
        <f xml:space="preserve"> "- xlit|" &amp; D19 &amp; "|" &amp; D20 &amp; "|"</f>
        <v>- xlit|pbPmtTnlkgKhwcjCsrfziuMaOoeDWIULQZXRSEVFYHBA123570|1!qa2wsxeEdcvyYhnrRfvujm8ik,p/9l0;UJ*I&lt;(Lrfvz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/>
      <c r="BA21"/>
      <c r="BB21"/>
      <c r="BC21"/>
      <c r="BD21" s="60"/>
      <c r="BE21" s="173">
        <f t="shared" si="3"/>
        <v>13</v>
      </c>
      <c r="BF21" s="430" t="s">
        <v>174</v>
      </c>
      <c r="BG21" s="108" t="s">
        <v>72</v>
      </c>
      <c r="BH21" s="171" t="s">
        <v>73</v>
      </c>
      <c r="BI21" s="109" t="s">
        <v>170</v>
      </c>
      <c r="BL21" s="173">
        <v>13</v>
      </c>
      <c r="BM21" s="371"/>
      <c r="BN21" s="431" t="str">
        <f t="shared" si="1"/>
        <v>c</v>
      </c>
      <c r="BO21" s="432" t="str">
        <f t="shared" si="2"/>
        <v>c</v>
      </c>
    </row>
    <row r="22" spans="1:67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/>
      <c r="BA22"/>
      <c r="BB22"/>
      <c r="BC22"/>
      <c r="BD22" s="60"/>
      <c r="BE22" s="173">
        <f t="shared" si="3"/>
        <v>14</v>
      </c>
      <c r="BF22" s="430" t="s">
        <v>175</v>
      </c>
      <c r="BG22" s="108" t="s">
        <v>46</v>
      </c>
      <c r="BH22" s="171" t="s">
        <v>166</v>
      </c>
      <c r="BI22" s="109" t="s">
        <v>166</v>
      </c>
      <c r="BL22" s="173">
        <v>14</v>
      </c>
      <c r="BM22" s="371"/>
      <c r="BN22" s="431" t="str">
        <f t="shared" si="1"/>
        <v>r</v>
      </c>
      <c r="BO22" s="432" t="str">
        <f t="shared" si="2"/>
        <v>r</v>
      </c>
    </row>
    <row r="23" spans="1:67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/>
      <c r="BA23"/>
      <c r="BB23"/>
      <c r="BC23"/>
      <c r="BD23" s="60"/>
      <c r="BE23" s="173">
        <f t="shared" si="3"/>
        <v>15</v>
      </c>
      <c r="BF23" s="430" t="s">
        <v>29</v>
      </c>
      <c r="BG23" s="108" t="s">
        <v>106</v>
      </c>
      <c r="BH23" s="171" t="s">
        <v>97</v>
      </c>
      <c r="BI23" s="109" t="s">
        <v>97</v>
      </c>
      <c r="BL23" s="173">
        <v>15</v>
      </c>
      <c r="BM23" s="371"/>
      <c r="BN23" s="431" t="str">
        <f t="shared" si="1"/>
        <v>R</v>
      </c>
      <c r="BO23" s="432" t="str">
        <f t="shared" si="2"/>
        <v>R</v>
      </c>
    </row>
    <row r="24" spans="1:67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/>
      <c r="BA24"/>
      <c r="BB24"/>
      <c r="BC24"/>
      <c r="BD24" s="60"/>
      <c r="BE24" s="173">
        <f t="shared" si="3"/>
        <v>16</v>
      </c>
      <c r="BF24" s="430" t="s">
        <v>95</v>
      </c>
      <c r="BG24" s="108" t="s">
        <v>74</v>
      </c>
      <c r="BH24" s="171" t="s">
        <v>805</v>
      </c>
      <c r="BI24" s="109" t="s">
        <v>83</v>
      </c>
      <c r="BL24" s="173">
        <v>16</v>
      </c>
      <c r="BM24" s="371"/>
      <c r="BN24" s="431" t="str">
        <f t="shared" si="1"/>
        <v>f</v>
      </c>
      <c r="BO24" s="432" t="str">
        <f t="shared" si="2"/>
        <v>f</v>
      </c>
    </row>
    <row r="25" spans="1:67" ht="38.1" customHeight="1">
      <c r="A25" s="12"/>
      <c r="B25" s="73" t="str">
        <f>B3</f>
        <v>按鍵字元</v>
      </c>
      <c r="C25" s="178">
        <f xml:space="preserve"> LEN(D25)</f>
        <v>50</v>
      </c>
      <c r="D25" s="71" t="str">
        <f xml:space="preserve"> _xlfn.CONCAT(D3:AV3, AX3:BB3)</f>
        <v>1!qa2wsxeEdcvyYhnrRfvujm8ik,p/9l0;UJ*I&lt;(Lrfvz43657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BD25" s="60"/>
      <c r="BE25" s="173">
        <f t="shared" si="3"/>
        <v>17</v>
      </c>
      <c r="BF25" s="430" t="s">
        <v>68</v>
      </c>
      <c r="BG25" s="108" t="s">
        <v>98</v>
      </c>
      <c r="BH25" s="171" t="s">
        <v>99</v>
      </c>
      <c r="BI25" s="109" t="s">
        <v>99</v>
      </c>
      <c r="BL25" s="173">
        <v>17</v>
      </c>
      <c r="BM25" s="371"/>
      <c r="BN25" s="431" t="str">
        <f t="shared" si="1"/>
        <v>v</v>
      </c>
      <c r="BO25" s="432" t="str">
        <f t="shared" si="2"/>
        <v>v</v>
      </c>
    </row>
    <row r="26" spans="1:67" ht="38.1" customHeight="1">
      <c r="B26" s="65" t="str">
        <f>B4</f>
        <v>注音符號</v>
      </c>
      <c r="C26" s="179">
        <f>LEN(D26)</f>
        <v>50</v>
      </c>
      <c r="D26" s="65" t="str">
        <f xml:space="preserve"> _xlfn.CONCAT(D4:AV4, AX4:BB4)</f>
        <v>ㄅㆠㄆㄇㄉㄊㄋㄌㄍㆣㄎㄏㄫㄗㆡㄘㄙㄐㆢㄑㄒㄧㄨㆬㄚㆦㄜㄝㄣㄥㄞㄠㄢㄤㆪㆫㆩㆧㆥㆮㆯㆲㆱㆰ声ˋ˪ˊ˫．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BD26" s="60"/>
      <c r="BE26" s="173">
        <f t="shared" si="3"/>
        <v>18</v>
      </c>
      <c r="BF26" s="430" t="s">
        <v>77</v>
      </c>
      <c r="BG26" s="108" t="s">
        <v>48</v>
      </c>
      <c r="BH26" s="171" t="s">
        <v>49</v>
      </c>
      <c r="BI26" s="109" t="s">
        <v>49</v>
      </c>
      <c r="BL26" s="173">
        <v>18</v>
      </c>
      <c r="BM26" s="371"/>
      <c r="BN26" s="431" t="str">
        <f t="shared" si="1"/>
        <v>y</v>
      </c>
      <c r="BO26" s="432" t="str">
        <f t="shared" si="2"/>
        <v>y</v>
      </c>
    </row>
    <row r="27" spans="1:67" ht="38.1" customHeight="1">
      <c r="B27" s="139" t="str">
        <f xml:space="preserve"> "- xlit|" &amp; D25 &amp; "|" &amp; D26 &amp; "|"</f>
        <v>- xlit|1!qa2wsxeEdcvyYhnrRfvujm8ik,p/9l0;UJ*I&lt;(Lrfvz43657|ㄅㆠㄆㄇㄉㄊㄋㄌㄍㆣㄎㄏㄫㄗㆡㄘㄙㄐㆢㄑㄒㄧㄨㆬㄚㆦㄜㄝㄣㄥㄞㄠㄢㄤㆪㆫㆩㆧㆥㆮㆯㆲㆱㆰ声ˋ˪ˊ˫．|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BD27" s="60"/>
      <c r="BE27" s="173">
        <f t="shared" si="3"/>
        <v>19</v>
      </c>
      <c r="BF27" s="430" t="s">
        <v>97</v>
      </c>
      <c r="BG27" s="108" t="s">
        <v>76</v>
      </c>
      <c r="BH27" s="171" t="s">
        <v>77</v>
      </c>
      <c r="BI27" s="109" t="s">
        <v>77</v>
      </c>
      <c r="BL27" s="173">
        <v>19</v>
      </c>
      <c r="BM27" s="371"/>
      <c r="BN27" s="431" t="str">
        <f t="shared" si="1"/>
        <v>Y</v>
      </c>
      <c r="BO27" s="432" t="str">
        <f t="shared" si="2"/>
        <v>Y</v>
      </c>
    </row>
    <row r="28" spans="1:67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BD28" s="60"/>
      <c r="BE28" s="173">
        <f t="shared" si="3"/>
        <v>20</v>
      </c>
      <c r="BF28" s="430" t="s">
        <v>66</v>
      </c>
      <c r="BG28" s="108" t="s">
        <v>100</v>
      </c>
      <c r="BH28" s="171" t="s">
        <v>903</v>
      </c>
      <c r="BI28" s="109" t="s">
        <v>87</v>
      </c>
      <c r="BL28" s="173">
        <v>20</v>
      </c>
      <c r="BM28" s="371"/>
      <c r="BN28" s="431" t="str">
        <f t="shared" si="1"/>
        <v>h</v>
      </c>
      <c r="BO28" s="432" t="str">
        <f t="shared" si="2"/>
        <v>h</v>
      </c>
    </row>
    <row r="29" spans="1:67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BD29" s="60"/>
      <c r="BE29" s="173">
        <f t="shared" si="3"/>
        <v>21</v>
      </c>
      <c r="BF29" s="430">
        <v>8</v>
      </c>
      <c r="BG29" s="108" t="s">
        <v>20</v>
      </c>
      <c r="BH29" s="171" t="s">
        <v>21</v>
      </c>
      <c r="BI29" s="109" t="s">
        <v>21</v>
      </c>
      <c r="BL29" s="173">
        <v>21</v>
      </c>
      <c r="BM29" s="371"/>
      <c r="BN29" s="431" t="str">
        <f t="shared" si="1"/>
        <v>n</v>
      </c>
      <c r="BO29" s="432" t="str">
        <f t="shared" si="2"/>
        <v>n</v>
      </c>
    </row>
    <row r="30" spans="1:67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173">
        <f t="shared" si="3"/>
        <v>22</v>
      </c>
      <c r="BF30" s="430" t="s">
        <v>49</v>
      </c>
      <c r="BG30" s="108" t="s">
        <v>50</v>
      </c>
      <c r="BH30" s="171" t="s">
        <v>51</v>
      </c>
      <c r="BI30" s="109" t="s">
        <v>32</v>
      </c>
      <c r="BL30" s="173">
        <v>22</v>
      </c>
      <c r="BM30" s="371"/>
      <c r="BN30" s="431" t="str">
        <f t="shared" si="1"/>
        <v>8</v>
      </c>
      <c r="BO30" s="432" t="str">
        <f t="shared" si="2"/>
        <v>8</v>
      </c>
    </row>
    <row r="31" spans="1:67" ht="38.1" customHeight="1">
      <c r="B31" s="73" t="str">
        <f>B6</f>
        <v>字典編碼</v>
      </c>
      <c r="C31" s="178">
        <f xml:space="preserve"> LEN(D31)</f>
        <v>43</v>
      </c>
      <c r="D31" s="71" t="str">
        <f xml:space="preserve"> _xlfn.CONCAT(D6:AU6)</f>
        <v>pbPmtTnlkgKhwcjCsrfziuMaOoeDWIULQZXRSEVFYHB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173">
        <f t="shared" si="3"/>
        <v>23</v>
      </c>
      <c r="BF31" s="430" t="s">
        <v>42</v>
      </c>
      <c r="BG31" s="108" t="s">
        <v>78</v>
      </c>
      <c r="BH31" s="171" t="s">
        <v>79</v>
      </c>
      <c r="BI31" s="109" t="s">
        <v>79</v>
      </c>
      <c r="BL31" s="173">
        <v>23</v>
      </c>
      <c r="BM31" s="371"/>
      <c r="BN31" s="431" t="str">
        <f t="shared" si="1"/>
        <v>*</v>
      </c>
      <c r="BO31" s="432" t="str">
        <f t="shared" si="2"/>
        <v>*</v>
      </c>
    </row>
    <row r="32" spans="1:67" s="12" customFormat="1" ht="38.1" customHeight="1">
      <c r="A32"/>
      <c r="B32" s="65" t="str">
        <f>B4</f>
        <v>注音符號</v>
      </c>
      <c r="C32" s="179">
        <f>LEN(D32)</f>
        <v>44</v>
      </c>
      <c r="D32" s="65" t="str">
        <f xml:space="preserve"> _xlfn.CONCAT(D4:AU4)</f>
        <v>ㄅㆠㄆㄇㄉㄊㄋㄌㄍㆣㄎㄏㄫㄗㆡㄘㄙㄐㆢㄑㄒㄧㄨㆬㄚㆦㄜㄝㄣㄥㄞㄠㄢㄤㆪㆫㆩㆧㆥㆮㆯㆲㆱㆰ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173">
        <f t="shared" si="3"/>
        <v>24</v>
      </c>
      <c r="BF32" s="430" t="s">
        <v>180</v>
      </c>
      <c r="BG32" s="108" t="s">
        <v>322</v>
      </c>
      <c r="BH32" s="171" t="s">
        <v>53</v>
      </c>
      <c r="BI32" s="109" t="s">
        <v>53</v>
      </c>
      <c r="BL32" s="173">
        <v>24</v>
      </c>
      <c r="BM32" s="371"/>
      <c r="BN32" s="431" t="str">
        <f t="shared" si="1"/>
        <v>i</v>
      </c>
      <c r="BO32" s="432" t="str">
        <f t="shared" si="2"/>
        <v>i</v>
      </c>
    </row>
    <row r="33" spans="1:67" s="12" customFormat="1" ht="38.1" customHeight="1">
      <c r="B33" s="139" t="str">
        <f xml:space="preserve"> "- xlit|" &amp; D31 &amp; "|" &amp; D32 &amp; "|"</f>
        <v>- xlit|pbPmtTnlkgKhwcjCsrfziuMaOoeDWIULQZXRSEVFYHB|ㄅㆠㄆㄇㄉㄊㄋㄌㄍㆣㄎㄏㄫㄗㆡㄘㄙㄐㆢㄑㄒㄧㄨㆬㄚㆦㄜㄝㄣㄥㄞㄠㄢㄤㆪㆫㆩㆧㆥㆮㆯㆲㆱㆰ|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173">
        <f t="shared" si="3"/>
        <v>25</v>
      </c>
      <c r="BF33" s="430" t="s">
        <v>9</v>
      </c>
      <c r="BG33" s="108" t="s">
        <v>54</v>
      </c>
      <c r="BH33" s="171" t="s">
        <v>329</v>
      </c>
      <c r="BI33" s="109" t="s">
        <v>57</v>
      </c>
      <c r="BL33" s="173">
        <v>25</v>
      </c>
      <c r="BM33" s="371"/>
      <c r="BN33" s="431" t="str">
        <f t="shared" si="1"/>
        <v>I</v>
      </c>
      <c r="BO33" s="432" t="str">
        <f t="shared" si="2"/>
        <v>I</v>
      </c>
    </row>
    <row r="34" spans="1:67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2"/>
      <c r="BE34" s="173">
        <f t="shared" si="3"/>
        <v>26</v>
      </c>
      <c r="BF34" s="430" t="s">
        <v>184</v>
      </c>
      <c r="BG34" s="108" t="s">
        <v>115</v>
      </c>
      <c r="BH34" s="171" t="s">
        <v>314</v>
      </c>
      <c r="BI34" s="109" t="s">
        <v>25</v>
      </c>
      <c r="BL34" s="173">
        <v>26</v>
      </c>
      <c r="BM34" s="371"/>
      <c r="BN34" s="431" t="str">
        <f t="shared" si="1"/>
        <v>k</v>
      </c>
      <c r="BO34" s="432" t="str">
        <f t="shared" si="2"/>
        <v>k</v>
      </c>
    </row>
    <row r="35" spans="1:67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173">
        <f t="shared" si="3"/>
        <v>27</v>
      </c>
      <c r="BF35" s="430">
        <v>9</v>
      </c>
      <c r="BG35" s="108" t="s">
        <v>22</v>
      </c>
      <c r="BH35" s="171" t="s">
        <v>469</v>
      </c>
      <c r="BI35" s="109" t="s">
        <v>31</v>
      </c>
      <c r="BL35" s="173">
        <v>27</v>
      </c>
      <c r="BM35" s="371"/>
      <c r="BN35" s="431" t="str">
        <f t="shared" si="1"/>
        <v>o</v>
      </c>
      <c r="BO35" s="432" t="str">
        <f t="shared" si="2"/>
        <v>o</v>
      </c>
    </row>
    <row r="36" spans="1:67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173">
        <f t="shared" si="3"/>
        <v>28</v>
      </c>
      <c r="BF36" s="430" t="s">
        <v>93</v>
      </c>
      <c r="BG36" s="108" t="s">
        <v>80</v>
      </c>
      <c r="BH36" s="171" t="s">
        <v>472</v>
      </c>
      <c r="BI36" s="109" t="s">
        <v>30</v>
      </c>
      <c r="BL36" s="173">
        <v>28</v>
      </c>
      <c r="BM36" s="371"/>
      <c r="BN36" s="431" t="str">
        <f t="shared" si="1"/>
        <v>O</v>
      </c>
      <c r="BO36" s="432" t="str">
        <f t="shared" si="2"/>
        <v>O</v>
      </c>
    </row>
    <row r="37" spans="1:6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173">
        <f t="shared" si="3"/>
        <v>29</v>
      </c>
      <c r="BF37" s="430">
        <v>0</v>
      </c>
      <c r="BG37" s="108" t="s">
        <v>23</v>
      </c>
      <c r="BH37" s="171" t="s">
        <v>606</v>
      </c>
      <c r="BI37" s="109" t="s">
        <v>63</v>
      </c>
      <c r="BL37" s="173">
        <v>29</v>
      </c>
      <c r="BM37" s="371"/>
      <c r="BN37" s="431" t="str">
        <f t="shared" si="1"/>
        <v>9</v>
      </c>
      <c r="BO37" s="432" t="str">
        <f t="shared" si="2"/>
        <v>9</v>
      </c>
    </row>
    <row r="38" spans="1:67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173">
        <f t="shared" si="3"/>
        <v>30</v>
      </c>
      <c r="BF38" s="430" t="s">
        <v>183</v>
      </c>
      <c r="BG38" s="108" t="s">
        <v>81</v>
      </c>
      <c r="BH38" s="171" t="s">
        <v>609</v>
      </c>
      <c r="BI38" s="109" t="s">
        <v>24</v>
      </c>
      <c r="BL38" s="173">
        <v>30</v>
      </c>
      <c r="BM38" s="371"/>
      <c r="BN38" s="431" t="str">
        <f t="shared" si="1"/>
        <v>(</v>
      </c>
      <c r="BO38" s="432" t="str">
        <f t="shared" si="2"/>
        <v>(</v>
      </c>
    </row>
    <row r="39" spans="1:67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173">
        <f t="shared" si="3"/>
        <v>31</v>
      </c>
      <c r="BF39" s="430" t="s">
        <v>30</v>
      </c>
      <c r="BG39" s="108" t="s">
        <v>116</v>
      </c>
      <c r="BH39" s="171" t="s">
        <v>604</v>
      </c>
      <c r="BI39" s="109" t="s">
        <v>804</v>
      </c>
      <c r="BL39" s="173">
        <v>31</v>
      </c>
      <c r="BM39" s="371"/>
      <c r="BN39" s="431" t="str">
        <f t="shared" si="1"/>
        <v>l</v>
      </c>
      <c r="BO39" s="432" t="str">
        <f t="shared" si="2"/>
        <v>l</v>
      </c>
    </row>
    <row r="40" spans="1:67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173">
        <f t="shared" si="3"/>
        <v>32</v>
      </c>
      <c r="BF40" s="430" t="s">
        <v>61</v>
      </c>
      <c r="BG40" s="108" t="s">
        <v>117</v>
      </c>
      <c r="BH40" s="171" t="s">
        <v>605</v>
      </c>
      <c r="BI40" s="109" t="s">
        <v>82</v>
      </c>
      <c r="BL40" s="173">
        <v>32</v>
      </c>
      <c r="BM40" s="371"/>
      <c r="BN40" s="431" t="str">
        <f t="shared" si="1"/>
        <v>L</v>
      </c>
      <c r="BO40" s="432" t="str">
        <f t="shared" si="2"/>
        <v>L</v>
      </c>
    </row>
    <row r="41" spans="1:67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173">
        <f t="shared" si="3"/>
        <v>33</v>
      </c>
      <c r="BF41" s="430" t="s">
        <v>177</v>
      </c>
      <c r="BG41" s="108" t="s">
        <v>107</v>
      </c>
      <c r="BH41" s="171" t="s">
        <v>606</v>
      </c>
      <c r="BI41" s="109" t="s">
        <v>27</v>
      </c>
      <c r="BL41" s="173">
        <v>33</v>
      </c>
      <c r="BM41" s="371"/>
      <c r="BN41" s="431" t="str">
        <f t="shared" ref="BN41:BN63" si="4" xml:space="preserve"> MID($BQ$4, $BL41, 1)</f>
        <v>,</v>
      </c>
      <c r="BO41" s="432" t="str">
        <f t="shared" ref="BO41:BO63" si="5" xml:space="preserve"> MID($BQ$5, $BL41, 1)</f>
        <v>,</v>
      </c>
    </row>
    <row r="42" spans="1:67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73">
        <f t="shared" si="3"/>
        <v>34</v>
      </c>
      <c r="BF42" s="430" t="s">
        <v>31</v>
      </c>
      <c r="BG42" s="108" t="s">
        <v>108</v>
      </c>
      <c r="BH42" s="171" t="s">
        <v>905</v>
      </c>
      <c r="BI42" s="109" t="s">
        <v>56</v>
      </c>
      <c r="BL42" s="173">
        <v>34</v>
      </c>
      <c r="BM42" s="371"/>
      <c r="BN42" s="431" t="str">
        <f t="shared" si="4"/>
        <v>&lt;</v>
      </c>
      <c r="BO42" s="432" t="str">
        <f t="shared" si="5"/>
        <v>&lt;</v>
      </c>
    </row>
    <row r="43" spans="1:67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73">
        <f t="shared" si="3"/>
        <v>35</v>
      </c>
      <c r="BF43" s="430" t="s">
        <v>181</v>
      </c>
      <c r="BG43" s="108" t="s">
        <v>110</v>
      </c>
      <c r="BH43" s="171" t="s">
        <v>906</v>
      </c>
      <c r="BI43" s="109" t="s">
        <v>26</v>
      </c>
      <c r="BL43" s="173">
        <v>35</v>
      </c>
      <c r="BM43" s="371"/>
      <c r="BN43" s="431" t="str">
        <f t="shared" si="4"/>
        <v>m</v>
      </c>
      <c r="BO43" s="432" t="str">
        <f t="shared" si="5"/>
        <v>m</v>
      </c>
    </row>
    <row r="44" spans="1:67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173">
        <f t="shared" si="3"/>
        <v>36</v>
      </c>
      <c r="BF44" s="430" t="s">
        <v>179</v>
      </c>
      <c r="BG44" s="108" t="s">
        <v>111</v>
      </c>
      <c r="BH44" s="171" t="s">
        <v>907</v>
      </c>
      <c r="BI44" s="109" t="s">
        <v>84</v>
      </c>
      <c r="BL44" s="173">
        <v>36</v>
      </c>
      <c r="BM44" s="371"/>
      <c r="BN44" s="431" t="str">
        <f t="shared" si="4"/>
        <v>0</v>
      </c>
      <c r="BO44" s="432" t="str">
        <f t="shared" si="5"/>
        <v>0</v>
      </c>
    </row>
    <row r="45" spans="1:67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173">
        <f t="shared" si="3"/>
        <v>37</v>
      </c>
      <c r="BF45" s="430" t="s">
        <v>63</v>
      </c>
      <c r="BG45" s="108" t="s">
        <v>112</v>
      </c>
      <c r="BH45" s="171" t="s">
        <v>908</v>
      </c>
      <c r="BI45" s="109" t="s">
        <v>58</v>
      </c>
      <c r="BL45" s="173">
        <v>37</v>
      </c>
      <c r="BM45" s="371"/>
      <c r="BN45" s="431" t="str">
        <f t="shared" si="4"/>
        <v>p</v>
      </c>
      <c r="BO45" s="432" t="str">
        <f t="shared" si="5"/>
        <v>p</v>
      </c>
    </row>
    <row r="46" spans="1:67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173">
        <f t="shared" si="3"/>
        <v>38</v>
      </c>
      <c r="BF46" s="430" t="s">
        <v>172</v>
      </c>
      <c r="BG46" s="108" t="s">
        <v>101</v>
      </c>
      <c r="BH46" s="171" t="s">
        <v>612</v>
      </c>
      <c r="BI46" s="109" t="s">
        <v>29</v>
      </c>
      <c r="BL46" s="173">
        <v>38</v>
      </c>
      <c r="BM46" s="371"/>
      <c r="BN46" s="431" t="str">
        <f t="shared" si="4"/>
        <v>;</v>
      </c>
      <c r="BO46" s="432" t="str">
        <f t="shared" si="5"/>
        <v>;</v>
      </c>
    </row>
    <row r="47" spans="1:67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173">
        <f t="shared" si="3"/>
        <v>39</v>
      </c>
      <c r="BF47" s="430" t="s">
        <v>173</v>
      </c>
      <c r="BG47" s="108" t="s">
        <v>114</v>
      </c>
      <c r="BH47" s="171" t="s">
        <v>603</v>
      </c>
      <c r="BI47" s="109" t="s">
        <v>60</v>
      </c>
      <c r="BL47" s="173">
        <v>39</v>
      </c>
      <c r="BM47" s="371"/>
      <c r="BN47" s="431" t="str">
        <f t="shared" si="4"/>
        <v>:</v>
      </c>
      <c r="BO47" s="432" t="str">
        <f t="shared" si="5"/>
        <v>:</v>
      </c>
    </row>
    <row r="48" spans="1:67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173">
        <f t="shared" si="3"/>
        <v>40</v>
      </c>
      <c r="BF48" s="430" t="s">
        <v>174</v>
      </c>
      <c r="BG48" s="108" t="s">
        <v>113</v>
      </c>
      <c r="BH48" s="171" t="s">
        <v>600</v>
      </c>
      <c r="BI48" s="109" t="s">
        <v>85</v>
      </c>
      <c r="BL48" s="173">
        <v>40</v>
      </c>
      <c r="BM48" s="371"/>
      <c r="BN48" s="431" t="str">
        <f t="shared" si="4"/>
        <v>/</v>
      </c>
      <c r="BO48" s="432" t="str">
        <f t="shared" si="5"/>
        <v>/</v>
      </c>
    </row>
    <row r="49" spans="2:67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173">
        <f t="shared" si="3"/>
        <v>41</v>
      </c>
      <c r="BF49" s="430" t="s">
        <v>932</v>
      </c>
      <c r="BG49" s="108" t="s">
        <v>910</v>
      </c>
      <c r="BH49" s="171" t="s">
        <v>911</v>
      </c>
      <c r="BI49" s="109" t="s">
        <v>806</v>
      </c>
      <c r="BL49" s="173">
        <v>41</v>
      </c>
      <c r="BM49" s="371"/>
      <c r="BN49" s="431" t="str">
        <f t="shared" si="4"/>
        <v>-</v>
      </c>
      <c r="BO49" s="432" t="str">
        <f t="shared" si="5"/>
        <v>-</v>
      </c>
    </row>
    <row r="50" spans="2:67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173">
        <f t="shared" si="3"/>
        <v>42</v>
      </c>
      <c r="BF50" s="430" t="s">
        <v>118</v>
      </c>
      <c r="BG50" s="108" t="s">
        <v>807</v>
      </c>
      <c r="BH50" s="171">
        <v>1</v>
      </c>
      <c r="BI50" s="109">
        <v>1</v>
      </c>
      <c r="BL50" s="173">
        <v>42</v>
      </c>
      <c r="BM50" s="371"/>
      <c r="BN50" s="431" t="str">
        <f t="shared" si="4"/>
        <v>u</v>
      </c>
      <c r="BO50" s="432" t="str">
        <f t="shared" si="5"/>
        <v>u</v>
      </c>
    </row>
    <row r="51" spans="2:67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173">
        <f t="shared" si="3"/>
        <v>43</v>
      </c>
      <c r="BF51" s="430">
        <v>4</v>
      </c>
      <c r="BG51" s="108" t="s">
        <v>14</v>
      </c>
      <c r="BH51" s="171">
        <v>2</v>
      </c>
      <c r="BI51" s="109">
        <v>2</v>
      </c>
      <c r="BL51" s="173">
        <v>43</v>
      </c>
      <c r="BM51" s="371"/>
      <c r="BN51" s="431" t="str">
        <f t="shared" si="4"/>
        <v>U</v>
      </c>
      <c r="BO51" s="432" t="str">
        <f t="shared" si="5"/>
        <v>U</v>
      </c>
    </row>
    <row r="52" spans="2:67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173">
        <f t="shared" si="3"/>
        <v>44</v>
      </c>
      <c r="BF52" s="430">
        <v>3</v>
      </c>
      <c r="BG52" s="108" t="s">
        <v>12</v>
      </c>
      <c r="BH52" s="171">
        <v>3</v>
      </c>
      <c r="BI52" s="109">
        <v>3</v>
      </c>
      <c r="BL52" s="173">
        <v>44</v>
      </c>
      <c r="BM52" s="371"/>
      <c r="BN52" s="431" t="str">
        <f t="shared" si="4"/>
        <v>j</v>
      </c>
      <c r="BO52" s="432" t="str">
        <f t="shared" si="5"/>
        <v>j</v>
      </c>
    </row>
    <row r="53" spans="2:67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73">
        <f t="shared" si="3"/>
        <v>45</v>
      </c>
      <c r="BF53" s="430">
        <v>6</v>
      </c>
      <c r="BG53" s="108" t="s">
        <v>18</v>
      </c>
      <c r="BH53" s="171">
        <v>5</v>
      </c>
      <c r="BI53" s="109">
        <v>5</v>
      </c>
      <c r="BL53" s="173">
        <v>45</v>
      </c>
      <c r="BM53" s="371"/>
      <c r="BN53" s="431" t="str">
        <f t="shared" si="4"/>
        <v>J</v>
      </c>
      <c r="BO53" s="432" t="str">
        <f t="shared" si="5"/>
        <v>J</v>
      </c>
    </row>
    <row r="54" spans="2:67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173">
        <f t="shared" si="3"/>
        <v>46</v>
      </c>
      <c r="BF54" s="430">
        <v>5</v>
      </c>
      <c r="BG54" s="108" t="s">
        <v>16</v>
      </c>
      <c r="BH54" s="171">
        <v>7</v>
      </c>
      <c r="BI54" s="109">
        <v>7</v>
      </c>
      <c r="BL54" s="173">
        <v>46</v>
      </c>
      <c r="BM54" s="371"/>
      <c r="BN54" s="431" t="str">
        <f t="shared" si="4"/>
        <v xml:space="preserve"> </v>
      </c>
      <c r="BO54" s="432" t="str">
        <f t="shared" si="5"/>
        <v>4</v>
      </c>
    </row>
    <row r="55" spans="2:67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173">
        <f t="shared" si="3"/>
        <v>47</v>
      </c>
      <c r="BF55" s="430">
        <v>7</v>
      </c>
      <c r="BG55" s="108" t="s">
        <v>909</v>
      </c>
      <c r="BH55" s="171">
        <v>8</v>
      </c>
      <c r="BI55" s="109">
        <v>0</v>
      </c>
      <c r="BL55" s="173">
        <v>47</v>
      </c>
      <c r="BM55" s="371"/>
      <c r="BN55" s="431" t="str">
        <f t="shared" si="4"/>
        <v>4</v>
      </c>
      <c r="BO55" s="432" t="str">
        <f t="shared" si="5"/>
        <v>3</v>
      </c>
    </row>
    <row r="56" spans="2:67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173">
        <f t="shared" si="3"/>
        <v>48</v>
      </c>
      <c r="BF56" s="430"/>
      <c r="BG56" s="108"/>
      <c r="BH56" s="171"/>
      <c r="BI56" s="109"/>
      <c r="BL56" s="173">
        <v>48</v>
      </c>
      <c r="BM56" s="371"/>
      <c r="BN56" s="431" t="str">
        <f t="shared" si="4"/>
        <v>3</v>
      </c>
      <c r="BO56" s="432" t="str">
        <f t="shared" si="5"/>
        <v>b</v>
      </c>
    </row>
    <row r="57" spans="2:67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173">
        <f t="shared" si="3"/>
        <v>49</v>
      </c>
      <c r="BF57" s="430"/>
      <c r="BG57" s="108"/>
      <c r="BH57" s="171"/>
      <c r="BI57" s="109"/>
      <c r="BL57" s="173">
        <v>49</v>
      </c>
      <c r="BM57" s="371"/>
      <c r="BN57" s="431" t="str">
        <f t="shared" si="4"/>
        <v>b</v>
      </c>
      <c r="BO57" s="432" t="str">
        <f t="shared" si="5"/>
        <v>t</v>
      </c>
    </row>
    <row r="58" spans="2:67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173">
        <f t="shared" si="3"/>
        <v>50</v>
      </c>
      <c r="BF58" s="430"/>
      <c r="BG58" s="108"/>
      <c r="BH58" s="171"/>
      <c r="BI58" s="109"/>
      <c r="BL58" s="173">
        <v>50</v>
      </c>
      <c r="BM58" s="371"/>
      <c r="BN58" s="431" t="str">
        <f t="shared" si="4"/>
        <v>t</v>
      </c>
      <c r="BO58" s="432" t="str">
        <f t="shared" si="5"/>
        <v>g</v>
      </c>
    </row>
    <row r="59" spans="2:67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L59" s="173">
        <v>51</v>
      </c>
      <c r="BM59" s="371"/>
      <c r="BN59" s="431" t="str">
        <f t="shared" si="4"/>
        <v>g</v>
      </c>
      <c r="BO59" s="432" t="str">
        <f t="shared" si="5"/>
        <v>z</v>
      </c>
    </row>
    <row r="60" spans="2:67" ht="34.5">
      <c r="BL60" s="173">
        <v>52</v>
      </c>
      <c r="BM60" s="371"/>
      <c r="BN60" s="431" t="str">
        <f t="shared" si="4"/>
        <v>z</v>
      </c>
      <c r="BO60" s="432" t="str">
        <f t="shared" si="5"/>
        <v>6</v>
      </c>
    </row>
    <row r="61" spans="2:67" ht="34.5">
      <c r="BL61" s="173">
        <v>53</v>
      </c>
      <c r="BM61" s="371"/>
      <c r="BN61" s="431" t="str">
        <f t="shared" si="4"/>
        <v>6</v>
      </c>
      <c r="BO61" s="432" t="str">
        <f t="shared" si="5"/>
        <v>5</v>
      </c>
    </row>
    <row r="62" spans="2:67" ht="34.5">
      <c r="BL62" s="173">
        <v>54</v>
      </c>
      <c r="BM62" s="371"/>
      <c r="BN62" s="431" t="str">
        <f t="shared" si="4"/>
        <v>5</v>
      </c>
      <c r="BO62" s="432" t="str">
        <f t="shared" si="5"/>
        <v>7</v>
      </c>
    </row>
    <row r="63" spans="2:67" ht="34.5">
      <c r="BL63" s="173">
        <v>55</v>
      </c>
      <c r="BM63" s="371"/>
      <c r="BN63" s="431" t="str">
        <f t="shared" si="4"/>
        <v>7</v>
      </c>
      <c r="BO63" s="432" t="str">
        <f t="shared" si="5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4213-8EF7-48F8-A0E0-64CE5E91A1D5}">
  <sheetPr>
    <tabColor rgb="FFFF0000"/>
  </sheetPr>
  <dimension ref="A1:AB74"/>
  <sheetViews>
    <sheetView topLeftCell="A31" workbookViewId="0">
      <selection activeCell="Z3" sqref="Z3:AB44"/>
    </sheetView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hidden="1" customWidth="1" outlineLevel="1"/>
    <col min="13" max="13" width="4.69921875" style="180" hidden="1" customWidth="1" outlineLevel="1"/>
    <col min="14" max="14" width="10.09765625" style="180" hidden="1" customWidth="1" outlineLevel="1"/>
    <col min="15" max="15" width="10.09765625" style="183" hidden="1" customWidth="1" outlineLevel="1"/>
    <col min="16" max="16" width="4.5" style="180" customWidth="1" collapsed="1"/>
    <col min="17" max="17" width="4.69921875" style="180" customWidth="1"/>
    <col min="18" max="20" width="9.796875" style="180" customWidth="1"/>
    <col min="21" max="22" width="9.796875" style="180" hidden="1" customWidth="1" outlineLevel="1"/>
    <col min="23" max="23" width="10.3984375" style="180" customWidth="1" collapsed="1"/>
    <col min="24" max="24" width="10.3984375" style="180" customWidth="1"/>
    <col min="25" max="25" width="9.796875" style="180" customWidth="1"/>
    <col min="26" max="26" width="9.796875" customWidth="1"/>
    <col min="27" max="27" width="11.796875" style="180" customWidth="1"/>
    <col min="28" max="28" width="10.3984375" style="180" customWidth="1"/>
    <col min="29" max="16384" width="8.796875" style="180"/>
  </cols>
  <sheetData>
    <row r="1" spans="1:28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Z1" s="180"/>
    </row>
    <row r="2" spans="1:28" ht="25.5">
      <c r="A2" s="234" t="str">
        <f xml:space="preserve"> "- 'xlit|" &amp; A6 &amp; "|" &amp; A7 &amp; "|'"</f>
        <v>- 'xlit|pbPmtTnlkgKGhZJCSzjcsaAOQoeEyYxX{}M@N[]RriIuU1239&gt;&lt;4570|1!qa2wsxeEdDcrRfvyYhn8*iIkoO9(lL,&lt;m0p;:/-uUjJ 43btgz657|'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U2" s="188" t="s">
        <v>1007</v>
      </c>
      <c r="V2" s="188" t="s">
        <v>1008</v>
      </c>
      <c r="X2" s="241" t="s">
        <v>1009</v>
      </c>
      <c r="Z2" s="240" t="s">
        <v>389</v>
      </c>
      <c r="AA2" s="240" t="s">
        <v>387</v>
      </c>
      <c r="AB2" s="241" t="s">
        <v>376</v>
      </c>
    </row>
    <row r="3" spans="1:28">
      <c r="A3" s="180">
        <f xml:space="preserve"> SEARCH("|",$A$2,1)</f>
        <v>8</v>
      </c>
      <c r="E3" s="180">
        <v>1</v>
      </c>
      <c r="F3" s="191" t="s">
        <v>9</v>
      </c>
      <c r="G3" s="192" t="s">
        <v>168</v>
      </c>
      <c r="I3" s="180">
        <v>1</v>
      </c>
      <c r="J3" s="542" t="s">
        <v>168</v>
      </c>
      <c r="K3" s="195" t="s">
        <v>8</v>
      </c>
      <c r="M3" s="180">
        <v>1</v>
      </c>
      <c r="N3" s="194" t="str">
        <f t="shared" ref="N3:N44" si="0" xml:space="preserve"> IFERROR( MID($A$21, $E3, 1), "")</f>
        <v>-</v>
      </c>
      <c r="O3" s="194" t="str">
        <f t="shared" ref="O3:O44" si="1" xml:space="preserve"> IFERROR( MID($A$22, $E3, 1), "")</f>
        <v>8</v>
      </c>
      <c r="Q3" s="180">
        <v>1</v>
      </c>
      <c r="R3" s="183" t="str">
        <f>G3</f>
        <v>1</v>
      </c>
      <c r="S3" s="197" t="str">
        <f t="shared" ref="S3:S47" si="2">F3</f>
        <v>p</v>
      </c>
      <c r="T3" s="543" t="s">
        <v>8</v>
      </c>
      <c r="U3" s="543">
        <f xml:space="preserve"> MATCH( "" &amp; 表格1_3374[[#This Row],[鍵盤位置]], $J$3:$J$57, 0)</f>
        <v>1</v>
      </c>
      <c r="V3" s="543" t="str" cm="1">
        <f t="array" ref="V3" xml:space="preserve"> INDEX($K$3:$K$57, 表格1_3374[[#This Row],[欄1]])</f>
        <v>ㄅ</v>
      </c>
      <c r="X3" s="548" t="str">
        <f xml:space="preserve"> """" &amp; R3 &amp; """: " &amp; T3</f>
        <v>"1": ㄅ</v>
      </c>
      <c r="Z3" s="242" t="str">
        <f xml:space="preserve"> INDEX($K$3:$K$44, MATCH(表格1_3374[[#This Row],[鍵盤位置]], $J$3:$J$44,0))</f>
        <v>ㄅ</v>
      </c>
      <c r="AA3" s="243" t="s">
        <v>9</v>
      </c>
      <c r="AB3" s="244" t="s">
        <v>407</v>
      </c>
    </row>
    <row r="4" spans="1:28">
      <c r="A4" s="180">
        <f xml:space="preserve"> SEARCH("|",$A$2,A3+1)</f>
        <v>64</v>
      </c>
      <c r="E4" s="180">
        <v>2</v>
      </c>
      <c r="F4" s="200" t="s">
        <v>91</v>
      </c>
      <c r="G4" s="201" t="s">
        <v>902</v>
      </c>
      <c r="I4" s="180">
        <v>2</v>
      </c>
      <c r="J4" s="542" t="s">
        <v>902</v>
      </c>
      <c r="K4" s="195" t="s">
        <v>90</v>
      </c>
      <c r="M4" s="180">
        <v>2</v>
      </c>
      <c r="N4" s="194" t="str">
        <f t="shared" si="0"/>
        <v xml:space="preserve"> </v>
      </c>
      <c r="O4" s="194" t="str">
        <f t="shared" si="1"/>
        <v/>
      </c>
      <c r="Q4" s="180">
        <v>2</v>
      </c>
      <c r="R4" s="183" t="str">
        <f t="shared" ref="R4:R47" si="3">G4</f>
        <v>!</v>
      </c>
      <c r="S4" s="197" t="str">
        <f t="shared" si="2"/>
        <v>b</v>
      </c>
      <c r="T4" s="543" t="s">
        <v>90</v>
      </c>
      <c r="U4" s="543">
        <f xml:space="preserve"> MATCH( "" &amp; 表格1_3374[[#This Row],[鍵盤位置]], $J$3:$J$57, 0)</f>
        <v>2</v>
      </c>
      <c r="V4" s="543" t="str" cm="1">
        <f t="array" ref="V4" xml:space="preserve"> INDEX($K$3:$K$57, 表格1_3374[[#This Row],[欄1]])</f>
        <v>ㆠ</v>
      </c>
      <c r="X4" s="548" t="str">
        <f t="shared" ref="X4:X47" si="4" xml:space="preserve"> """" &amp; R4 &amp; """: " &amp; T4</f>
        <v>"!": ㆠ</v>
      </c>
      <c r="Z4" s="242" t="str">
        <f xml:space="preserve"> INDEX($K$3:$K$44, MATCH(表格1_3374[[#This Row],[鍵盤位置]], $J$3:$J$44,0))</f>
        <v>ㆠ</v>
      </c>
      <c r="AA4" s="243" t="s">
        <v>38</v>
      </c>
      <c r="AB4" s="244" t="s">
        <v>406</v>
      </c>
    </row>
    <row r="5" spans="1:28">
      <c r="A5" s="180">
        <f xml:space="preserve"> SEARCH("|",$A$2,A4+1)</f>
        <v>120</v>
      </c>
      <c r="E5" s="180">
        <v>3</v>
      </c>
      <c r="F5" s="200" t="s">
        <v>33</v>
      </c>
      <c r="G5" s="201" t="s">
        <v>164</v>
      </c>
      <c r="I5" s="180">
        <v>3</v>
      </c>
      <c r="J5" s="542" t="s">
        <v>164</v>
      </c>
      <c r="K5" s="195" t="s">
        <v>37</v>
      </c>
      <c r="M5" s="180">
        <v>3</v>
      </c>
      <c r="N5" s="194" t="str">
        <f t="shared" si="0"/>
        <v>'</v>
      </c>
      <c r="O5" s="194" t="str">
        <f t="shared" si="1"/>
        <v/>
      </c>
      <c r="Q5" s="180">
        <v>3</v>
      </c>
      <c r="R5" s="183" t="str">
        <f t="shared" si="3"/>
        <v>q</v>
      </c>
      <c r="S5" s="197" t="str">
        <f t="shared" si="2"/>
        <v>P</v>
      </c>
      <c r="T5" s="543" t="s">
        <v>37</v>
      </c>
      <c r="U5" s="543">
        <f xml:space="preserve"> MATCH( "" &amp; 表格1_3374[[#This Row],[鍵盤位置]], $J$3:$J$57, 0)</f>
        <v>3</v>
      </c>
      <c r="V5" s="543" t="str" cm="1">
        <f t="array" ref="V5" xml:space="preserve"> INDEX($K$3:$K$57, 表格1_3374[[#This Row],[欄1]])</f>
        <v>ㄆ</v>
      </c>
      <c r="X5" s="548" t="str">
        <f t="shared" si="4"/>
        <v>"q": ㄆ</v>
      </c>
      <c r="Z5" s="242" t="str">
        <f xml:space="preserve"> INDEX($K$3:$K$44, MATCH(表格1_3374[[#This Row],[鍵盤位置]], $J$3:$J$44,0))</f>
        <v>ㄆ</v>
      </c>
      <c r="AA5" s="243" t="s">
        <v>66</v>
      </c>
      <c r="AB5" s="244" t="s">
        <v>404</v>
      </c>
    </row>
    <row r="6" spans="1:28">
      <c r="A6" s="235" t="str">
        <f xml:space="preserve"> _xlfn.CONCAT(F3:F57)</f>
        <v>pbPmtTnlkgKGhZJCSzjcsaAOQoeEyYxX{}M@N[]RriIuU1239&gt;&lt;4570</v>
      </c>
      <c r="B6" s="236">
        <f xml:space="preserve"> LEN(A6)</f>
        <v>55</v>
      </c>
      <c r="E6" s="180">
        <v>4</v>
      </c>
      <c r="F6" s="205" t="s">
        <v>66</v>
      </c>
      <c r="G6" s="206" t="s">
        <v>21</v>
      </c>
      <c r="I6" s="180">
        <v>4</v>
      </c>
      <c r="J6" s="542" t="s">
        <v>21</v>
      </c>
      <c r="K6" s="195" t="s">
        <v>55</v>
      </c>
      <c r="M6" s="180">
        <v>4</v>
      </c>
      <c r="N6" s="194" t="str">
        <f t="shared" si="0"/>
        <v>x</v>
      </c>
      <c r="O6" s="194" t="str">
        <f t="shared" si="1"/>
        <v/>
      </c>
      <c r="Q6" s="180">
        <v>4</v>
      </c>
      <c r="R6" s="183" t="str">
        <f t="shared" si="3"/>
        <v>a</v>
      </c>
      <c r="S6" s="197" t="str">
        <f t="shared" si="2"/>
        <v>m</v>
      </c>
      <c r="T6" s="543" t="s">
        <v>55</v>
      </c>
      <c r="U6" s="543">
        <f xml:space="preserve"> MATCH( "" &amp; 表格1_3374[[#This Row],[鍵盤位置]], $J$3:$J$57, 0)</f>
        <v>4</v>
      </c>
      <c r="V6" s="543" t="str" cm="1">
        <f t="array" ref="V6" xml:space="preserve"> INDEX($K$3:$K$57, 表格1_3374[[#This Row],[欄1]])</f>
        <v>ㄇ</v>
      </c>
      <c r="X6" s="548" t="str">
        <f t="shared" si="4"/>
        <v>"a": ㄇ</v>
      </c>
      <c r="Z6" s="242" t="str">
        <f xml:space="preserve"> INDEX($K$3:$K$44, MATCH(表格1_3374[[#This Row],[鍵盤位置]], $J$3:$J$44,0))</f>
        <v>ㄇ</v>
      </c>
      <c r="AA6" s="243" t="s">
        <v>91</v>
      </c>
      <c r="AB6" s="244" t="s">
        <v>405</v>
      </c>
    </row>
    <row r="7" spans="1:28">
      <c r="A7" s="235" t="str">
        <f>_xlfn.CONCAT(G3:G57)</f>
        <v>1!qa2wsxeEdDcrRfvyYhn8*iIkoO9(lL,&lt;m0p;:/-uUjJ 43btgz657</v>
      </c>
      <c r="B7" s="236">
        <f xml:space="preserve"> LEN(A7)</f>
        <v>55</v>
      </c>
      <c r="E7" s="180">
        <v>5</v>
      </c>
      <c r="F7" s="200" t="s">
        <v>11</v>
      </c>
      <c r="G7" s="201" t="s">
        <v>169</v>
      </c>
      <c r="I7" s="180">
        <v>5</v>
      </c>
      <c r="J7" s="542" t="s">
        <v>169</v>
      </c>
      <c r="K7" s="195" t="s">
        <v>10</v>
      </c>
      <c r="M7" s="180">
        <v>5</v>
      </c>
      <c r="N7" s="194" t="str">
        <f t="shared" si="0"/>
        <v>l</v>
      </c>
      <c r="O7" s="194" t="str">
        <f t="shared" si="1"/>
        <v/>
      </c>
      <c r="Q7" s="180">
        <v>5</v>
      </c>
      <c r="R7" s="183" t="str">
        <f t="shared" si="3"/>
        <v>2</v>
      </c>
      <c r="S7" s="197" t="str">
        <f t="shared" si="2"/>
        <v>t</v>
      </c>
      <c r="T7" s="543" t="s">
        <v>10</v>
      </c>
      <c r="U7" s="543">
        <f xml:space="preserve"> MATCH( "" &amp; 表格1_3374[[#This Row],[鍵盤位置]], $J$3:$J$57, 0)</f>
        <v>5</v>
      </c>
      <c r="V7" s="543" t="str" cm="1">
        <f t="array" ref="V7" xml:space="preserve"> INDEX($K$3:$K$57, 表格1_3374[[#This Row],[欄1]])</f>
        <v>ㄉ</v>
      </c>
      <c r="X7" s="548" t="str">
        <f t="shared" si="4"/>
        <v>"2": ㄉ</v>
      </c>
      <c r="Z7" s="242" t="str">
        <f xml:space="preserve"> INDEX($K$3:$K$44, MATCH(表格1_3374[[#This Row],[鍵盤位置]], $J$3:$J$44,0))</f>
        <v>ㄉ</v>
      </c>
      <c r="AA7" s="243" t="s">
        <v>11</v>
      </c>
      <c r="AB7" s="244" t="s">
        <v>403</v>
      </c>
    </row>
    <row r="8" spans="1:28">
      <c r="E8" s="180">
        <v>6</v>
      </c>
      <c r="F8" s="200" t="s">
        <v>28</v>
      </c>
      <c r="G8" s="201" t="s">
        <v>170</v>
      </c>
      <c r="I8" s="180">
        <v>6</v>
      </c>
      <c r="J8" s="542" t="s">
        <v>170</v>
      </c>
      <c r="K8" s="195" t="s">
        <v>39</v>
      </c>
      <c r="M8" s="180">
        <v>6</v>
      </c>
      <c r="N8" s="194" t="str">
        <f t="shared" si="0"/>
        <v>i</v>
      </c>
      <c r="O8" s="194" t="str">
        <f t="shared" si="1"/>
        <v/>
      </c>
      <c r="Q8" s="180">
        <v>6</v>
      </c>
      <c r="R8" s="183" t="str">
        <f t="shared" si="3"/>
        <v>w</v>
      </c>
      <c r="S8" s="197" t="str">
        <f t="shared" si="2"/>
        <v>T</v>
      </c>
      <c r="T8" s="543" t="s">
        <v>39</v>
      </c>
      <c r="U8" s="543">
        <f xml:space="preserve"> MATCH( "" &amp; 表格1_3374[[#This Row],[鍵盤位置]], $J$3:$J$57, 0)</f>
        <v>6</v>
      </c>
      <c r="V8" s="543" t="str" cm="1">
        <f t="array" ref="V8" xml:space="preserve"> INDEX($K$3:$K$57, 表格1_3374[[#This Row],[欄1]])</f>
        <v>ㄊ</v>
      </c>
      <c r="X8" s="548" t="str">
        <f t="shared" si="4"/>
        <v>"w": ㄊ</v>
      </c>
      <c r="Z8" s="242" t="str">
        <f xml:space="preserve"> INDEX($K$3:$K$44, MATCH(表格1_3374[[#This Row],[鍵盤位置]], $J$3:$J$44,0))</f>
        <v>ㄊ</v>
      </c>
      <c r="AA8" s="243" t="s">
        <v>40</v>
      </c>
      <c r="AB8" s="244" t="s">
        <v>402</v>
      </c>
    </row>
    <row r="9" spans="1:28">
      <c r="E9" s="180">
        <v>7</v>
      </c>
      <c r="F9" s="200" t="s">
        <v>68</v>
      </c>
      <c r="G9" s="201" t="s">
        <v>99</v>
      </c>
      <c r="I9" s="180">
        <v>7</v>
      </c>
      <c r="J9" s="542" t="s">
        <v>99</v>
      </c>
      <c r="K9" s="195" t="s">
        <v>67</v>
      </c>
      <c r="M9" s="180">
        <v>7</v>
      </c>
      <c r="N9" s="194" t="str">
        <f t="shared" si="0"/>
        <v>t</v>
      </c>
      <c r="O9" s="194" t="str">
        <f t="shared" si="1"/>
        <v/>
      </c>
      <c r="Q9" s="180">
        <v>7</v>
      </c>
      <c r="R9" s="183" t="str">
        <f t="shared" si="3"/>
        <v>s</v>
      </c>
      <c r="S9" s="197" t="str">
        <f t="shared" si="2"/>
        <v>n</v>
      </c>
      <c r="T9" s="543" t="s">
        <v>67</v>
      </c>
      <c r="U9" s="543">
        <f xml:space="preserve"> MATCH( "" &amp; 表格1_3374[[#This Row],[鍵盤位置]], $J$3:$J$57, 0)</f>
        <v>7</v>
      </c>
      <c r="V9" s="543" t="str" cm="1">
        <f t="array" ref="V9" xml:space="preserve"> INDEX($K$3:$K$57, 表格1_3374[[#This Row],[欄1]])</f>
        <v>ㄋ</v>
      </c>
      <c r="X9" s="548" t="str">
        <f t="shared" si="4"/>
        <v>"s": ㄋ</v>
      </c>
      <c r="Z9" s="242" t="str">
        <f xml:space="preserve"> INDEX($K$3:$K$44, MATCH(表格1_3374[[#This Row],[鍵盤位置]], $J$3:$J$44,0))</f>
        <v>ㄋ</v>
      </c>
      <c r="AA9" s="243" t="s">
        <v>68</v>
      </c>
      <c r="AB9" s="244" t="s">
        <v>401</v>
      </c>
    </row>
    <row r="10" spans="1:28">
      <c r="A10" s="238" t="s">
        <v>620</v>
      </c>
      <c r="E10" s="180">
        <v>8</v>
      </c>
      <c r="F10" s="210" t="s">
        <v>93</v>
      </c>
      <c r="G10" s="211" t="s">
        <v>171</v>
      </c>
      <c r="I10" s="180">
        <v>8</v>
      </c>
      <c r="J10" s="542" t="s">
        <v>171</v>
      </c>
      <c r="K10" s="195" t="s">
        <v>92</v>
      </c>
      <c r="M10" s="180">
        <v>8</v>
      </c>
      <c r="N10" s="194" t="str">
        <f t="shared" si="0"/>
        <v>|</v>
      </c>
      <c r="O10" s="194" t="str">
        <f t="shared" si="1"/>
        <v/>
      </c>
      <c r="Q10" s="180">
        <v>8</v>
      </c>
      <c r="R10" s="183" t="str">
        <f t="shared" si="3"/>
        <v>x</v>
      </c>
      <c r="S10" s="197" t="str">
        <f t="shared" si="2"/>
        <v>l</v>
      </c>
      <c r="T10" s="543" t="s">
        <v>92</v>
      </c>
      <c r="U10" s="543">
        <f xml:space="preserve"> MATCH( "" &amp; 表格1_3374[[#This Row],[鍵盤位置]], $J$3:$J$57, 0)</f>
        <v>8</v>
      </c>
      <c r="V10" s="543" t="str" cm="1">
        <f t="array" ref="V10" xml:space="preserve"> INDEX($K$3:$K$57, 表格1_3374[[#This Row],[欄1]])</f>
        <v>ㄌ</v>
      </c>
      <c r="X10" s="548" t="str">
        <f t="shared" si="4"/>
        <v>"x": ㄌ</v>
      </c>
      <c r="Z10" s="242" t="str">
        <f xml:space="preserve"> INDEX($K$3:$K$44, MATCH(表格1_3374[[#This Row],[鍵盤位置]], $J$3:$J$44,0))</f>
        <v>ㄌ</v>
      </c>
      <c r="AA10" s="243" t="s">
        <v>93</v>
      </c>
      <c r="AB10" s="244" t="s">
        <v>400</v>
      </c>
    </row>
    <row r="11" spans="1:28">
      <c r="A11" s="234" t="str">
        <f xml:space="preserve"> "- 'xlit|" &amp; A15 &amp; "|" &amp; A16 &amp; "|'"</f>
        <v>- 'xlit|1!qa2wsxeEdDcrRfvyYhn8*iIkoO9(lL,&lt;m0p;:/-uUjJ 43btgz657|ㄅㆠㄆㄇㄉㄊㄋㄌㄍㆣㄎㄫㄏㄐㆢㄑㄒㄗㆡㄘㄙㄚㆩㆦㆧㄜㆤㆥㄞㆮㄠㆯㆰㆱㆬㄢㄣㄤㆲㄥㆭㄧㆪㄨㆫ ˋ˪ㆴㆵㆻㆷˊ˫˙|'</v>
      </c>
      <c r="E11" s="180">
        <v>9</v>
      </c>
      <c r="F11" s="191" t="s">
        <v>42</v>
      </c>
      <c r="G11" s="192" t="s">
        <v>53</v>
      </c>
      <c r="I11" s="180">
        <v>9</v>
      </c>
      <c r="J11" s="542" t="s">
        <v>53</v>
      </c>
      <c r="K11" s="195" t="s">
        <v>41</v>
      </c>
      <c r="M11" s="180">
        <v>9</v>
      </c>
      <c r="N11" s="194" t="str">
        <f t="shared" si="0"/>
        <v>p</v>
      </c>
      <c r="O11" s="194" t="str">
        <f t="shared" si="1"/>
        <v/>
      </c>
      <c r="Q11" s="180">
        <v>9</v>
      </c>
      <c r="R11" s="183" t="str">
        <f t="shared" si="3"/>
        <v>e</v>
      </c>
      <c r="S11" s="197" t="str">
        <f t="shared" si="2"/>
        <v>k</v>
      </c>
      <c r="T11" s="543" t="s">
        <v>41</v>
      </c>
      <c r="U11" s="543">
        <f xml:space="preserve"> MATCH( "" &amp; 表格1_3374[[#This Row],[鍵盤位置]], $J$3:$J$57, 0)</f>
        <v>9</v>
      </c>
      <c r="V11" s="543" t="str" cm="1">
        <f t="array" ref="V11" xml:space="preserve"> INDEX($K$3:$K$57, 表格1_3374[[#This Row],[欄1]])</f>
        <v>ㄍ</v>
      </c>
      <c r="X11" s="548" t="str">
        <f t="shared" si="4"/>
        <v>"e": ㄍ</v>
      </c>
      <c r="Z11" s="242" t="str">
        <f xml:space="preserve"> INDEX($K$3:$K$44, MATCH(表格1_3374[[#This Row],[鍵盤位置]], $J$3:$J$44,0))</f>
        <v>ㄍ</v>
      </c>
      <c r="AA11" s="243" t="s">
        <v>42</v>
      </c>
      <c r="AB11" s="244" t="s">
        <v>399</v>
      </c>
    </row>
    <row r="12" spans="1:28">
      <c r="A12" s="180">
        <f xml:space="preserve"> SEARCH("|",$A$11,1)</f>
        <v>8</v>
      </c>
      <c r="E12" s="180">
        <v>10</v>
      </c>
      <c r="F12" s="200" t="s">
        <v>45</v>
      </c>
      <c r="G12" s="201" t="s">
        <v>26</v>
      </c>
      <c r="I12" s="180">
        <v>10</v>
      </c>
      <c r="J12" s="542" t="s">
        <v>26</v>
      </c>
      <c r="K12" s="195" t="s">
        <v>44</v>
      </c>
      <c r="M12" s="180">
        <v>10</v>
      </c>
      <c r="N12" s="194" t="str">
        <f t="shared" si="0"/>
        <v>b</v>
      </c>
      <c r="O12" s="194" t="str">
        <f t="shared" si="1"/>
        <v/>
      </c>
      <c r="Q12" s="180">
        <v>10</v>
      </c>
      <c r="R12" s="183" t="str">
        <f t="shared" si="3"/>
        <v>E</v>
      </c>
      <c r="S12" s="197" t="str">
        <f t="shared" si="2"/>
        <v>g</v>
      </c>
      <c r="T12" s="543" t="s">
        <v>44</v>
      </c>
      <c r="U12" s="546">
        <f xml:space="preserve"> MATCH( "" &amp; 表格1_3374[[#This Row],[鍵盤位置]], $J$3:$J$57, 0)</f>
        <v>9</v>
      </c>
      <c r="V12" s="546" t="str" cm="1">
        <f t="array" ref="V12" xml:space="preserve"> INDEX($K$3:$K$57, 表格1_3374[[#This Row],[欄1]])</f>
        <v>ㄍ</v>
      </c>
      <c r="X12" s="548" t="str">
        <f t="shared" si="4"/>
        <v>"E": ㆣ</v>
      </c>
      <c r="Z12" s="242" t="str">
        <f xml:space="preserve"> INDEX($K$3:$K$44, MATCH(表格1_3374[[#This Row],[鍵盤位置]], $J$3:$J$44,0))</f>
        <v>ㄍ</v>
      </c>
      <c r="AA12" s="243" t="s">
        <v>70</v>
      </c>
      <c r="AB12" s="244" t="s">
        <v>398</v>
      </c>
    </row>
    <row r="13" spans="1:28">
      <c r="A13" s="180">
        <f xml:space="preserve"> SEARCH("|",$A$11,A12+1)</f>
        <v>64</v>
      </c>
      <c r="E13" s="180">
        <v>11</v>
      </c>
      <c r="F13" s="210" t="s">
        <v>62</v>
      </c>
      <c r="G13" s="211" t="s">
        <v>163</v>
      </c>
      <c r="I13" s="180">
        <v>11</v>
      </c>
      <c r="J13" s="542" t="s">
        <v>163</v>
      </c>
      <c r="K13" s="195" t="s">
        <v>69</v>
      </c>
      <c r="M13" s="180">
        <v>11</v>
      </c>
      <c r="N13" s="194" t="str">
        <f t="shared" si="0"/>
        <v>P</v>
      </c>
      <c r="O13" s="194" t="str">
        <f t="shared" si="1"/>
        <v/>
      </c>
      <c r="Q13" s="180">
        <v>11</v>
      </c>
      <c r="R13" s="183" t="str">
        <f t="shared" si="3"/>
        <v>d</v>
      </c>
      <c r="S13" s="197" t="str">
        <f t="shared" si="2"/>
        <v>K</v>
      </c>
      <c r="T13" s="543" t="s">
        <v>69</v>
      </c>
      <c r="U13" s="543">
        <f xml:space="preserve"> MATCH( "" &amp; 表格1_3374[[#This Row],[鍵盤位置]], $J$3:$J$57, 0)</f>
        <v>11</v>
      </c>
      <c r="V13" s="543" t="str" cm="1">
        <f t="array" ref="V13" xml:space="preserve"> INDEX($K$3:$K$57, 表格1_3374[[#This Row],[欄1]])</f>
        <v>ㄎ</v>
      </c>
      <c r="X13" s="548" t="str">
        <f t="shared" si="4"/>
        <v>"d": ㄎ</v>
      </c>
      <c r="Z13" s="242" t="str">
        <f xml:space="preserve"> INDEX($K$3:$K$44, MATCH(表格1_3374[[#This Row],[鍵盤位置]], $J$3:$J$44,0))</f>
        <v>ㄎ</v>
      </c>
      <c r="AA13" s="243" t="s">
        <v>95</v>
      </c>
      <c r="AB13" s="244" t="s">
        <v>395</v>
      </c>
    </row>
    <row r="14" spans="1:28">
      <c r="A14" s="180">
        <f xml:space="preserve"> SEARCH("|",$A$11,A13+1)</f>
        <v>120</v>
      </c>
      <c r="E14" s="180">
        <v>12</v>
      </c>
      <c r="F14" s="191" t="s">
        <v>59</v>
      </c>
      <c r="G14" s="192" t="s">
        <v>57</v>
      </c>
      <c r="I14" s="180">
        <v>12</v>
      </c>
      <c r="J14" s="542" t="s">
        <v>57</v>
      </c>
      <c r="K14" s="545" t="s">
        <v>72</v>
      </c>
      <c r="M14" s="180">
        <v>12</v>
      </c>
      <c r="N14" s="194" t="str">
        <f t="shared" si="0"/>
        <v>m</v>
      </c>
      <c r="O14" s="194" t="str">
        <f t="shared" si="1"/>
        <v/>
      </c>
      <c r="Q14" s="180">
        <v>12</v>
      </c>
      <c r="R14" s="183" t="str">
        <f t="shared" si="3"/>
        <v>D</v>
      </c>
      <c r="S14" s="197" t="str">
        <f t="shared" si="2"/>
        <v>G</v>
      </c>
      <c r="T14" s="543" t="s">
        <v>72</v>
      </c>
      <c r="U14" s="546">
        <f xml:space="preserve"> MATCH( "" &amp; 表格1_3374[[#This Row],[鍵盤位置]], $J$3:$J$57, 0)</f>
        <v>11</v>
      </c>
      <c r="V14" s="546" t="str" cm="1">
        <f t="array" ref="V14" xml:space="preserve"> INDEX($K$3:$K$57, 表格1_3374[[#This Row],[欄1]])</f>
        <v>ㄎ</v>
      </c>
      <c r="X14" s="548" t="str">
        <f t="shared" si="4"/>
        <v>"D": ㄫ</v>
      </c>
      <c r="Z14" s="242" t="str">
        <f xml:space="preserve"> INDEX($K$3:$K$44, MATCH(表格1_3374[[#This Row],[鍵盤位置]], $J$3:$J$44,0))</f>
        <v>ㄎ</v>
      </c>
      <c r="AA14" s="243" t="s">
        <v>645</v>
      </c>
      <c r="AB14" s="244" t="s">
        <v>647</v>
      </c>
    </row>
    <row r="15" spans="1:28">
      <c r="A15" s="235" t="str">
        <f xml:space="preserve"> _xlfn.CONCAT(J3:J57)</f>
        <v>1!qa2wsxeEdDcrRfvyYhn8*iIkoO9(lL,&lt;m0p;:/-uUjJ 43btgz657</v>
      </c>
      <c r="B15" s="236">
        <f xml:space="preserve"> LEN(A15)</f>
        <v>55</v>
      </c>
      <c r="E15" s="180">
        <v>13</v>
      </c>
      <c r="F15" s="200" t="s">
        <v>95</v>
      </c>
      <c r="G15" s="201" t="s">
        <v>166</v>
      </c>
      <c r="I15" s="180">
        <v>13</v>
      </c>
      <c r="J15" s="542" t="s">
        <v>166</v>
      </c>
      <c r="K15" s="195" t="s">
        <v>94</v>
      </c>
      <c r="M15" s="180">
        <v>13</v>
      </c>
      <c r="N15" s="194" t="str">
        <f t="shared" si="0"/>
        <v>t</v>
      </c>
      <c r="O15" s="194" t="str">
        <f t="shared" si="1"/>
        <v/>
      </c>
      <c r="Q15" s="180">
        <v>13</v>
      </c>
      <c r="R15" s="183" t="str">
        <f t="shared" si="3"/>
        <v>c</v>
      </c>
      <c r="S15" s="197" t="str">
        <f t="shared" si="2"/>
        <v>h</v>
      </c>
      <c r="T15" s="543" t="s">
        <v>94</v>
      </c>
      <c r="U15" s="543">
        <f xml:space="preserve"> MATCH( "" &amp; 表格1_3374[[#This Row],[鍵盤位置]], $J$3:$J$57, 0)</f>
        <v>13</v>
      </c>
      <c r="V15" s="543" t="str" cm="1">
        <f t="array" ref="V15" xml:space="preserve"> INDEX($K$3:$K$57, 表格1_3374[[#This Row],[欄1]])</f>
        <v>ㄏ</v>
      </c>
      <c r="X15" s="548" t="str">
        <f t="shared" si="4"/>
        <v>"c": ㄏ</v>
      </c>
      <c r="Z15" s="242" t="str">
        <f xml:space="preserve"> INDEX($K$3:$K$44, MATCH(表格1_3374[[#This Row],[鍵盤位置]], $J$3:$J$44,0))</f>
        <v>ㄏ</v>
      </c>
      <c r="AA15" s="243" t="s">
        <v>649</v>
      </c>
      <c r="AB15" s="244" t="s">
        <v>651</v>
      </c>
    </row>
    <row r="16" spans="1:28">
      <c r="A16" s="235" t="str">
        <f xml:space="preserve"> _xlfn.CONCAT(K3:K57)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>
        <v>14</v>
      </c>
      <c r="F16" s="205" t="s">
        <v>804</v>
      </c>
      <c r="G16" s="206" t="s">
        <v>172</v>
      </c>
      <c r="I16" s="180">
        <v>14</v>
      </c>
      <c r="J16" s="542" t="s">
        <v>172</v>
      </c>
      <c r="K16" s="195" t="s">
        <v>43</v>
      </c>
      <c r="M16" s="180">
        <v>14</v>
      </c>
      <c r="N16" s="194" t="str">
        <f t="shared" si="0"/>
        <v>T</v>
      </c>
      <c r="O16" s="194" t="str">
        <f t="shared" si="1"/>
        <v/>
      </c>
      <c r="Q16" s="180">
        <v>14</v>
      </c>
      <c r="R16" s="183" t="str">
        <f t="shared" si="3"/>
        <v>r</v>
      </c>
      <c r="S16" s="197" t="str">
        <f t="shared" si="2"/>
        <v>Z</v>
      </c>
      <c r="T16" s="543" t="s">
        <v>43</v>
      </c>
      <c r="U16" s="543">
        <f xml:space="preserve"> MATCH( "" &amp; 表格1_3374[[#This Row],[鍵盤位置]], $J$3:$J$57, 0)</f>
        <v>14</v>
      </c>
      <c r="V16" s="543" t="str" cm="1">
        <f t="array" ref="V16" xml:space="preserve"> INDEX($K$3:$K$57, 表格1_3374[[#This Row],[欄1]])</f>
        <v>ㄐ</v>
      </c>
      <c r="X16" s="548" t="str">
        <f t="shared" si="4"/>
        <v>"r": ㄐ</v>
      </c>
      <c r="Z16" s="242" t="str">
        <f xml:space="preserve"> INDEX($K$3:$K$44, MATCH(表格1_3374[[#This Row],[鍵盤位置]], $J$3:$J$44,0))</f>
        <v>ㄐ</v>
      </c>
      <c r="AA16" s="243" t="s">
        <v>653</v>
      </c>
      <c r="AB16" s="244" t="s">
        <v>654</v>
      </c>
    </row>
    <row r="17" spans="1:28">
      <c r="E17" s="180">
        <v>15</v>
      </c>
      <c r="F17" s="191" t="s">
        <v>61</v>
      </c>
      <c r="G17" s="192" t="s">
        <v>27</v>
      </c>
      <c r="I17" s="180">
        <v>15</v>
      </c>
      <c r="J17" s="542" t="s">
        <v>27</v>
      </c>
      <c r="K17" s="195" t="s">
        <v>105</v>
      </c>
      <c r="M17" s="180">
        <v>15</v>
      </c>
      <c r="N17" s="194" t="str">
        <f t="shared" si="0"/>
        <v>n</v>
      </c>
      <c r="O17" s="194" t="str">
        <f t="shared" si="1"/>
        <v/>
      </c>
      <c r="Q17" s="180">
        <v>15</v>
      </c>
      <c r="R17" s="183" t="str">
        <f t="shared" si="3"/>
        <v>R</v>
      </c>
      <c r="S17" s="197" t="str">
        <f t="shared" si="2"/>
        <v>J</v>
      </c>
      <c r="T17" s="543" t="s">
        <v>105</v>
      </c>
      <c r="U17" s="546">
        <f xml:space="preserve"> MATCH( "" &amp; 表格1_3374[[#This Row],[鍵盤位置]], $J$3:$J$57, 0)</f>
        <v>14</v>
      </c>
      <c r="V17" s="546" t="str" cm="1">
        <f t="array" ref="V17" xml:space="preserve"> INDEX($K$3:$K$57, 表格1_3374[[#This Row],[欄1]])</f>
        <v>ㄐ</v>
      </c>
      <c r="X17" s="548" t="str">
        <f t="shared" si="4"/>
        <v>"R": ㆢ</v>
      </c>
      <c r="Z17" s="242" t="str">
        <f xml:space="preserve"> INDEX($K$3:$K$44, MATCH(表格1_3374[[#This Row],[鍵盤位置]], $J$3:$J$44,0))</f>
        <v>ㄐ</v>
      </c>
      <c r="AA17" s="243" t="s">
        <v>45</v>
      </c>
      <c r="AB17" s="244" t="s">
        <v>397</v>
      </c>
    </row>
    <row r="18" spans="1:28">
      <c r="E18" s="180">
        <v>16</v>
      </c>
      <c r="F18" s="200" t="s">
        <v>83</v>
      </c>
      <c r="G18" s="201" t="s">
        <v>173</v>
      </c>
      <c r="I18" s="180">
        <v>16</v>
      </c>
      <c r="J18" s="542" t="s">
        <v>173</v>
      </c>
      <c r="K18" s="195" t="s">
        <v>71</v>
      </c>
      <c r="M18" s="180">
        <v>16</v>
      </c>
      <c r="N18" s="194" t="str">
        <f t="shared" si="0"/>
        <v>l</v>
      </c>
      <c r="O18" s="194" t="str">
        <f t="shared" si="1"/>
        <v/>
      </c>
      <c r="Q18" s="180">
        <v>16</v>
      </c>
      <c r="R18" s="183" t="str">
        <f t="shared" si="3"/>
        <v>f</v>
      </c>
      <c r="S18" s="197" t="str">
        <f t="shared" si="2"/>
        <v>C</v>
      </c>
      <c r="T18" s="543" t="s">
        <v>71</v>
      </c>
      <c r="U18" s="543">
        <f xml:space="preserve"> MATCH( "" &amp; 表格1_3374[[#This Row],[鍵盤位置]], $J$3:$J$57, 0)</f>
        <v>16</v>
      </c>
      <c r="V18" s="543" t="str" cm="1">
        <f t="array" ref="V18" xml:space="preserve"> INDEX($K$3:$K$57, 表格1_3374[[#This Row],[欄1]])</f>
        <v>ㄑ</v>
      </c>
      <c r="X18" s="548" t="str">
        <f t="shared" si="4"/>
        <v>"f": ㄑ</v>
      </c>
      <c r="Z18" s="242" t="str">
        <f xml:space="preserve"> INDEX($K$3:$K$44, MATCH(表格1_3374[[#This Row],[鍵盤位置]], $J$3:$J$44,0))</f>
        <v>ㄑ</v>
      </c>
      <c r="AA18" s="243" t="s">
        <v>73</v>
      </c>
      <c r="AB18" s="244" t="s">
        <v>396</v>
      </c>
    </row>
    <row r="19" spans="1:28">
      <c r="E19" s="180">
        <v>17</v>
      </c>
      <c r="F19" s="205" t="s">
        <v>56</v>
      </c>
      <c r="G19" s="206" t="s">
        <v>174</v>
      </c>
      <c r="I19" s="180">
        <v>17</v>
      </c>
      <c r="J19" s="542" t="s">
        <v>174</v>
      </c>
      <c r="K19" s="195" t="s">
        <v>96</v>
      </c>
      <c r="M19" s="180">
        <v>17</v>
      </c>
      <c r="N19" s="194" t="str">
        <f t="shared" si="0"/>
        <v>k</v>
      </c>
      <c r="O19" s="194" t="str">
        <f t="shared" si="1"/>
        <v/>
      </c>
      <c r="Q19" s="180">
        <v>17</v>
      </c>
      <c r="R19" s="183" t="str">
        <f t="shared" si="3"/>
        <v>v</v>
      </c>
      <c r="S19" s="197" t="str">
        <f t="shared" si="2"/>
        <v>S</v>
      </c>
      <c r="T19" s="543" t="s">
        <v>96</v>
      </c>
      <c r="U19" s="543">
        <f xml:space="preserve"> MATCH( "" &amp; 表格1_3374[[#This Row],[鍵盤位置]], $J$3:$J$57, 0)</f>
        <v>17</v>
      </c>
      <c r="V19" s="543" t="str" cm="1">
        <f t="array" ref="V19" xml:space="preserve"> INDEX($K$3:$K$57, 表格1_3374[[#This Row],[欄1]])</f>
        <v>ㄒ</v>
      </c>
      <c r="X19" s="548" t="str">
        <f t="shared" si="4"/>
        <v>"v": ㄒ</v>
      </c>
      <c r="Z19" s="242" t="str">
        <f xml:space="preserve"> INDEX($K$3:$K$44, MATCH(表格1_3374[[#This Row],[鍵盤位置]], $J$3:$J$44,0))</f>
        <v>ㄒ</v>
      </c>
      <c r="AA19" s="243" t="s">
        <v>308</v>
      </c>
      <c r="AB19" s="244" t="s">
        <v>660</v>
      </c>
    </row>
    <row r="20" spans="1:28">
      <c r="A20" s="238" t="s">
        <v>632</v>
      </c>
      <c r="E20" s="180">
        <v>18</v>
      </c>
      <c r="F20" s="216" t="s">
        <v>165</v>
      </c>
      <c r="G20" s="217" t="s">
        <v>175</v>
      </c>
      <c r="I20" s="180">
        <v>18</v>
      </c>
      <c r="J20" s="542" t="s">
        <v>175</v>
      </c>
      <c r="K20" s="195" t="s">
        <v>46</v>
      </c>
      <c r="M20" s="180">
        <v>18</v>
      </c>
      <c r="N20" s="194" t="str">
        <f t="shared" si="0"/>
        <v>g</v>
      </c>
      <c r="O20" s="194" t="str">
        <f t="shared" si="1"/>
        <v/>
      </c>
      <c r="Q20" s="180">
        <v>18</v>
      </c>
      <c r="R20" s="183" t="str">
        <f t="shared" si="3"/>
        <v>y</v>
      </c>
      <c r="S20" s="197" t="str">
        <f t="shared" si="2"/>
        <v>z</v>
      </c>
      <c r="T20" s="543" t="s">
        <v>46</v>
      </c>
      <c r="U20" s="543">
        <f xml:space="preserve"> MATCH( "" &amp; 表格1_3374[[#This Row],[鍵盤位置]], $J$3:$J$57, 0)</f>
        <v>18</v>
      </c>
      <c r="V20" s="543" t="str" cm="1">
        <f t="array" ref="V20" xml:space="preserve"> INDEX($K$3:$K$57, 表格1_3374[[#This Row],[欄1]])</f>
        <v>ㄗ</v>
      </c>
      <c r="X20" s="548" t="str">
        <f t="shared" si="4"/>
        <v>"y": ㄗ</v>
      </c>
      <c r="Z20" s="242" t="str">
        <f xml:space="preserve"> INDEX($K$3:$K$44, MATCH(表格1_3374[[#This Row],[鍵盤位置]], $J$3:$J$44,0))</f>
        <v>ㄗ</v>
      </c>
      <c r="AA20" s="243" t="s">
        <v>308</v>
      </c>
      <c r="AB20" s="244" t="s">
        <v>392</v>
      </c>
    </row>
    <row r="21" spans="1:28">
      <c r="A21" s="234" t="str">
        <f xml:space="preserve"> "- 'xlit|" &amp; A25 &amp; "|" &amp; A26 &amp; "|'"</f>
        <v>- 'xlit|pbPmtTnlkgKGhZJCSzjcsaAOQoeEyYxX{}M@N[]RriIuU9&gt;&lt;4123570|ㄅㆠㄆㄇㄉㄊㄋㄌㄍㆣㄎㄫㄏㄐㆢㄑㄒㄗㆡㄘㄙㄚㆩㆦㆧㄜㆤㆤㄞㆮㄠㆯㆰㆱㆬㄢㄣㄤㆲㄥㆭㄧㄧㄨㆫㆴㆵㆻㆷ ˋ˪ˊ˫˙|'</v>
      </c>
      <c r="E21" s="180">
        <v>19</v>
      </c>
      <c r="F21" s="221" t="s">
        <v>97</v>
      </c>
      <c r="G21" s="222" t="s">
        <v>29</v>
      </c>
      <c r="I21" s="180">
        <v>19</v>
      </c>
      <c r="J21" s="542" t="s">
        <v>29</v>
      </c>
      <c r="K21" s="195" t="s">
        <v>106</v>
      </c>
      <c r="M21" s="180">
        <v>19</v>
      </c>
      <c r="N21" s="194" t="str">
        <f t="shared" si="0"/>
        <v>K</v>
      </c>
      <c r="O21" s="194" t="str">
        <f t="shared" si="1"/>
        <v/>
      </c>
      <c r="Q21" s="180">
        <v>19</v>
      </c>
      <c r="R21" s="183" t="str">
        <f t="shared" si="3"/>
        <v>Y</v>
      </c>
      <c r="S21" s="197" t="str">
        <f t="shared" si="2"/>
        <v>j</v>
      </c>
      <c r="T21" s="543" t="s">
        <v>106</v>
      </c>
      <c r="U21" s="546">
        <f xml:space="preserve"> MATCH( "" &amp; 表格1_3374[[#This Row],[鍵盤位置]], $J$3:$J$57, 0)</f>
        <v>18</v>
      </c>
      <c r="V21" s="546" t="str" cm="1">
        <f t="array" ref="V21" xml:space="preserve"> INDEX($K$3:$K$57, 表格1_3374[[#This Row],[欄1]])</f>
        <v>ㄗ</v>
      </c>
      <c r="X21" s="548" t="str">
        <f t="shared" si="4"/>
        <v>"Y": ㆡ</v>
      </c>
      <c r="Z21" s="242" t="str">
        <f xml:space="preserve"> INDEX($K$3:$K$44, MATCH(表格1_3374[[#This Row],[鍵盤位置]], $J$3:$J$44,0))</f>
        <v>ㄗ</v>
      </c>
      <c r="AA21" s="243" t="s">
        <v>643</v>
      </c>
      <c r="AB21" s="244" t="s">
        <v>394</v>
      </c>
    </row>
    <row r="22" spans="1:28">
      <c r="A22" s="180">
        <f xml:space="preserve"> SEARCH("|",$A$11,1)</f>
        <v>8</v>
      </c>
      <c r="E22" s="180">
        <v>20</v>
      </c>
      <c r="F22" s="205" t="s">
        <v>166</v>
      </c>
      <c r="G22" s="206" t="s">
        <v>95</v>
      </c>
      <c r="I22" s="180">
        <v>20</v>
      </c>
      <c r="J22" s="542" t="s">
        <v>95</v>
      </c>
      <c r="K22" s="195" t="s">
        <v>74</v>
      </c>
      <c r="M22" s="180">
        <v>20</v>
      </c>
      <c r="N22" s="194" t="str">
        <f t="shared" si="0"/>
        <v>G</v>
      </c>
      <c r="O22" s="194" t="str">
        <f t="shared" si="1"/>
        <v/>
      </c>
      <c r="Q22" s="180">
        <v>20</v>
      </c>
      <c r="R22" s="183" t="str">
        <f t="shared" si="3"/>
        <v>h</v>
      </c>
      <c r="S22" s="197" t="str">
        <f t="shared" si="2"/>
        <v>c</v>
      </c>
      <c r="T22" s="543" t="s">
        <v>74</v>
      </c>
      <c r="U22" s="543">
        <f xml:space="preserve"> MATCH( "" &amp; 表格1_3374[[#This Row],[鍵盤位置]], $J$3:$J$57, 0)</f>
        <v>20</v>
      </c>
      <c r="V22" s="543" t="str" cm="1">
        <f t="array" ref="V22" xml:space="preserve"> INDEX($K$3:$K$57, 表格1_3374[[#This Row],[欄1]])</f>
        <v>ㄘ</v>
      </c>
      <c r="X22" s="548" t="str">
        <f t="shared" si="4"/>
        <v>"h": ㄘ</v>
      </c>
      <c r="Z22" s="242" t="str">
        <f xml:space="preserve"> INDEX($K$3:$K$44, MATCH(表格1_3374[[#This Row],[鍵盤位置]], $J$3:$J$44,0))</f>
        <v>ㄘ</v>
      </c>
      <c r="AA22" s="243" t="s">
        <v>663</v>
      </c>
      <c r="AB22" s="244" t="s">
        <v>393</v>
      </c>
    </row>
    <row r="23" spans="1:28">
      <c r="A23" s="180">
        <f xml:space="preserve"> SEARCH("|",$A$11,A22+1)</f>
        <v>64</v>
      </c>
      <c r="E23" s="180">
        <v>21</v>
      </c>
      <c r="F23" s="225" t="s">
        <v>99</v>
      </c>
      <c r="G23" s="225" t="s">
        <v>68</v>
      </c>
      <c r="I23" s="180">
        <v>21</v>
      </c>
      <c r="J23" s="542" t="s">
        <v>68</v>
      </c>
      <c r="K23" s="195" t="s">
        <v>98</v>
      </c>
      <c r="M23" s="180">
        <v>21</v>
      </c>
      <c r="N23" s="194" t="str">
        <f t="shared" si="0"/>
        <v>h</v>
      </c>
      <c r="O23" s="194" t="str">
        <f t="shared" si="1"/>
        <v/>
      </c>
      <c r="Q23" s="180">
        <v>21</v>
      </c>
      <c r="R23" s="183" t="str">
        <f t="shared" si="3"/>
        <v>n</v>
      </c>
      <c r="S23" s="197" t="str">
        <f t="shared" si="2"/>
        <v>s</v>
      </c>
      <c r="T23" s="543" t="s">
        <v>98</v>
      </c>
      <c r="U23" s="543">
        <f xml:space="preserve"> MATCH( "" &amp; 表格1_3374[[#This Row],[鍵盤位置]], $J$3:$J$57, 0)</f>
        <v>21</v>
      </c>
      <c r="V23" s="543" t="str" cm="1">
        <f t="array" ref="V23" xml:space="preserve"> INDEX($K$3:$K$57, 表格1_3374[[#This Row],[欄1]])</f>
        <v>ㄙ</v>
      </c>
      <c r="X23" s="548" t="str">
        <f t="shared" si="4"/>
        <v>"n": ㄙ</v>
      </c>
      <c r="Z23" s="242" t="str">
        <f xml:space="preserve"> INDEX($K$3:$K$44, MATCH(表格1_3374[[#This Row],[鍵盤位置]], $J$3:$J$44,0))</f>
        <v>ㄙ</v>
      </c>
      <c r="AA23" s="243" t="s">
        <v>99</v>
      </c>
      <c r="AB23" s="244" t="s">
        <v>391</v>
      </c>
    </row>
    <row r="24" spans="1:28">
      <c r="A24" s="180">
        <f xml:space="preserve"> SEARCH("|",$A$11,A23+1)</f>
        <v>120</v>
      </c>
      <c r="E24" s="180">
        <v>22</v>
      </c>
      <c r="F24" s="225" t="s">
        <v>21</v>
      </c>
      <c r="G24" s="225" t="s">
        <v>176</v>
      </c>
      <c r="I24" s="180">
        <v>22</v>
      </c>
      <c r="J24" s="542" t="s">
        <v>176</v>
      </c>
      <c r="K24" s="195" t="s">
        <v>20</v>
      </c>
      <c r="M24" s="180">
        <v>22</v>
      </c>
      <c r="N24" s="194" t="str">
        <f t="shared" si="0"/>
        <v>Z</v>
      </c>
      <c r="O24" s="194" t="str">
        <f t="shared" si="1"/>
        <v/>
      </c>
      <c r="Q24" s="180">
        <v>22</v>
      </c>
      <c r="R24" s="183" t="str">
        <f t="shared" si="3"/>
        <v>8</v>
      </c>
      <c r="S24" s="197" t="str">
        <f t="shared" si="2"/>
        <v>a</v>
      </c>
      <c r="T24" s="543" t="s">
        <v>20</v>
      </c>
      <c r="U24" s="543">
        <f xml:space="preserve"> MATCH( "" &amp; 表格1_3374[[#This Row],[鍵盤位置]], $J$3:$J$57, 0)</f>
        <v>22</v>
      </c>
      <c r="V24" s="543" t="str" cm="1">
        <f t="array" ref="V24" xml:space="preserve"> INDEX($K$3:$K$57, 表格1_3374[[#This Row],[欄1]])</f>
        <v>ㄚ</v>
      </c>
      <c r="X24" s="548" t="str">
        <f t="shared" si="4"/>
        <v>"8": ㄚ</v>
      </c>
      <c r="Z24" s="242" t="str">
        <f xml:space="preserve"> INDEX($K$3:$K$44, MATCH(表格1_3374[[#This Row],[鍵盤位置]], $J$3:$J$44,0))</f>
        <v>ㄚ</v>
      </c>
      <c r="AA24" s="245" t="s">
        <v>49</v>
      </c>
      <c r="AB24" s="244" t="s">
        <v>373</v>
      </c>
    </row>
    <row r="25" spans="1:28">
      <c r="A25" s="235" t="str">
        <f xml:space="preserve"> _xlfn.CONCAT(按鍵編碼)</f>
        <v>pbPmtTnlkgKGhZJCSzjcsaAOQoeEyYxX{}M@N[]RriIuU9&gt;&lt;4123570</v>
      </c>
      <c r="B25" s="236">
        <f xml:space="preserve"> LEN(A25)</f>
        <v>55</v>
      </c>
      <c r="E25" s="180">
        <v>23</v>
      </c>
      <c r="F25" s="225" t="s">
        <v>806</v>
      </c>
      <c r="G25" s="225" t="s">
        <v>177</v>
      </c>
      <c r="I25" s="180">
        <v>23</v>
      </c>
      <c r="J25" s="542" t="s">
        <v>177</v>
      </c>
      <c r="K25" s="195" t="s">
        <v>107</v>
      </c>
      <c r="M25" s="180">
        <v>23</v>
      </c>
      <c r="N25" s="194" t="str">
        <f t="shared" si="0"/>
        <v>J</v>
      </c>
      <c r="O25" s="194" t="str">
        <f t="shared" si="1"/>
        <v/>
      </c>
      <c r="Q25" s="180">
        <v>23</v>
      </c>
      <c r="R25" s="183" t="str">
        <f t="shared" si="3"/>
        <v>*</v>
      </c>
      <c r="S25" s="197" t="str">
        <f t="shared" si="2"/>
        <v>A</v>
      </c>
      <c r="T25" s="543" t="s">
        <v>107</v>
      </c>
      <c r="U25" s="546">
        <f xml:space="preserve"> MATCH( "" &amp; 表格1_3374[[#This Row],[鍵盤位置]], $J$3:$J$57, 0)</f>
        <v>1</v>
      </c>
      <c r="V25" s="546" t="str" cm="1">
        <f t="array" ref="V25" xml:space="preserve"> INDEX($K$3:$K$57, 表格1_3374[[#This Row],[欄1]])</f>
        <v>ㄅ</v>
      </c>
      <c r="X25" s="548" t="str">
        <f t="shared" si="4"/>
        <v>"*": ㆩ</v>
      </c>
      <c r="Z25" s="242" t="str">
        <f xml:space="preserve"> INDEX($K$3:$K$44, MATCH(表格1_3374[[#This Row],[鍵盤位置]], $J$3:$J$44,0))</f>
        <v>ㄅ</v>
      </c>
      <c r="AA25" s="245" t="s">
        <v>77</v>
      </c>
      <c r="AB25" s="244" t="s">
        <v>371</v>
      </c>
    </row>
    <row r="26" spans="1:28">
      <c r="A26" s="235" t="str">
        <f xml:space="preserve"> _xlfn.CONCAT(方音符號)</f>
        <v>ㄅㆠㄆㄇㄉㄊㄋㄌㄍㆣㄎㄫㄏㄐㆢㄑㄒㄗㆡㄘㄙㄚㆩㆦㆧㄜㆤㆤㄞㆮㄠㆯㆰㆱㆬㄢㄣㄤㆲㄥㆭㄧㄧㄨㆫㆴㆵㆻㆷ ˋ˪ˊ˫˙</v>
      </c>
      <c r="B26" s="236">
        <f xml:space="preserve"> LEN(A26)</f>
        <v>55</v>
      </c>
      <c r="E26" s="180">
        <v>24</v>
      </c>
      <c r="F26" s="225" t="s">
        <v>32</v>
      </c>
      <c r="G26" s="225" t="s">
        <v>49</v>
      </c>
      <c r="I26" s="180">
        <v>24</v>
      </c>
      <c r="J26" s="542" t="s">
        <v>49</v>
      </c>
      <c r="K26" s="195" t="s">
        <v>50</v>
      </c>
      <c r="M26" s="180">
        <v>24</v>
      </c>
      <c r="N26" s="194" t="str">
        <f t="shared" si="0"/>
        <v>C</v>
      </c>
      <c r="O26" s="194" t="str">
        <f t="shared" si="1"/>
        <v/>
      </c>
      <c r="Q26" s="180">
        <v>24</v>
      </c>
      <c r="R26" s="183" t="str">
        <f t="shared" si="3"/>
        <v>i</v>
      </c>
      <c r="S26" s="197" t="str">
        <f t="shared" si="2"/>
        <v>O</v>
      </c>
      <c r="T26" s="543" t="s">
        <v>50</v>
      </c>
      <c r="U26" s="543">
        <f xml:space="preserve"> MATCH( "" &amp; 表格1_3374[[#This Row],[鍵盤位置]], $J$3:$J$57, 0)</f>
        <v>24</v>
      </c>
      <c r="V26" s="543" t="str" cm="1">
        <f t="array" ref="V26" xml:space="preserve"> INDEX($K$3:$K$57, 表格1_3374[[#This Row],[欄1]])</f>
        <v>ㆦ</v>
      </c>
      <c r="X26" s="548" t="str">
        <f t="shared" si="4"/>
        <v>"i": ㆦ</v>
      </c>
      <c r="Z26" s="242" t="str">
        <f xml:space="preserve"> INDEX($K$3:$K$44, MATCH(表格1_3374[[#This Row],[鍵盤位置]], $J$3:$J$44,0))</f>
        <v>ㆦ</v>
      </c>
      <c r="AA26" s="245" t="s">
        <v>66</v>
      </c>
      <c r="AB26" s="244" t="s">
        <v>365</v>
      </c>
    </row>
    <row r="27" spans="1:28">
      <c r="E27" s="180">
        <v>25</v>
      </c>
      <c r="F27" s="225" t="s">
        <v>24</v>
      </c>
      <c r="G27" s="225" t="s">
        <v>31</v>
      </c>
      <c r="I27" s="180">
        <v>25</v>
      </c>
      <c r="J27" s="542" t="s">
        <v>31</v>
      </c>
      <c r="K27" s="195" t="s">
        <v>108</v>
      </c>
      <c r="M27" s="180">
        <v>25</v>
      </c>
      <c r="N27" s="194" t="str">
        <f t="shared" si="0"/>
        <v>S</v>
      </c>
      <c r="O27" s="194" t="str">
        <f t="shared" si="1"/>
        <v/>
      </c>
      <c r="Q27" s="180">
        <v>25</v>
      </c>
      <c r="R27" s="183" t="str">
        <f t="shared" si="3"/>
        <v>I</v>
      </c>
      <c r="S27" s="197" t="str">
        <f t="shared" si="2"/>
        <v>Q</v>
      </c>
      <c r="T27" s="543" t="s">
        <v>108</v>
      </c>
      <c r="U27" s="546">
        <f xml:space="preserve"> MATCH( "" &amp; 表格1_3374[[#This Row],[鍵盤位置]], $J$3:$J$57, 0)</f>
        <v>24</v>
      </c>
      <c r="V27" s="546" t="str" cm="1">
        <f t="array" ref="V27" xml:space="preserve"> INDEX($K$3:$K$57, 表格1_3374[[#This Row],[欄1]])</f>
        <v>ㆦ</v>
      </c>
      <c r="X27" s="548" t="str">
        <f t="shared" si="4"/>
        <v>"I": ㆧ</v>
      </c>
      <c r="Z27" s="242" t="str">
        <f xml:space="preserve"> INDEX($K$3:$K$44, MATCH(表格1_3374[[#This Row],[鍵盤位置]], $J$3:$J$44,0))</f>
        <v>ㆦ</v>
      </c>
      <c r="AA27" s="245" t="s">
        <v>21</v>
      </c>
      <c r="AB27" s="244" t="s">
        <v>375</v>
      </c>
    </row>
    <row r="28" spans="1:28">
      <c r="E28" s="180">
        <v>26</v>
      </c>
      <c r="F28" s="225" t="s">
        <v>79</v>
      </c>
      <c r="G28" s="225" t="s">
        <v>42</v>
      </c>
      <c r="I28" s="180">
        <v>26</v>
      </c>
      <c r="J28" s="542" t="s">
        <v>42</v>
      </c>
      <c r="K28" s="195" t="s">
        <v>78</v>
      </c>
      <c r="M28" s="180">
        <v>26</v>
      </c>
      <c r="N28" s="194" t="str">
        <f t="shared" si="0"/>
        <v>z</v>
      </c>
      <c r="O28" s="194" t="str">
        <f t="shared" si="1"/>
        <v/>
      </c>
      <c r="Q28" s="180">
        <v>26</v>
      </c>
      <c r="R28" s="183" t="str">
        <f t="shared" si="3"/>
        <v>k</v>
      </c>
      <c r="S28" s="197" t="str">
        <f t="shared" si="2"/>
        <v>o</v>
      </c>
      <c r="T28" s="543" t="s">
        <v>78</v>
      </c>
      <c r="U28" s="543">
        <f xml:space="preserve"> MATCH( "" &amp; 表格1_3374[[#This Row],[鍵盤位置]], $J$3:$J$57, 0)</f>
        <v>26</v>
      </c>
      <c r="V28" s="543" t="str" cm="1">
        <f t="array" ref="V28" xml:space="preserve"> INDEX($K$3:$K$57, 表格1_3374[[#This Row],[欄1]])</f>
        <v>ㄜ</v>
      </c>
      <c r="X28" s="548" t="str">
        <f t="shared" si="4"/>
        <v>"k": ㄜ</v>
      </c>
      <c r="Z28" s="242" t="str">
        <f xml:space="preserve"> INDEX($K$3:$K$44, MATCH(表格1_3374[[#This Row],[鍵盤位置]], $J$3:$J$44,0))</f>
        <v>ㄜ</v>
      </c>
      <c r="AA28" s="245" t="s">
        <v>51</v>
      </c>
      <c r="AB28" s="244" t="s">
        <v>368</v>
      </c>
    </row>
    <row r="29" spans="1:28">
      <c r="E29" s="180">
        <v>27</v>
      </c>
      <c r="F29" s="225" t="s">
        <v>53</v>
      </c>
      <c r="G29" s="225" t="s">
        <v>79</v>
      </c>
      <c r="I29" s="180">
        <v>27</v>
      </c>
      <c r="J29" s="542" t="s">
        <v>79</v>
      </c>
      <c r="K29" s="195" t="s">
        <v>52</v>
      </c>
      <c r="M29" s="180">
        <v>27</v>
      </c>
      <c r="N29" s="194" t="str">
        <f t="shared" si="0"/>
        <v>j</v>
      </c>
      <c r="O29" s="194" t="str">
        <f t="shared" si="1"/>
        <v/>
      </c>
      <c r="Q29" s="180">
        <v>27</v>
      </c>
      <c r="R29" s="183" t="str">
        <f t="shared" si="3"/>
        <v>o</v>
      </c>
      <c r="S29" s="197" t="str">
        <f t="shared" si="2"/>
        <v>e</v>
      </c>
      <c r="T29" s="543" t="s">
        <v>52</v>
      </c>
      <c r="U29" s="543">
        <f xml:space="preserve"> MATCH( "" &amp; 表格1_3374[[#This Row],[鍵盤位置]], $J$3:$J$57, 0)</f>
        <v>27</v>
      </c>
      <c r="V29" s="543" t="str" cm="1">
        <f t="array" ref="V29" xml:space="preserve"> INDEX($K$3:$K$57, 表格1_3374[[#This Row],[欄1]])</f>
        <v>ㆤ</v>
      </c>
      <c r="X29" s="548" t="str">
        <f t="shared" si="4"/>
        <v>"o": ㆤ</v>
      </c>
      <c r="Z29" s="242" t="str">
        <f xml:space="preserve"> INDEX($K$3:$K$44, MATCH(表格1_3374[[#This Row],[鍵盤位置]], $J$3:$J$44,0))</f>
        <v>ㆤ</v>
      </c>
      <c r="AA29" s="245" t="s">
        <v>79</v>
      </c>
      <c r="AB29" s="244" t="s">
        <v>366</v>
      </c>
    </row>
    <row r="30" spans="1:28">
      <c r="E30" s="180">
        <v>28</v>
      </c>
      <c r="F30" s="225" t="s">
        <v>26</v>
      </c>
      <c r="G30" s="225" t="s">
        <v>32</v>
      </c>
      <c r="I30" s="180">
        <v>28</v>
      </c>
      <c r="J30" s="542" t="s">
        <v>32</v>
      </c>
      <c r="K30" s="195" t="s">
        <v>110</v>
      </c>
      <c r="M30" s="180">
        <v>28</v>
      </c>
      <c r="N30" s="194" t="str">
        <f t="shared" si="0"/>
        <v>c</v>
      </c>
      <c r="O30" s="194" t="str">
        <f t="shared" si="1"/>
        <v/>
      </c>
      <c r="Q30" s="180">
        <v>28</v>
      </c>
      <c r="R30" s="183" t="str">
        <f t="shared" si="3"/>
        <v>O</v>
      </c>
      <c r="S30" s="197" t="str">
        <f t="shared" si="2"/>
        <v>E</v>
      </c>
      <c r="T30" s="543" t="s">
        <v>52</v>
      </c>
      <c r="U30" s="546">
        <f xml:space="preserve"> MATCH( "" &amp; 表格1_3374[[#This Row],[鍵盤位置]], $J$3:$J$57, 0)</f>
        <v>27</v>
      </c>
      <c r="V30" s="546" t="str" cm="1">
        <f t="array" ref="V30" xml:space="preserve"> INDEX($K$3:$K$57, 表格1_3374[[#This Row],[欄1]])</f>
        <v>ㆤ</v>
      </c>
      <c r="X30" s="548" t="str">
        <f t="shared" si="4"/>
        <v>"O": ㆤ</v>
      </c>
      <c r="Z30" s="242" t="str">
        <f xml:space="preserve"> INDEX($K$3:$K$44, MATCH(表格1_3374[[#This Row],[鍵盤位置]], $J$3:$J$44,0))</f>
        <v>ㆤ</v>
      </c>
      <c r="AA30" s="245" t="s">
        <v>469</v>
      </c>
      <c r="AB30" s="244" t="s">
        <v>671</v>
      </c>
    </row>
    <row r="31" spans="1:28">
      <c r="E31" s="180">
        <v>29</v>
      </c>
      <c r="F31" s="225" t="s">
        <v>175</v>
      </c>
      <c r="G31" s="225" t="s">
        <v>178</v>
      </c>
      <c r="I31" s="180">
        <v>29</v>
      </c>
      <c r="J31" s="542" t="s">
        <v>178</v>
      </c>
      <c r="K31" s="195" t="s">
        <v>22</v>
      </c>
      <c r="M31" s="180">
        <v>29</v>
      </c>
      <c r="N31" s="194" t="str">
        <f t="shared" si="0"/>
        <v>s</v>
      </c>
      <c r="O31" s="194" t="str">
        <f t="shared" si="1"/>
        <v/>
      </c>
      <c r="Q31" s="180">
        <v>29</v>
      </c>
      <c r="R31" s="183" t="str">
        <f t="shared" si="3"/>
        <v>9</v>
      </c>
      <c r="S31" s="197" t="str">
        <f t="shared" si="2"/>
        <v>y</v>
      </c>
      <c r="T31" s="543" t="s">
        <v>22</v>
      </c>
      <c r="U31" s="543">
        <f xml:space="preserve"> MATCH( "" &amp; 表格1_3374[[#This Row],[鍵盤位置]], $J$3:$J$57, 0)</f>
        <v>29</v>
      </c>
      <c r="V31" s="543" t="str" cm="1">
        <f t="array" ref="V31" xml:space="preserve"> INDEX($K$3:$K$57, 表格1_3374[[#This Row],[欄1]])</f>
        <v>ㄞ</v>
      </c>
      <c r="X31" s="548" t="str">
        <f t="shared" si="4"/>
        <v>"9": ㄞ</v>
      </c>
      <c r="Z31" s="242" t="str">
        <f xml:space="preserve"> INDEX($K$3:$K$44, MATCH(表格1_3374[[#This Row],[鍵盤位置]], $J$3:$J$44,0))</f>
        <v>ㄞ</v>
      </c>
      <c r="AA31" s="245" t="s">
        <v>53</v>
      </c>
      <c r="AB31" s="244" t="s">
        <v>362</v>
      </c>
    </row>
    <row r="32" spans="1:28">
      <c r="E32" s="180">
        <v>30</v>
      </c>
      <c r="F32" s="225" t="s">
        <v>29</v>
      </c>
      <c r="G32" s="225" t="s">
        <v>179</v>
      </c>
      <c r="I32" s="180">
        <v>30</v>
      </c>
      <c r="J32" s="542" t="s">
        <v>179</v>
      </c>
      <c r="K32" s="195" t="s">
        <v>111</v>
      </c>
      <c r="M32" s="180">
        <v>30</v>
      </c>
      <c r="N32" s="194" t="str">
        <f t="shared" si="0"/>
        <v>a</v>
      </c>
      <c r="O32" s="194" t="str">
        <f t="shared" si="1"/>
        <v/>
      </c>
      <c r="Q32" s="180">
        <v>30</v>
      </c>
      <c r="R32" s="183" t="str">
        <f t="shared" si="3"/>
        <v>(</v>
      </c>
      <c r="S32" s="197" t="str">
        <f t="shared" si="2"/>
        <v>Y</v>
      </c>
      <c r="T32" s="543" t="s">
        <v>111</v>
      </c>
      <c r="U32" s="543">
        <f xml:space="preserve"> MATCH( "" &amp; 表格1_3374[[#This Row],[鍵盤位置]], $J$3:$J$57, 0)</f>
        <v>30</v>
      </c>
      <c r="V32" s="543" t="str" cm="1">
        <f t="array" ref="V32" xml:space="preserve"> INDEX($K$3:$K$57, 表格1_3374[[#This Row],[欄1]])</f>
        <v>ㆮ</v>
      </c>
      <c r="X32" s="548" t="str">
        <f t="shared" si="4"/>
        <v>"(": ㆮ</v>
      </c>
      <c r="Z32" s="242" t="str">
        <f xml:space="preserve"> INDEX($K$3:$K$44, MATCH(表格1_3374[[#This Row],[鍵盤位置]], $J$3:$J$44,0))</f>
        <v>ㆮ</v>
      </c>
      <c r="AA32" s="245" t="s">
        <v>472</v>
      </c>
      <c r="AB32" s="244" t="s">
        <v>674</v>
      </c>
    </row>
    <row r="33" spans="5:28">
      <c r="E33" s="180">
        <v>31</v>
      </c>
      <c r="F33" s="225" t="s">
        <v>171</v>
      </c>
      <c r="G33" s="225" t="s">
        <v>93</v>
      </c>
      <c r="I33" s="180">
        <v>31</v>
      </c>
      <c r="J33" s="542" t="s">
        <v>93</v>
      </c>
      <c r="K33" s="195" t="s">
        <v>80</v>
      </c>
      <c r="M33" s="180">
        <v>31</v>
      </c>
      <c r="N33" s="194" t="str">
        <f t="shared" si="0"/>
        <v>A</v>
      </c>
      <c r="O33" s="194" t="str">
        <f t="shared" si="1"/>
        <v/>
      </c>
      <c r="Q33" s="180">
        <v>31</v>
      </c>
      <c r="R33" s="183" t="str">
        <f t="shared" si="3"/>
        <v>l</v>
      </c>
      <c r="S33" s="197" t="str">
        <f t="shared" si="2"/>
        <v>x</v>
      </c>
      <c r="T33" s="543" t="s">
        <v>80</v>
      </c>
      <c r="U33" s="543">
        <f xml:space="preserve"> MATCH( "" &amp; 表格1_3374[[#This Row],[鍵盤位置]], $J$3:$J$57, 0)</f>
        <v>31</v>
      </c>
      <c r="V33" s="543" t="str" cm="1">
        <f t="array" ref="V33" xml:space="preserve"> INDEX($K$3:$K$57, 表格1_3374[[#This Row],[欄1]])</f>
        <v>ㄠ</v>
      </c>
      <c r="X33" s="548" t="str">
        <f t="shared" si="4"/>
        <v>"l": ㄠ</v>
      </c>
      <c r="Z33" s="242" t="str">
        <f xml:space="preserve"> INDEX($K$3:$K$44, MATCH(表格1_3374[[#This Row],[鍵盤位置]], $J$3:$J$44,0))</f>
        <v>ㄠ</v>
      </c>
      <c r="AA33" s="245" t="s">
        <v>612</v>
      </c>
      <c r="AB33" s="244" t="s">
        <v>677</v>
      </c>
    </row>
    <row r="34" spans="5:28">
      <c r="E34" s="180">
        <v>32</v>
      </c>
      <c r="F34" s="225" t="s">
        <v>82</v>
      </c>
      <c r="G34" s="225" t="s">
        <v>63</v>
      </c>
      <c r="I34" s="180">
        <v>32</v>
      </c>
      <c r="J34" s="542" t="s">
        <v>63</v>
      </c>
      <c r="K34" s="195" t="s">
        <v>112</v>
      </c>
      <c r="M34" s="180">
        <v>32</v>
      </c>
      <c r="N34" s="194" t="str">
        <f t="shared" si="0"/>
        <v>O</v>
      </c>
      <c r="O34" s="194" t="str">
        <f t="shared" si="1"/>
        <v/>
      </c>
      <c r="Q34" s="180">
        <v>32</v>
      </c>
      <c r="R34" s="183" t="str">
        <f t="shared" si="3"/>
        <v>L</v>
      </c>
      <c r="S34" s="197" t="str">
        <f t="shared" si="2"/>
        <v>X</v>
      </c>
      <c r="T34" s="543" t="s">
        <v>112</v>
      </c>
      <c r="U34" s="543">
        <f xml:space="preserve"> MATCH( "" &amp; 表格1_3374[[#This Row],[鍵盤位置]], $J$3:$J$57, 0)</f>
        <v>31</v>
      </c>
      <c r="V34" s="543" t="str" cm="1">
        <f t="array" ref="V34" xml:space="preserve"> INDEX($K$3:$K$57, 表格1_3374[[#This Row],[欄1]])</f>
        <v>ㄠ</v>
      </c>
      <c r="X34" s="548" t="str">
        <f t="shared" si="4"/>
        <v>"L": ㆯ</v>
      </c>
      <c r="Z34" s="242" t="str">
        <f xml:space="preserve"> INDEX($K$3:$K$44, MATCH(表格1_3374[[#This Row],[鍵盤位置]], $J$3:$J$44,0))</f>
        <v>ㄠ</v>
      </c>
      <c r="AA34" s="245" t="s">
        <v>606</v>
      </c>
      <c r="AB34" s="244" t="s">
        <v>678</v>
      </c>
    </row>
    <row r="35" spans="5:28">
      <c r="E35" s="180">
        <v>33</v>
      </c>
      <c r="F35" s="225" t="s">
        <v>1000</v>
      </c>
      <c r="G35" s="225" t="s">
        <v>180</v>
      </c>
      <c r="I35" s="180">
        <v>33</v>
      </c>
      <c r="J35" s="542" t="s">
        <v>180</v>
      </c>
      <c r="K35" s="195" t="s">
        <v>113</v>
      </c>
      <c r="M35" s="180">
        <v>33</v>
      </c>
      <c r="N35" s="194" t="str">
        <f t="shared" si="0"/>
        <v>Q</v>
      </c>
      <c r="O35" s="194" t="str">
        <f t="shared" si="1"/>
        <v/>
      </c>
      <c r="Q35" s="180">
        <v>33</v>
      </c>
      <c r="R35" s="183" t="str">
        <f t="shared" si="3"/>
        <v>,</v>
      </c>
      <c r="S35" s="197" t="str">
        <f t="shared" si="2"/>
        <v>{</v>
      </c>
      <c r="T35" s="543" t="s">
        <v>113</v>
      </c>
      <c r="U35" s="543">
        <f xml:space="preserve"> MATCH( "" &amp; 表格1_3374[[#This Row],[鍵盤位置]], $J$3:$J$57, 0)</f>
        <v>33</v>
      </c>
      <c r="V35" s="543" t="str" cm="1">
        <f t="array" ref="V35" xml:space="preserve"> INDEX($K$3:$K$57, 表格1_3374[[#This Row],[欄1]])</f>
        <v>ㆰ</v>
      </c>
      <c r="X35" s="548" t="str">
        <f t="shared" si="4"/>
        <v>",": ㆰ</v>
      </c>
      <c r="Z35" s="242" t="str">
        <f xml:space="preserve"> INDEX($K$3:$K$44, MATCH(表格1_3374[[#This Row],[鍵盤位置]], $J$3:$J$44,0))</f>
        <v>ㆰ</v>
      </c>
      <c r="AA35" s="245" t="s">
        <v>329</v>
      </c>
      <c r="AB35" s="244" t="s">
        <v>364</v>
      </c>
    </row>
    <row r="36" spans="5:28">
      <c r="E36" s="180">
        <v>34</v>
      </c>
      <c r="F36" s="225" t="s">
        <v>1001</v>
      </c>
      <c r="G36" s="225" t="s">
        <v>181</v>
      </c>
      <c r="I36" s="180">
        <v>34</v>
      </c>
      <c r="J36" s="542" t="s">
        <v>181</v>
      </c>
      <c r="K36" s="195" t="s">
        <v>114</v>
      </c>
      <c r="M36" s="180">
        <v>34</v>
      </c>
      <c r="N36" s="194" t="str">
        <f t="shared" si="0"/>
        <v>o</v>
      </c>
      <c r="O36" s="194" t="str">
        <f t="shared" si="1"/>
        <v/>
      </c>
      <c r="Q36" s="180">
        <v>34</v>
      </c>
      <c r="R36" s="183" t="str">
        <f t="shared" si="3"/>
        <v>&lt;</v>
      </c>
      <c r="S36" s="197" t="str">
        <f t="shared" si="2"/>
        <v>}</v>
      </c>
      <c r="T36" s="543" t="s">
        <v>114</v>
      </c>
      <c r="U36" s="543">
        <f xml:space="preserve"> MATCH( "" &amp; 表格1_3374[[#This Row],[鍵盤位置]], $J$3:$J$57, 0)</f>
        <v>34</v>
      </c>
      <c r="V36" s="543" t="str" cm="1">
        <f t="array" ref="V36" xml:space="preserve"> INDEX($K$3:$K$57, 表格1_3374[[#This Row],[欄1]])</f>
        <v>ㆱ</v>
      </c>
      <c r="X36" s="548" t="str">
        <f t="shared" si="4"/>
        <v>"&lt;": ㆱ</v>
      </c>
      <c r="Z36" s="242" t="str">
        <f xml:space="preserve"> INDEX($K$3:$K$44, MATCH(表格1_3374[[#This Row],[鍵盤位置]], $J$3:$J$44,0))</f>
        <v>ㆱ</v>
      </c>
      <c r="AA36" s="245" t="s">
        <v>609</v>
      </c>
      <c r="AB36" s="244" t="s">
        <v>681</v>
      </c>
    </row>
    <row r="37" spans="5:28">
      <c r="E37" s="180">
        <v>35</v>
      </c>
      <c r="F37" s="225" t="s">
        <v>87</v>
      </c>
      <c r="G37" s="225" t="s">
        <v>66</v>
      </c>
      <c r="I37" s="180">
        <v>35</v>
      </c>
      <c r="J37" s="542" t="s">
        <v>66</v>
      </c>
      <c r="K37" s="195" t="s">
        <v>100</v>
      </c>
      <c r="M37" s="180">
        <v>35</v>
      </c>
      <c r="N37" s="194" t="str">
        <f t="shared" si="0"/>
        <v>e</v>
      </c>
      <c r="O37" s="194" t="str">
        <f t="shared" si="1"/>
        <v/>
      </c>
      <c r="Q37" s="180">
        <v>35</v>
      </c>
      <c r="R37" s="183" t="str">
        <f t="shared" si="3"/>
        <v>m</v>
      </c>
      <c r="S37" s="197" t="str">
        <f t="shared" si="2"/>
        <v>M</v>
      </c>
      <c r="T37" s="543" t="s">
        <v>100</v>
      </c>
      <c r="U37" s="543">
        <f xml:space="preserve"> MATCH( "" &amp; 表格1_3374[[#This Row],[鍵盤位置]], $J$3:$J$57, 0)</f>
        <v>35</v>
      </c>
      <c r="V37" s="543" t="str" cm="1">
        <f t="array" ref="V37" xml:space="preserve"> INDEX($K$3:$K$57, 表格1_3374[[#This Row],[欄1]])</f>
        <v>ㆬ</v>
      </c>
      <c r="X37" s="548" t="str">
        <f t="shared" si="4"/>
        <v>"m": ㆬ</v>
      </c>
      <c r="Z37" s="242" t="str">
        <f xml:space="preserve"> INDEX($K$3:$K$44, MATCH(表格1_3374[[#This Row],[鍵盤位置]], $J$3:$J$44,0))</f>
        <v>ㆬ</v>
      </c>
      <c r="AA37" s="245" t="s">
        <v>314</v>
      </c>
      <c r="AB37" s="244" t="s">
        <v>683</v>
      </c>
    </row>
    <row r="38" spans="5:28">
      <c r="E38" s="180">
        <v>36</v>
      </c>
      <c r="F38" s="544" t="s">
        <v>914</v>
      </c>
      <c r="G38" s="225" t="s">
        <v>182</v>
      </c>
      <c r="I38" s="180">
        <v>36</v>
      </c>
      <c r="J38" s="542" t="s">
        <v>182</v>
      </c>
      <c r="K38" s="195" t="s">
        <v>23</v>
      </c>
      <c r="M38" s="180">
        <v>36</v>
      </c>
      <c r="N38" s="194" t="str">
        <f t="shared" si="0"/>
        <v>E</v>
      </c>
      <c r="O38" s="194" t="str">
        <f t="shared" si="1"/>
        <v/>
      </c>
      <c r="Q38" s="180">
        <v>36</v>
      </c>
      <c r="R38" s="183" t="str">
        <f t="shared" si="3"/>
        <v>0</v>
      </c>
      <c r="S38" s="197" t="str">
        <f t="shared" si="2"/>
        <v>@</v>
      </c>
      <c r="T38" s="543" t="s">
        <v>23</v>
      </c>
      <c r="U38" s="543">
        <f xml:space="preserve"> MATCH( "" &amp; 表格1_3374[[#This Row],[鍵盤位置]], $J$3:$J$57, 0)</f>
        <v>36</v>
      </c>
      <c r="V38" s="543" t="str" cm="1">
        <f t="array" ref="V38" xml:space="preserve"> INDEX($K$3:$K$57, 表格1_3374[[#This Row],[欄1]])</f>
        <v>ㄢ</v>
      </c>
      <c r="X38" s="548" t="str">
        <f t="shared" si="4"/>
        <v>"0": ㄢ</v>
      </c>
      <c r="Z38" s="242" t="str">
        <f xml:space="preserve"> INDEX($K$3:$K$44, MATCH(表格1_3374[[#This Row],[鍵盤位置]], $J$3:$J$44,0))</f>
        <v>ㄢ</v>
      </c>
      <c r="AA38" s="245" t="s">
        <v>73</v>
      </c>
      <c r="AB38" s="244" t="s">
        <v>363</v>
      </c>
    </row>
    <row r="39" spans="5:28">
      <c r="E39" s="180">
        <v>37</v>
      </c>
      <c r="F39" s="225" t="s">
        <v>86</v>
      </c>
      <c r="G39" s="225" t="s">
        <v>9</v>
      </c>
      <c r="I39" s="180">
        <v>37</v>
      </c>
      <c r="J39" s="542" t="s">
        <v>9</v>
      </c>
      <c r="K39" s="195" t="s">
        <v>54</v>
      </c>
      <c r="M39" s="180">
        <v>37</v>
      </c>
      <c r="N39" s="194" t="str">
        <f t="shared" si="0"/>
        <v>y</v>
      </c>
      <c r="O39" s="194" t="str">
        <f t="shared" si="1"/>
        <v/>
      </c>
      <c r="Q39" s="180">
        <v>37</v>
      </c>
      <c r="R39" s="183" t="str">
        <f t="shared" si="3"/>
        <v>p</v>
      </c>
      <c r="S39" s="197" t="str">
        <f t="shared" si="2"/>
        <v>N</v>
      </c>
      <c r="T39" s="543" t="s">
        <v>54</v>
      </c>
      <c r="U39" s="543">
        <f xml:space="preserve"> MATCH( "" &amp; 表格1_3374[[#This Row],[鍵盤位置]], $J$3:$J$57, 0)</f>
        <v>37</v>
      </c>
      <c r="V39" s="543" t="str" cm="1">
        <f t="array" ref="V39" xml:space="preserve"> INDEX($K$3:$K$57, 表格1_3374[[#This Row],[欄1]])</f>
        <v>ㄣ</v>
      </c>
      <c r="X39" s="548" t="str">
        <f t="shared" si="4"/>
        <v>"p": ㄣ</v>
      </c>
      <c r="Z39" s="242" t="str">
        <f xml:space="preserve"> INDEX($K$3:$K$44, MATCH(表格1_3374[[#This Row],[鍵盤位置]], $J$3:$J$44,0))</f>
        <v>ㄣ</v>
      </c>
      <c r="AA39" s="245" t="s">
        <v>600</v>
      </c>
      <c r="AB39" s="244" t="s">
        <v>685</v>
      </c>
    </row>
    <row r="40" spans="5:28">
      <c r="E40" s="180">
        <v>38</v>
      </c>
      <c r="F40" s="225" t="s">
        <v>1002</v>
      </c>
      <c r="G40" s="225" t="s">
        <v>183</v>
      </c>
      <c r="I40" s="180">
        <v>38</v>
      </c>
      <c r="J40" s="542" t="s">
        <v>183</v>
      </c>
      <c r="K40" s="195" t="s">
        <v>81</v>
      </c>
      <c r="M40" s="180">
        <v>38</v>
      </c>
      <c r="N40" s="194" t="str">
        <f t="shared" si="0"/>
        <v>Y</v>
      </c>
      <c r="O40" s="194" t="str">
        <f t="shared" si="1"/>
        <v/>
      </c>
      <c r="Q40" s="180">
        <v>38</v>
      </c>
      <c r="R40" s="183" t="str">
        <f t="shared" si="3"/>
        <v>;</v>
      </c>
      <c r="S40" s="197" t="str">
        <f t="shared" si="2"/>
        <v>[</v>
      </c>
      <c r="T40" s="543" t="s">
        <v>81</v>
      </c>
      <c r="U40" s="543">
        <f xml:space="preserve"> MATCH( "" &amp; 表格1_3374[[#This Row],[鍵盤位置]], $J$3:$J$57, 0)</f>
        <v>38</v>
      </c>
      <c r="V40" s="543" t="str" cm="1">
        <f t="array" ref="V40" xml:space="preserve"> INDEX($K$3:$K$57, 表格1_3374[[#This Row],[欄1]])</f>
        <v>ㄤ</v>
      </c>
      <c r="X40" s="548" t="str">
        <f t="shared" si="4"/>
        <v>";": ㄤ</v>
      </c>
      <c r="Z40" s="242" t="str">
        <f xml:space="preserve"> INDEX($K$3:$K$44, MATCH(表格1_3374[[#This Row],[鍵盤位置]], $J$3:$J$44,0))</f>
        <v>ㄤ</v>
      </c>
      <c r="AA40" s="245" t="s">
        <v>603</v>
      </c>
      <c r="AB40" s="244" t="s">
        <v>686</v>
      </c>
    </row>
    <row r="41" spans="5:28">
      <c r="E41" s="180">
        <v>39</v>
      </c>
      <c r="F41" s="225" t="s">
        <v>1003</v>
      </c>
      <c r="G41" s="225" t="s">
        <v>1004</v>
      </c>
      <c r="I41" s="180">
        <v>39</v>
      </c>
      <c r="J41" s="542" t="s">
        <v>1004</v>
      </c>
      <c r="K41" s="195" t="s">
        <v>101</v>
      </c>
      <c r="M41" s="180">
        <v>39</v>
      </c>
      <c r="N41" s="194" t="str">
        <f t="shared" si="0"/>
        <v>x</v>
      </c>
      <c r="O41" s="194" t="str">
        <f t="shared" si="1"/>
        <v/>
      </c>
      <c r="Q41" s="180">
        <v>39</v>
      </c>
      <c r="R41" s="183" t="str">
        <f t="shared" si="3"/>
        <v>:</v>
      </c>
      <c r="S41" s="197" t="str">
        <f t="shared" si="2"/>
        <v>]</v>
      </c>
      <c r="T41" s="543" t="s">
        <v>101</v>
      </c>
      <c r="U41" s="543">
        <f xml:space="preserve"> MATCH( "" &amp; 表格1_3374[[#This Row],[鍵盤位置]], $J$3:$J$57, 0)</f>
        <v>39</v>
      </c>
      <c r="V41" s="543" t="str" cm="1">
        <f t="array" ref="V41" xml:space="preserve"> INDEX($K$3:$K$57, 表格1_3374[[#This Row],[欄1]])</f>
        <v>ㆲ</v>
      </c>
      <c r="X41" s="548" t="str">
        <f t="shared" si="4"/>
        <v>":": ㆲ</v>
      </c>
      <c r="Z41" s="242" t="str">
        <f xml:space="preserve"> INDEX($K$3:$K$44, MATCH(表格1_3374[[#This Row],[鍵盤位置]], $J$3:$J$44,0))</f>
        <v>ㆲ</v>
      </c>
      <c r="AA41" s="245" t="s">
        <v>309</v>
      </c>
      <c r="AB41" s="244" t="s">
        <v>374</v>
      </c>
    </row>
    <row r="42" spans="5:28">
      <c r="E42" s="180">
        <v>40</v>
      </c>
      <c r="F42" s="225" t="s">
        <v>27</v>
      </c>
      <c r="G42" s="225" t="s">
        <v>184</v>
      </c>
      <c r="I42" s="180">
        <v>40</v>
      </c>
      <c r="J42" s="542" t="s">
        <v>184</v>
      </c>
      <c r="K42" s="195" t="s">
        <v>115</v>
      </c>
      <c r="M42" s="180">
        <v>40</v>
      </c>
      <c r="N42" s="194" t="str">
        <f t="shared" si="0"/>
        <v>X</v>
      </c>
      <c r="O42" s="194" t="str">
        <f t="shared" si="1"/>
        <v/>
      </c>
      <c r="Q42" s="180">
        <v>40</v>
      </c>
      <c r="R42" s="183" t="str">
        <f t="shared" si="3"/>
        <v>/</v>
      </c>
      <c r="S42" s="197" t="str">
        <f t="shared" si="2"/>
        <v>R</v>
      </c>
      <c r="T42" s="543" t="s">
        <v>115</v>
      </c>
      <c r="U42" s="543">
        <f xml:space="preserve"> MATCH( "" &amp; 表格1_3374[[#This Row],[鍵盤位置]], $J$3:$J$57, 0)</f>
        <v>40</v>
      </c>
      <c r="V42" s="543" t="str" cm="1">
        <f t="array" ref="V42" xml:space="preserve"> INDEX($K$3:$K$57, 表格1_3374[[#This Row],[欄1]])</f>
        <v>ㄥ</v>
      </c>
      <c r="X42" s="548" t="str">
        <f t="shared" si="4"/>
        <v>"/": ㄥ</v>
      </c>
      <c r="Z42" s="242" t="str">
        <f xml:space="preserve"> INDEX($K$3:$K$44, MATCH(表格1_3374[[#This Row],[鍵盤位置]], $J$3:$J$44,0))</f>
        <v>ㄥ</v>
      </c>
      <c r="AA42" s="245" t="s">
        <v>312</v>
      </c>
      <c r="AB42" s="244" t="s">
        <v>372</v>
      </c>
    </row>
    <row r="43" spans="5:28">
      <c r="E43" s="180">
        <v>41</v>
      </c>
      <c r="F43" s="225" t="s">
        <v>172</v>
      </c>
      <c r="G43" s="225" t="s">
        <v>185</v>
      </c>
      <c r="I43" s="180">
        <v>41</v>
      </c>
      <c r="J43" s="542" t="s">
        <v>185</v>
      </c>
      <c r="K43" s="195" t="s">
        <v>102</v>
      </c>
      <c r="M43" s="180">
        <v>41</v>
      </c>
      <c r="N43" s="194" t="str">
        <f t="shared" si="0"/>
        <v>{</v>
      </c>
      <c r="O43" s="194" t="str">
        <f t="shared" si="1"/>
        <v/>
      </c>
      <c r="Q43" s="180">
        <v>41</v>
      </c>
      <c r="R43" s="183" t="str">
        <f t="shared" si="3"/>
        <v>-</v>
      </c>
      <c r="S43" s="197" t="str">
        <f t="shared" si="2"/>
        <v>r</v>
      </c>
      <c r="T43" s="543" t="s">
        <v>102</v>
      </c>
      <c r="U43" s="543">
        <f xml:space="preserve"> MATCH( "" &amp; 表格1_3374[[#This Row],[鍵盤位置]], $J$3:$J$57, 0)</f>
        <v>41</v>
      </c>
      <c r="V43" s="543" t="str" cm="1">
        <f t="array" ref="V43" xml:space="preserve"> INDEX($K$3:$K$57, 表格1_3374[[#This Row],[欄1]])</f>
        <v>ㆭ</v>
      </c>
      <c r="X43" s="548" t="str">
        <f t="shared" si="4"/>
        <v>"-": ㆭ</v>
      </c>
      <c r="Z43" s="242" t="str">
        <f xml:space="preserve"> INDEX($K$3:$K$44, MATCH(表格1_3374[[#This Row],[鍵盤位置]], $J$3:$J$44,0))</f>
        <v>ㆭ</v>
      </c>
      <c r="AA43" s="245" t="s">
        <v>313</v>
      </c>
      <c r="AB43" s="244" t="s">
        <v>370</v>
      </c>
    </row>
    <row r="44" spans="5:28">
      <c r="E44" s="180">
        <v>42</v>
      </c>
      <c r="F44" s="225" t="s">
        <v>49</v>
      </c>
      <c r="G44" s="225" t="s">
        <v>77</v>
      </c>
      <c r="I44" s="180">
        <v>42</v>
      </c>
      <c r="J44" s="542" t="s">
        <v>77</v>
      </c>
      <c r="K44" s="195" t="s">
        <v>48</v>
      </c>
      <c r="M44" s="180">
        <v>42</v>
      </c>
      <c r="N44" s="194" t="str">
        <f t="shared" si="0"/>
        <v>}</v>
      </c>
      <c r="O44" s="194" t="str">
        <f t="shared" si="1"/>
        <v/>
      </c>
      <c r="Q44" s="180">
        <v>42</v>
      </c>
      <c r="R44" s="183" t="str">
        <f t="shared" si="3"/>
        <v>u</v>
      </c>
      <c r="S44" s="197" t="str">
        <f t="shared" si="2"/>
        <v>i</v>
      </c>
      <c r="T44" s="543" t="s">
        <v>48</v>
      </c>
      <c r="U44" s="543">
        <f xml:space="preserve"> MATCH( "" &amp; 表格1_3374[[#This Row],[鍵盤位置]], $J$3:$J$57, 0)</f>
        <v>42</v>
      </c>
      <c r="V44" s="543" t="str" cm="1">
        <f t="array" ref="V44" xml:space="preserve"> INDEX($K$3:$K$57, 表格1_3374[[#This Row],[欄1]])</f>
        <v>ㄧ</v>
      </c>
      <c r="X44" s="548" t="str">
        <f t="shared" si="4"/>
        <v>"u": ㄧ</v>
      </c>
      <c r="Z44" s="242" t="str">
        <f xml:space="preserve"> INDEX($K$3:$K$44, MATCH(表格1_3374[[#This Row],[鍵盤位置]], $J$3:$J$44,0))</f>
        <v>ㄧ</v>
      </c>
      <c r="AA44" s="245" t="s">
        <v>311</v>
      </c>
      <c r="AB44" s="244" t="s">
        <v>369</v>
      </c>
    </row>
    <row r="45" spans="5:28">
      <c r="E45" s="180">
        <v>43</v>
      </c>
      <c r="F45" s="225" t="s">
        <v>31</v>
      </c>
      <c r="G45" s="225" t="s">
        <v>30</v>
      </c>
      <c r="I45" s="180">
        <v>43</v>
      </c>
      <c r="J45" s="542" t="s">
        <v>30</v>
      </c>
      <c r="K45" s="195" t="s">
        <v>116</v>
      </c>
      <c r="O45" s="180"/>
      <c r="Q45" s="180">
        <v>43</v>
      </c>
      <c r="R45" s="183" t="str">
        <f t="shared" si="3"/>
        <v>U</v>
      </c>
      <c r="S45" s="197" t="str">
        <f t="shared" si="2"/>
        <v>I</v>
      </c>
      <c r="T45" s="543" t="s">
        <v>48</v>
      </c>
      <c r="U45" s="543">
        <f xml:space="preserve"> MATCH( "" &amp; 表格1_3374[[#This Row],[鍵盤位置]], $J$3:$J$57, 0)</f>
        <v>42</v>
      </c>
      <c r="V45" s="543" t="str" cm="1">
        <f t="array" ref="V45" xml:space="preserve"> INDEX($K$3:$K$57, 表格1_3374[[#This Row],[欄1]])</f>
        <v>ㄧ</v>
      </c>
      <c r="X45" s="548" t="str">
        <f t="shared" si="4"/>
        <v>"U": ㄧ</v>
      </c>
    </row>
    <row r="46" spans="5:28">
      <c r="E46" s="180">
        <v>44</v>
      </c>
      <c r="F46" s="225" t="s">
        <v>77</v>
      </c>
      <c r="G46" s="225" t="s">
        <v>97</v>
      </c>
      <c r="I46" s="180">
        <v>44</v>
      </c>
      <c r="J46" s="542" t="s">
        <v>97</v>
      </c>
      <c r="K46" s="195" t="s">
        <v>76</v>
      </c>
      <c r="Q46" s="180">
        <v>44</v>
      </c>
      <c r="R46" s="183" t="str">
        <f t="shared" si="3"/>
        <v>j</v>
      </c>
      <c r="S46" s="197" t="str">
        <f t="shared" si="2"/>
        <v>u</v>
      </c>
      <c r="T46" s="543" t="s">
        <v>76</v>
      </c>
      <c r="U46" s="543">
        <f xml:space="preserve"> MATCH( "" &amp; 表格1_3374[[#This Row],[鍵盤位置]], $J$3:$J$57, 0)</f>
        <v>44</v>
      </c>
      <c r="V46" s="543" t="str" cm="1">
        <f t="array" ref="V46" xml:space="preserve"> INDEX($K$3:$K$57, 表格1_3374[[#This Row],[欄1]])</f>
        <v>ㄨ</v>
      </c>
      <c r="X46" s="548" t="str">
        <f t="shared" si="4"/>
        <v>"j": ㄨ</v>
      </c>
      <c r="Z46" s="259" t="str">
        <f xml:space="preserve"> _xlfn.CONCAT(S3:S23)</f>
        <v>pbPmtTnlkgKGhZJCSzjcs</v>
      </c>
    </row>
    <row r="47" spans="5:28">
      <c r="E47" s="180">
        <v>45</v>
      </c>
      <c r="F47" s="225" t="s">
        <v>30</v>
      </c>
      <c r="G47" s="225" t="s">
        <v>61</v>
      </c>
      <c r="I47" s="180">
        <v>45</v>
      </c>
      <c r="J47" s="542" t="s">
        <v>61</v>
      </c>
      <c r="K47" s="195" t="s">
        <v>117</v>
      </c>
      <c r="Q47" s="180">
        <v>45</v>
      </c>
      <c r="R47" s="183" t="str">
        <f t="shared" si="3"/>
        <v>J</v>
      </c>
      <c r="S47" s="197" t="str">
        <f t="shared" si="2"/>
        <v>U</v>
      </c>
      <c r="T47" s="543" t="s">
        <v>117</v>
      </c>
      <c r="U47" s="543">
        <f xml:space="preserve"> MATCH( "" &amp; 表格1_3374[[#This Row],[鍵盤位置]], $J$3:$J$57, 0)</f>
        <v>44</v>
      </c>
      <c r="V47" s="543" t="str" cm="1">
        <f t="array" ref="V47" xml:space="preserve"> INDEX($K$3:$K$57, 表格1_3374[[#This Row],[欄1]])</f>
        <v>ㄨ</v>
      </c>
      <c r="X47" s="548" t="str">
        <f t="shared" si="4"/>
        <v>"J": ㆫ</v>
      </c>
    </row>
    <row r="48" spans="5:28">
      <c r="E48" s="180">
        <v>46</v>
      </c>
      <c r="F48" s="225" t="s">
        <v>168</v>
      </c>
      <c r="G48" s="225" t="s">
        <v>118</v>
      </c>
      <c r="I48" s="180">
        <v>46</v>
      </c>
      <c r="J48" s="542" t="s">
        <v>118</v>
      </c>
      <c r="K48" s="195" t="s">
        <v>118</v>
      </c>
      <c r="Q48" s="180">
        <v>46</v>
      </c>
      <c r="R48" s="183" t="str">
        <f>G51</f>
        <v>b</v>
      </c>
      <c r="S48" s="197" t="str">
        <f>F51</f>
        <v>9</v>
      </c>
      <c r="T48" s="543" t="s">
        <v>119</v>
      </c>
      <c r="U48" s="543">
        <f xml:space="preserve"> MATCH( "" &amp; 表格1_3374[[#This Row],[鍵盤位置]], $J$3:$J$57, 0)</f>
        <v>49</v>
      </c>
      <c r="V48" s="543" t="str" cm="1">
        <f t="array" ref="V48" xml:space="preserve"> INDEX($K$3:$K$57, 表格1_3374[[#This Row],[欄1]])</f>
        <v>ㆴ</v>
      </c>
    </row>
    <row r="49" spans="5:26">
      <c r="E49" s="180">
        <v>47</v>
      </c>
      <c r="F49" s="225" t="s">
        <v>169</v>
      </c>
      <c r="G49" s="225" t="s">
        <v>186</v>
      </c>
      <c r="I49" s="180">
        <v>47</v>
      </c>
      <c r="J49" s="542" t="s">
        <v>186</v>
      </c>
      <c r="K49" s="195" t="s">
        <v>14</v>
      </c>
      <c r="Q49" s="180">
        <v>47</v>
      </c>
      <c r="R49" s="183" t="str">
        <f>G52</f>
        <v>t</v>
      </c>
      <c r="S49" s="197" t="str">
        <f>F52</f>
        <v>&gt;</v>
      </c>
      <c r="T49" s="543" t="s">
        <v>120</v>
      </c>
      <c r="U49" s="543">
        <f xml:space="preserve"> MATCH( "" &amp; 表格1_3374[[#This Row],[鍵盤位置]], $J$3:$J$57, 0)</f>
        <v>50</v>
      </c>
      <c r="V49" s="543" t="str" cm="1">
        <f t="array" ref="V49" xml:space="preserve"> INDEX($K$3:$K$57, 表格1_3374[[#This Row],[欄1]])</f>
        <v>ㆵ</v>
      </c>
      <c r="Z49" t="s">
        <v>1005</v>
      </c>
    </row>
    <row r="50" spans="5:26">
      <c r="E50" s="180">
        <v>48</v>
      </c>
      <c r="F50" s="225" t="s">
        <v>187</v>
      </c>
      <c r="G50" s="225" t="s">
        <v>187</v>
      </c>
      <c r="I50" s="180">
        <v>48</v>
      </c>
      <c r="J50" s="542" t="s">
        <v>187</v>
      </c>
      <c r="K50" s="195" t="s">
        <v>12</v>
      </c>
      <c r="Q50" s="180">
        <v>48</v>
      </c>
      <c r="R50" s="183" t="str">
        <f>G53</f>
        <v>g</v>
      </c>
      <c r="S50" s="197" t="str">
        <f>F53</f>
        <v>&lt;</v>
      </c>
      <c r="T50" s="543" t="s">
        <v>121</v>
      </c>
      <c r="U50" s="543">
        <f xml:space="preserve"> MATCH( "" &amp; 表格1_3374[[#This Row],[鍵盤位置]], $J$3:$J$57, 0)</f>
        <v>51</v>
      </c>
      <c r="V50" s="543" t="str" cm="1">
        <f t="array" ref="V50" xml:space="preserve"> INDEX($K$3:$K$57, 表格1_3374[[#This Row],[欄1]])</f>
        <v>ㆻ</v>
      </c>
      <c r="Z50">
        <f xml:space="preserve"> LEN(Z49) - 2</f>
        <v>55</v>
      </c>
    </row>
    <row r="51" spans="5:26">
      <c r="E51" s="180">
        <v>49</v>
      </c>
      <c r="F51" s="225" t="s">
        <v>178</v>
      </c>
      <c r="G51" s="225" t="s">
        <v>91</v>
      </c>
      <c r="I51" s="180">
        <v>49</v>
      </c>
      <c r="J51" s="542" t="s">
        <v>91</v>
      </c>
      <c r="K51" s="195" t="s">
        <v>119</v>
      </c>
      <c r="Q51" s="180">
        <v>49</v>
      </c>
      <c r="R51" s="183" t="str">
        <f>G54</f>
        <v>z</v>
      </c>
      <c r="S51" s="197" t="str">
        <f>F54</f>
        <v>4</v>
      </c>
      <c r="T51" s="543" t="s">
        <v>122</v>
      </c>
      <c r="U51" s="543">
        <f xml:space="preserve"> MATCH( "" &amp; 表格1_3374[[#This Row],[鍵盤位置]], $J$3:$J$57, 0)</f>
        <v>52</v>
      </c>
      <c r="V51" s="543" t="str" cm="1">
        <f t="array" ref="V51" xml:space="preserve"> INDEX($K$3:$K$57, 表格1_3374[[#This Row],[欄1]])</f>
        <v>ㆷ</v>
      </c>
    </row>
    <row r="52" spans="5:26">
      <c r="E52" s="180">
        <v>50</v>
      </c>
      <c r="F52" s="225" t="s">
        <v>1006</v>
      </c>
      <c r="G52" s="225" t="s">
        <v>11</v>
      </c>
      <c r="I52" s="180">
        <v>50</v>
      </c>
      <c r="J52" s="542" t="s">
        <v>11</v>
      </c>
      <c r="K52" s="195" t="s">
        <v>120</v>
      </c>
      <c r="Q52" s="180">
        <v>50</v>
      </c>
      <c r="R52" s="183" t="str">
        <f>G48</f>
        <v xml:space="preserve"> </v>
      </c>
      <c r="S52" s="197" t="str">
        <f>F48</f>
        <v>1</v>
      </c>
      <c r="T52" s="543" t="s">
        <v>118</v>
      </c>
      <c r="U52" s="543">
        <f xml:space="preserve"> MATCH( "" &amp; 表格1_3374[[#This Row],[鍵盤位置]], $J$3:$J$57, 0)</f>
        <v>46</v>
      </c>
      <c r="V52" s="543" t="str" cm="1">
        <f t="array" ref="V52" xml:space="preserve"> INDEX($K$3:$K$57, 表格1_3374[[#This Row],[欄1]])</f>
        <v xml:space="preserve"> </v>
      </c>
    </row>
    <row r="53" spans="5:26">
      <c r="E53" s="180">
        <v>51</v>
      </c>
      <c r="F53" s="225" t="s">
        <v>181</v>
      </c>
      <c r="G53" s="225" t="s">
        <v>45</v>
      </c>
      <c r="I53" s="180">
        <v>51</v>
      </c>
      <c r="J53" s="542" t="s">
        <v>45</v>
      </c>
      <c r="K53" s="195" t="s">
        <v>121</v>
      </c>
      <c r="Q53" s="180">
        <v>51</v>
      </c>
      <c r="R53" s="183" t="str">
        <f>G49</f>
        <v>4</v>
      </c>
      <c r="S53" s="197" t="str">
        <f>F49</f>
        <v>2</v>
      </c>
      <c r="T53" s="543" t="s">
        <v>14</v>
      </c>
      <c r="U53" s="543">
        <f xml:space="preserve"> MATCH( "" &amp; 表格1_3374[[#This Row],[鍵盤位置]], $J$3:$J$57, 0)</f>
        <v>47</v>
      </c>
      <c r="V53" s="543" t="str" cm="1">
        <f t="array" ref="V53" xml:space="preserve"> INDEX($K$3:$K$57, 表格1_3374[[#This Row],[欄1]])</f>
        <v>ˋ</v>
      </c>
    </row>
    <row r="54" spans="5:26">
      <c r="E54" s="180">
        <v>52</v>
      </c>
      <c r="F54" s="225" t="s">
        <v>186</v>
      </c>
      <c r="G54" s="225" t="s">
        <v>165</v>
      </c>
      <c r="I54" s="180">
        <v>52</v>
      </c>
      <c r="J54" s="542" t="s">
        <v>165</v>
      </c>
      <c r="K54" s="195" t="s">
        <v>122</v>
      </c>
      <c r="Q54" s="180">
        <v>52</v>
      </c>
      <c r="R54" s="183" t="str">
        <f>G50</f>
        <v>3</v>
      </c>
      <c r="S54" s="197" t="str">
        <f>F50</f>
        <v>3</v>
      </c>
      <c r="T54" s="543" t="s">
        <v>12</v>
      </c>
      <c r="U54" s="543">
        <f xml:space="preserve"> MATCH( "" &amp; 表格1_3374[[#This Row],[鍵盤位置]], $J$3:$J$57, 0)</f>
        <v>48</v>
      </c>
      <c r="V54" s="543" t="str" cm="1">
        <f t="array" ref="V54" xml:space="preserve"> INDEX($K$3:$K$57, 表格1_3374[[#This Row],[欄1]])</f>
        <v>˪</v>
      </c>
    </row>
    <row r="55" spans="5:26">
      <c r="E55" s="180">
        <v>53</v>
      </c>
      <c r="F55" s="225" t="s">
        <v>189</v>
      </c>
      <c r="G55" s="225" t="s">
        <v>188</v>
      </c>
      <c r="I55" s="180">
        <v>53</v>
      </c>
      <c r="J55" s="542" t="s">
        <v>188</v>
      </c>
      <c r="K55" s="195" t="s">
        <v>18</v>
      </c>
      <c r="Q55" s="180">
        <v>53</v>
      </c>
      <c r="R55" s="183" t="str">
        <f>G55</f>
        <v>6</v>
      </c>
      <c r="S55" s="197" t="str">
        <f>F55</f>
        <v>5</v>
      </c>
      <c r="T55" s="543" t="s">
        <v>18</v>
      </c>
      <c r="U55" s="543">
        <f xml:space="preserve"> MATCH( "" &amp; 表格1_3374[[#This Row],[鍵盤位置]], $J$3:$J$57, 0)</f>
        <v>53</v>
      </c>
      <c r="V55" s="543" t="str" cm="1">
        <f t="array" ref="V55" xml:space="preserve"> INDEX($K$3:$K$57, 表格1_3374[[#This Row],[欄1]])</f>
        <v>ˊ</v>
      </c>
    </row>
    <row r="56" spans="5:26">
      <c r="E56" s="180">
        <v>54</v>
      </c>
      <c r="F56" s="225" t="s">
        <v>190</v>
      </c>
      <c r="G56" s="225" t="s">
        <v>189</v>
      </c>
      <c r="I56" s="180">
        <v>54</v>
      </c>
      <c r="J56" s="542" t="s">
        <v>189</v>
      </c>
      <c r="K56" s="195" t="s">
        <v>16</v>
      </c>
      <c r="Q56" s="180">
        <v>54</v>
      </c>
      <c r="R56" s="183" t="str">
        <f>G56</f>
        <v>5</v>
      </c>
      <c r="S56" s="197" t="str">
        <f>F56</f>
        <v>7</v>
      </c>
      <c r="T56" s="543" t="s">
        <v>16</v>
      </c>
      <c r="U56" s="543">
        <f xml:space="preserve"> MATCH( "" &amp; 表格1_3374[[#This Row],[鍵盤位置]], $J$3:$J$57, 0)</f>
        <v>54</v>
      </c>
      <c r="V56" s="543" t="str" cm="1">
        <f t="array" ref="V56" xml:space="preserve"> INDEX($K$3:$K$57, 表格1_3374[[#This Row],[欄1]])</f>
        <v>˫</v>
      </c>
    </row>
    <row r="57" spans="5:26">
      <c r="E57" s="180">
        <v>55</v>
      </c>
      <c r="F57" s="225">
        <v>0</v>
      </c>
      <c r="G57" s="225" t="s">
        <v>190</v>
      </c>
      <c r="I57" s="180">
        <v>55</v>
      </c>
      <c r="J57" s="542" t="s">
        <v>190</v>
      </c>
      <c r="K57" s="195" t="s">
        <v>123</v>
      </c>
      <c r="Q57" s="180">
        <v>55</v>
      </c>
      <c r="R57" s="183" t="str">
        <f>G57</f>
        <v>7</v>
      </c>
      <c r="S57" s="197">
        <f>F57</f>
        <v>0</v>
      </c>
      <c r="T57" s="543" t="s">
        <v>123</v>
      </c>
      <c r="U57" s="543">
        <f xml:space="preserve"> MATCH( "" &amp; 表格1_3374[[#This Row],[鍵盤位置]], $J$3:$J$57, 0)</f>
        <v>55</v>
      </c>
      <c r="V57" s="543" t="str" cm="1">
        <f t="array" ref="V57" xml:space="preserve"> INDEX($K$3:$K$57, 表格1_3374[[#This Row],[欄1]])</f>
        <v>˙</v>
      </c>
    </row>
    <row r="58" spans="5:26">
      <c r="R58" s="183"/>
      <c r="S58" s="197"/>
      <c r="T58" s="183"/>
      <c r="U58" s="183"/>
      <c r="V58" s="183"/>
    </row>
    <row r="59" spans="5:26">
      <c r="E59" s="549" t="s">
        <v>770</v>
      </c>
      <c r="F59" s="553" t="str">
        <f xml:space="preserve"> _xlfn.CONCAT(鍵盤位置)</f>
        <v>1!qa2wsxeEdDcrRfvyYhn8*iIkoO9(lL,&lt;m0p;:/-uUjJbtgz 43657</v>
      </c>
      <c r="G59" s="550"/>
      <c r="H59" s="551"/>
      <c r="I59" s="551"/>
      <c r="J59" s="552"/>
      <c r="K59" s="550"/>
      <c r="L59" s="551"/>
      <c r="M59" s="551"/>
      <c r="N59" s="551"/>
      <c r="O59" s="247"/>
      <c r="P59" s="551"/>
      <c r="R59" s="183"/>
      <c r="S59" s="197"/>
      <c r="T59" s="183"/>
      <c r="U59" s="183"/>
      <c r="V59" s="183"/>
    </row>
    <row r="60" spans="5:26">
      <c r="R60" s="183"/>
      <c r="S60" s="197"/>
      <c r="T60" s="183"/>
      <c r="U60" s="183"/>
      <c r="V60" s="183"/>
    </row>
    <row r="61" spans="5:26">
      <c r="R61" s="183"/>
      <c r="S61" s="197"/>
      <c r="T61" s="183"/>
      <c r="U61" s="183"/>
      <c r="V61" s="183"/>
    </row>
    <row r="62" spans="5:26">
      <c r="R62" s="183"/>
      <c r="S62" s="197"/>
      <c r="T62" s="183"/>
      <c r="U62" s="183"/>
      <c r="V62" s="183"/>
    </row>
    <row r="63" spans="5:26">
      <c r="R63" s="183"/>
      <c r="S63" s="197"/>
      <c r="T63" s="183"/>
      <c r="U63" s="183"/>
      <c r="V63" s="183"/>
    </row>
    <row r="64" spans="5:26">
      <c r="R64" s="183"/>
      <c r="S64" s="197"/>
      <c r="T64" s="183"/>
      <c r="U64" s="183"/>
      <c r="V64" s="183"/>
    </row>
    <row r="65" spans="18:22">
      <c r="R65" s="183"/>
      <c r="S65" s="197"/>
      <c r="T65" s="183"/>
      <c r="U65" s="183"/>
      <c r="V65" s="183"/>
    </row>
    <row r="66" spans="18:22">
      <c r="R66" s="183"/>
      <c r="S66" s="197"/>
      <c r="T66" s="183"/>
      <c r="U66" s="183"/>
      <c r="V66" s="183"/>
    </row>
    <row r="67" spans="18:22">
      <c r="R67" s="183"/>
      <c r="S67" s="197"/>
      <c r="T67" s="183"/>
      <c r="U67" s="183"/>
      <c r="V67" s="183"/>
    </row>
    <row r="68" spans="18:22">
      <c r="R68" s="183"/>
      <c r="S68" s="197"/>
      <c r="T68" s="183"/>
      <c r="U68" s="183"/>
      <c r="V68" s="183"/>
    </row>
    <row r="69" spans="18:22">
      <c r="R69" s="183"/>
      <c r="S69" s="197"/>
      <c r="T69" s="183"/>
      <c r="U69" s="183"/>
      <c r="V69" s="183"/>
    </row>
    <row r="70" spans="18:22">
      <c r="R70" s="183"/>
      <c r="S70" s="197"/>
      <c r="T70" s="183"/>
      <c r="U70" s="183"/>
      <c r="V70" s="183"/>
    </row>
    <row r="72" spans="18:22">
      <c r="S72" s="180" t="str">
        <f xml:space="preserve"> _xlfn.CONCAT(按鍵編碼)</f>
        <v>pbPmtTnlkgKGhZJCSzjcsaAOQoeEyYxX{}M@N[]RriIuU9&gt;&lt;4123570</v>
      </c>
    </row>
    <row r="73" spans="18:22">
      <c r="S73" s="180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2">
      <c r="S74" s="246" t="str">
        <f xml:space="preserve"> "xlit|" &amp; S72 &amp; "|" &amp; S73 &amp; "|"</f>
        <v>xlit|pbPmtTnlkgKGhZJCSzjcsaAOQoeEyYxX{}M@N[]RriIuU9&gt;&lt;4123570|ㄅㆠㄆㄇㄉㄊㄋㄌㄍㆣㄎㄫㄏㄐㆢㄑㄒㄗㆡㄘㄙㄚㆩㆦㆧㄜㆤㆤㄞㆮㄠㆯㆰㆱㆬㄢㄣㄤㆲㄥㆭㄧㄧㄨㆫㆴㆵㆻㆷ ˋ˪ˊ˫˙|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657">
        <v>1</v>
      </c>
      <c r="D2" s="658"/>
      <c r="E2" s="659"/>
      <c r="F2" s="657">
        <v>2</v>
      </c>
      <c r="G2" s="658"/>
      <c r="H2" s="659"/>
      <c r="I2" s="647">
        <v>3</v>
      </c>
      <c r="J2" s="648"/>
      <c r="K2" s="649"/>
      <c r="L2" s="647">
        <v>4</v>
      </c>
      <c r="M2" s="648"/>
      <c r="N2" s="649"/>
      <c r="O2" s="647">
        <v>5</v>
      </c>
      <c r="P2" s="648"/>
      <c r="Q2" s="649"/>
      <c r="R2" s="647">
        <v>6</v>
      </c>
      <c r="S2" s="648"/>
      <c r="T2" s="649"/>
      <c r="U2" s="647">
        <v>7</v>
      </c>
      <c r="V2" s="648"/>
      <c r="W2" s="649"/>
      <c r="X2" s="638">
        <v>8</v>
      </c>
      <c r="Y2" s="633"/>
      <c r="Z2" s="634"/>
      <c r="AA2" s="638">
        <v>9</v>
      </c>
      <c r="AB2" s="633"/>
      <c r="AC2" s="634"/>
      <c r="AD2" s="638">
        <v>0</v>
      </c>
      <c r="AE2" s="633"/>
      <c r="AF2" s="634"/>
      <c r="AG2" s="632" t="s">
        <v>451</v>
      </c>
      <c r="AH2" s="633"/>
      <c r="AI2" s="634"/>
      <c r="AJ2" s="142"/>
      <c r="AK2" s="142"/>
      <c r="AL2" s="142"/>
      <c r="AR2" s="158" t="s">
        <v>450</v>
      </c>
    </row>
    <row r="3" spans="2:44" ht="30" customHeight="1" thickBot="1">
      <c r="C3" s="654" t="str">
        <f>D14</f>
        <v>ㄅ</v>
      </c>
      <c r="D3" s="655"/>
      <c r="E3" s="656"/>
      <c r="F3" s="654" t="str">
        <f>H14</f>
        <v>ㄉ</v>
      </c>
      <c r="G3" s="655"/>
      <c r="H3" s="656"/>
      <c r="I3" s="651" t="s">
        <v>449</v>
      </c>
      <c r="J3" s="652"/>
      <c r="K3" s="653"/>
      <c r="L3" s="651" t="s">
        <v>448</v>
      </c>
      <c r="M3" s="652"/>
      <c r="N3" s="653"/>
      <c r="O3" s="651"/>
      <c r="P3" s="652"/>
      <c r="Q3" s="653"/>
      <c r="R3" s="660" t="s">
        <v>447</v>
      </c>
      <c r="S3" s="661"/>
      <c r="T3" s="662"/>
      <c r="U3" s="651" t="s">
        <v>446</v>
      </c>
      <c r="V3" s="652"/>
      <c r="W3" s="653"/>
      <c r="X3" s="639" t="str">
        <f>D20</f>
        <v>ㄚ</v>
      </c>
      <c r="Y3" s="640"/>
      <c r="Z3" s="641"/>
      <c r="AA3" s="639"/>
      <c r="AB3" s="640"/>
      <c r="AC3" s="641"/>
      <c r="AD3" s="639"/>
      <c r="AE3" s="640"/>
      <c r="AF3" s="641"/>
      <c r="AG3" s="635"/>
      <c r="AH3" s="636"/>
      <c r="AI3" s="637"/>
      <c r="AQ3" s="156" t="s">
        <v>445</v>
      </c>
      <c r="AR3" s="142" t="s">
        <v>426</v>
      </c>
    </row>
    <row r="4" spans="2:44" s="155" customFormat="1" ht="18" customHeight="1">
      <c r="D4" s="657" t="s">
        <v>444</v>
      </c>
      <c r="E4" s="658"/>
      <c r="F4" s="659"/>
      <c r="G4" s="657" t="s">
        <v>379</v>
      </c>
      <c r="H4" s="658"/>
      <c r="I4" s="659"/>
      <c r="J4" s="657" t="s">
        <v>443</v>
      </c>
      <c r="K4" s="658"/>
      <c r="L4" s="659"/>
      <c r="M4" s="657" t="s">
        <v>442</v>
      </c>
      <c r="N4" s="658"/>
      <c r="O4" s="659"/>
      <c r="P4" s="657" t="s">
        <v>441</v>
      </c>
      <c r="Q4" s="658"/>
      <c r="R4" s="659"/>
      <c r="S4" s="657" t="s">
        <v>440</v>
      </c>
      <c r="T4" s="658"/>
      <c r="U4" s="659"/>
      <c r="V4" s="638" t="s">
        <v>439</v>
      </c>
      <c r="W4" s="633"/>
      <c r="X4" s="634"/>
      <c r="Y4" s="638" t="s">
        <v>438</v>
      </c>
      <c r="Z4" s="633"/>
      <c r="AA4" s="634"/>
      <c r="AB4" s="638" t="s">
        <v>435</v>
      </c>
      <c r="AC4" s="633"/>
      <c r="AD4" s="634"/>
      <c r="AE4" s="638" t="s">
        <v>437</v>
      </c>
      <c r="AF4" s="633"/>
      <c r="AG4" s="634"/>
      <c r="AJ4" s="142"/>
      <c r="AK4" s="142"/>
      <c r="AL4" s="142"/>
    </row>
    <row r="5" spans="2:44" ht="30" customHeight="1" thickBot="1">
      <c r="D5" s="654" t="str">
        <f>E14</f>
        <v>ㄆ</v>
      </c>
      <c r="E5" s="655"/>
      <c r="F5" s="656"/>
      <c r="G5" s="654" t="str">
        <f>I14</f>
        <v>ㄊ</v>
      </c>
      <c r="H5" s="655"/>
      <c r="I5" s="656"/>
      <c r="J5" s="654" t="str">
        <f>L14</f>
        <v>ㄍ</v>
      </c>
      <c r="K5" s="655"/>
      <c r="L5" s="656"/>
      <c r="M5" s="654"/>
      <c r="N5" s="655"/>
      <c r="O5" s="656"/>
      <c r="P5" s="663" t="str">
        <f>F14</f>
        <v>ㆠ</v>
      </c>
      <c r="Q5" s="664"/>
      <c r="R5" s="665"/>
      <c r="S5" s="654" t="str">
        <f>Q14</f>
        <v>ㄗ</v>
      </c>
      <c r="T5" s="655"/>
      <c r="U5" s="656"/>
      <c r="V5" s="639" t="str">
        <f>F20</f>
        <v>ㄧ</v>
      </c>
      <c r="W5" s="640"/>
      <c r="X5" s="641"/>
      <c r="Y5" s="639" t="str">
        <f>L20</f>
        <v>ㆦ</v>
      </c>
      <c r="Z5" s="640"/>
      <c r="AA5" s="641"/>
      <c r="AB5" s="639"/>
      <c r="AC5" s="640"/>
      <c r="AD5" s="641"/>
      <c r="AE5" s="644" t="str">
        <f>P20</f>
        <v>ㄣ</v>
      </c>
      <c r="AF5" s="645"/>
      <c r="AG5" s="646"/>
      <c r="AQ5" s="156" t="s">
        <v>436</v>
      </c>
      <c r="AR5" s="142" t="s">
        <v>435</v>
      </c>
    </row>
    <row r="6" spans="2:44" s="155" customFormat="1" ht="18" customHeight="1">
      <c r="D6" s="157"/>
      <c r="E6" s="657" t="s">
        <v>434</v>
      </c>
      <c r="F6" s="658"/>
      <c r="G6" s="659"/>
      <c r="H6" s="657" t="s">
        <v>433</v>
      </c>
      <c r="I6" s="658"/>
      <c r="J6" s="659"/>
      <c r="K6" s="657" t="s">
        <v>432</v>
      </c>
      <c r="L6" s="658"/>
      <c r="M6" s="659"/>
      <c r="N6" s="657" t="s">
        <v>431</v>
      </c>
      <c r="O6" s="658"/>
      <c r="P6" s="659"/>
      <c r="Q6" s="657" t="s">
        <v>430</v>
      </c>
      <c r="R6" s="658"/>
      <c r="S6" s="659"/>
      <c r="T6" s="657" t="s">
        <v>429</v>
      </c>
      <c r="U6" s="658"/>
      <c r="V6" s="659"/>
      <c r="W6" s="638" t="s">
        <v>428</v>
      </c>
      <c r="X6" s="633"/>
      <c r="Y6" s="634"/>
      <c r="Z6" s="638" t="s">
        <v>427</v>
      </c>
      <c r="AA6" s="633"/>
      <c r="AB6" s="634"/>
      <c r="AC6" s="638" t="s">
        <v>426</v>
      </c>
      <c r="AD6" s="633"/>
      <c r="AE6" s="634"/>
      <c r="AF6" s="638" t="s">
        <v>425</v>
      </c>
      <c r="AG6" s="633"/>
      <c r="AH6" s="634"/>
    </row>
    <row r="7" spans="2:44" ht="30" customHeight="1" thickBot="1">
      <c r="E7" s="666" t="str">
        <f>G14</f>
        <v>ㄇ</v>
      </c>
      <c r="F7" s="667"/>
      <c r="G7" s="668"/>
      <c r="H7" s="654" t="str">
        <f>J14</f>
        <v>ㄋ</v>
      </c>
      <c r="I7" s="655"/>
      <c r="J7" s="656"/>
      <c r="K7" s="654" t="str">
        <f>M14</f>
        <v>ㄎ</v>
      </c>
      <c r="L7" s="655"/>
      <c r="M7" s="656"/>
      <c r="N7" s="654"/>
      <c r="O7" s="655"/>
      <c r="P7" s="656"/>
      <c r="Q7" s="669" t="str">
        <f>N14</f>
        <v>ㆣ</v>
      </c>
      <c r="R7" s="664"/>
      <c r="S7" s="665"/>
      <c r="T7" s="654" t="str">
        <f>R14</f>
        <v>ㄘ</v>
      </c>
      <c r="U7" s="655"/>
      <c r="V7" s="656"/>
      <c r="W7" s="639" t="str">
        <f>H20</f>
        <v>ㄨ</v>
      </c>
      <c r="X7" s="640"/>
      <c r="Y7" s="641"/>
      <c r="Z7" s="639" t="str">
        <f>N20</f>
        <v>ㄜ</v>
      </c>
      <c r="AA7" s="640"/>
      <c r="AB7" s="641"/>
      <c r="AC7" s="639"/>
      <c r="AD7" s="640"/>
      <c r="AE7" s="641"/>
      <c r="AF7" s="643"/>
      <c r="AG7" s="640"/>
      <c r="AH7" s="641"/>
      <c r="AQ7" s="156" t="s">
        <v>424</v>
      </c>
      <c r="AR7" s="142" t="s">
        <v>423</v>
      </c>
    </row>
    <row r="8" spans="2:44" s="155" customFormat="1" ht="18" customHeight="1">
      <c r="F8" s="657" t="s">
        <v>422</v>
      </c>
      <c r="G8" s="658"/>
      <c r="H8" s="659"/>
      <c r="I8" s="657" t="s">
        <v>421</v>
      </c>
      <c r="J8" s="658"/>
      <c r="K8" s="659"/>
      <c r="L8" s="657" t="s">
        <v>420</v>
      </c>
      <c r="M8" s="658"/>
      <c r="N8" s="659"/>
      <c r="O8" s="657" t="s">
        <v>419</v>
      </c>
      <c r="P8" s="658"/>
      <c r="Q8" s="659"/>
      <c r="R8" s="657" t="s">
        <v>418</v>
      </c>
      <c r="S8" s="658"/>
      <c r="T8" s="659"/>
      <c r="U8" s="657" t="s">
        <v>377</v>
      </c>
      <c r="V8" s="658"/>
      <c r="W8" s="659"/>
      <c r="X8" s="638" t="s">
        <v>417</v>
      </c>
      <c r="Y8" s="633"/>
      <c r="Z8" s="634"/>
      <c r="AA8" s="638" t="s">
        <v>416</v>
      </c>
      <c r="AB8" s="633"/>
      <c r="AC8" s="634"/>
      <c r="AD8" s="638" t="s">
        <v>415</v>
      </c>
      <c r="AE8" s="633"/>
      <c r="AF8" s="634"/>
      <c r="AG8" s="642" t="s">
        <v>414</v>
      </c>
      <c r="AH8" s="633"/>
      <c r="AI8" s="634"/>
    </row>
    <row r="9" spans="2:44" ht="30" customHeight="1" thickBot="1">
      <c r="F9" s="654"/>
      <c r="G9" s="670"/>
      <c r="H9" s="671"/>
      <c r="I9" s="654" t="str">
        <f>K14</f>
        <v>ㄌ</v>
      </c>
      <c r="J9" s="655"/>
      <c r="K9" s="656"/>
      <c r="L9" s="654" t="str">
        <f>P14</f>
        <v>ㄏ</v>
      </c>
      <c r="M9" s="655"/>
      <c r="N9" s="656"/>
      <c r="O9" s="666" t="str">
        <f>O14</f>
        <v>ㄫ</v>
      </c>
      <c r="P9" s="667"/>
      <c r="Q9" s="668"/>
      <c r="R9" s="663" t="str">
        <f>S14</f>
        <v>ㆡ</v>
      </c>
      <c r="S9" s="664"/>
      <c r="T9" s="665"/>
      <c r="U9" s="654" t="str">
        <f>T14</f>
        <v>ㄙ</v>
      </c>
      <c r="V9" s="655"/>
      <c r="W9" s="656"/>
      <c r="X9" s="644" t="str">
        <f>O20</f>
        <v>ㆬ</v>
      </c>
      <c r="Y9" s="645"/>
      <c r="Z9" s="646"/>
      <c r="AA9" s="639" t="str">
        <f>J20</f>
        <v>ㄝ</v>
      </c>
      <c r="AB9" s="640"/>
      <c r="AC9" s="641"/>
      <c r="AD9" s="650" t="str">
        <f>Q20</f>
        <v>ㄥ</v>
      </c>
      <c r="AE9" s="645"/>
      <c r="AF9" s="646"/>
      <c r="AG9" s="639"/>
      <c r="AH9" s="640"/>
      <c r="AI9" s="641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具名範圍</vt:lpstr>
      </vt:variant>
      <vt:variant>
        <vt:i4>31</vt:i4>
      </vt:variant>
    </vt:vector>
  </HeadingPairs>
  <TitlesOfParts>
    <vt:vector size="49" baseType="lpstr">
      <vt:lpstr>RIME對映編碼 (Schema解析)</vt:lpstr>
      <vt:lpstr> 河洛方音鍵盤設計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聲母發音表</vt:lpstr>
      <vt:lpstr>工作表2</vt:lpstr>
      <vt:lpstr> 河洛方音鍵盤設計 (V1)</vt:lpstr>
      <vt:lpstr>RIME對映編碼</vt:lpstr>
      <vt:lpstr>RIME對映編碼 (河洛方音)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(河洛方音)'!方音符號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(Schema解析)'!按鍵編碼</vt:lpstr>
      <vt:lpstr>'RIME對映編碼 (台語方音)'!按鍵編碼</vt:lpstr>
      <vt:lpstr>'RIME對映編碼 (台語方音V3)'!按鍵編碼</vt:lpstr>
      <vt:lpstr>'RIME對映編碼 (河洛方音)'!按鍵編碼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(Schema解析)'!鍵盤位置</vt:lpstr>
      <vt:lpstr>'RIME對映編碼 (台語方音)'!鍵盤位置</vt:lpstr>
      <vt:lpstr>'RIME對映編碼 (台語方音V3)'!鍵盤位置</vt:lpstr>
      <vt:lpstr>'RIME對映編碼 (河洛方音)'!鍵盤位置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2024-07-04T14:43:14Z</dcterms:modified>
</cp:coreProperties>
</file>