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8_{9FA3C96E-47C6-4171-BA89-4942B6319537}" xr6:coauthVersionLast="47" xr6:coauthVersionMax="47" xr10:uidLastSave="{00000000-0000-0000-0000-000000000000}"/>
  <bookViews>
    <workbookView xWindow="-120" yWindow="-120" windowWidth="38640" windowHeight="15840" activeTab="1" xr2:uid="{53DB61E7-A99C-486E-8A38-83CAA5EE6501}"/>
  </bookViews>
  <sheets>
    <sheet name="RIME解析(BoPoMoFo)" sheetId="1" r:id="rId1"/>
    <sheet name="RIME對映編碼 (BoPoMoFo)" sheetId="2" r:id="rId2"/>
  </sheets>
  <externalReferences>
    <externalReference r:id="rId3"/>
  </externalReferences>
  <definedNames>
    <definedName name="方音符號" localSheetId="0">'RIME解析(BoPoMoFo)'!$W$3:$W$57</definedName>
    <definedName name="方音符號">[1]RIME編碼!$AA$3:$AA$45</definedName>
    <definedName name="字典編碼">[1]RIME編碼!$AB$3:$AB$45</definedName>
    <definedName name="拼音字母" localSheetId="0">'RIME解析(BoPoMoFo)'!#REF!</definedName>
    <definedName name="拼音字母">[1]RIME編碼!$AC$3:$AC$45</definedName>
    <definedName name="按鍵編碼" localSheetId="0">'RIME解析(BoPoMoFo)'!$U$3:$U$57</definedName>
    <definedName name="國際音標" localSheetId="0">'RIME解析(BoPoMoFo)'!#REF!</definedName>
    <definedName name="鍵盤位置" localSheetId="0">'RIME解析(BoPoMoFo)'!$T$3:$T$57</definedName>
    <definedName name="鍵盤位置">[1]RIME編碼!$W$3:$W$40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 a="1"/>
  <c r="D2" i="2" s="1"/>
  <c r="E2" i="2" a="1"/>
  <c r="E2" i="2" s="1"/>
  <c r="F2" i="2" a="1"/>
  <c r="F2" i="2" s="1"/>
  <c r="G2" i="2" a="1"/>
  <c r="G2" i="2" s="1"/>
  <c r="H2" i="2" a="1"/>
  <c r="H2" i="2" s="1"/>
  <c r="I2" i="2" a="1"/>
  <c r="I2" i="2" s="1"/>
  <c r="J2" i="2" a="1"/>
  <c r="J2" i="2" s="1"/>
  <c r="K2" i="2" a="1"/>
  <c r="K2" i="2" s="1"/>
  <c r="L2" i="2" a="1"/>
  <c r="L2" i="2" s="1"/>
  <c r="M2" i="2" a="1"/>
  <c r="M2" i="2" s="1"/>
  <c r="N2" i="2" a="1"/>
  <c r="N2" i="2" s="1"/>
  <c r="O2" i="2" a="1"/>
  <c r="O2" i="2" s="1"/>
  <c r="P2" i="2" a="1"/>
  <c r="P2" i="2" s="1"/>
  <c r="Q2" i="2" a="1"/>
  <c r="Q2" i="2" s="1"/>
  <c r="R2" i="2" a="1"/>
  <c r="R2" i="2" s="1"/>
  <c r="S2" i="2" a="1"/>
  <c r="S2" i="2" s="1"/>
  <c r="T2" i="2" a="1"/>
  <c r="T2" i="2" s="1"/>
  <c r="U2" i="2" a="1"/>
  <c r="U2" i="2" s="1"/>
  <c r="V2" i="2" a="1"/>
  <c r="V2" i="2" s="1"/>
  <c r="W2" i="2" a="1"/>
  <c r="W2" i="2" s="1"/>
  <c r="X2" i="2" a="1"/>
  <c r="X2" i="2" s="1"/>
  <c r="Y2" i="2" a="1"/>
  <c r="Y2" i="2" s="1"/>
  <c r="Z2" i="2" a="1"/>
  <c r="Z2" i="2" s="1"/>
  <c r="AA2" i="2" a="1"/>
  <c r="AA2" i="2" s="1"/>
  <c r="AB2" i="2" a="1"/>
  <c r="AB2" i="2" s="1"/>
  <c r="AC2" i="2" a="1"/>
  <c r="AC2" i="2" s="1"/>
  <c r="AD2" i="2" a="1"/>
  <c r="AD2" i="2" s="1"/>
  <c r="AE2" i="2" a="1"/>
  <c r="AE2" i="2" s="1"/>
  <c r="AF2" i="2" a="1"/>
  <c r="AF2" i="2" s="1"/>
  <c r="AG2" i="2" a="1"/>
  <c r="AG2" i="2" s="1"/>
  <c r="AH2" i="2" a="1"/>
  <c r="AH2" i="2" s="1"/>
  <c r="AI2" i="2" a="1"/>
  <c r="AI2" i="2" s="1"/>
  <c r="AJ2" i="2" a="1"/>
  <c r="AJ2" i="2" s="1"/>
  <c r="AK2" i="2" a="1"/>
  <c r="AK2" i="2" s="1"/>
  <c r="AL2" i="2" a="1"/>
  <c r="AL2" i="2" s="1"/>
  <c r="AM2" i="2" a="1"/>
  <c r="AM2" i="2" s="1"/>
  <c r="AN2" i="2" a="1"/>
  <c r="AN2" i="2" s="1"/>
  <c r="AO2" i="2" a="1"/>
  <c r="AO2" i="2" s="1"/>
  <c r="AP2" i="2" a="1"/>
  <c r="AP2" i="2" s="1"/>
  <c r="AQ2" i="2" a="1"/>
  <c r="AQ2" i="2" s="1"/>
  <c r="AR2" i="2" a="1"/>
  <c r="AR2" i="2" s="1"/>
  <c r="AS2" i="2" a="1"/>
  <c r="AS2" i="2" s="1"/>
  <c r="D4" i="2" a="1"/>
  <c r="D4" i="2"/>
  <c r="E4" i="2" a="1"/>
  <c r="E4" i="2"/>
  <c r="F4" i="2" a="1"/>
  <c r="F4" i="2"/>
  <c r="G4" i="2" a="1"/>
  <c r="G4" i="2"/>
  <c r="H4" i="2" a="1"/>
  <c r="H4" i="2"/>
  <c r="I4" i="2" a="1"/>
  <c r="I4" i="2"/>
  <c r="J4" i="2" a="1"/>
  <c r="J4" i="2"/>
  <c r="K4" i="2" a="1"/>
  <c r="K4" i="2"/>
  <c r="L4" i="2" a="1"/>
  <c r="L4" i="2"/>
  <c r="M4" i="2" a="1"/>
  <c r="M4" i="2"/>
  <c r="N4" i="2" a="1"/>
  <c r="N4" i="2"/>
  <c r="O4" i="2" a="1"/>
  <c r="O4" i="2"/>
  <c r="P4" i="2" a="1"/>
  <c r="P4" i="2"/>
  <c r="Q4" i="2" a="1"/>
  <c r="Q4" i="2"/>
  <c r="R4" i="2" a="1"/>
  <c r="R4" i="2"/>
  <c r="S4" i="2" a="1"/>
  <c r="S4" i="2"/>
  <c r="T4" i="2" a="1"/>
  <c r="T4" i="2"/>
  <c r="U4" i="2" a="1"/>
  <c r="U4" i="2"/>
  <c r="V4" i="2" a="1"/>
  <c r="V4" i="2"/>
  <c r="W4" i="2" a="1"/>
  <c r="W4" i="2"/>
  <c r="X4" i="2" a="1"/>
  <c r="X4" i="2"/>
  <c r="Y4" i="2" a="1"/>
  <c r="Y4" i="2"/>
  <c r="Z4" i="2" a="1"/>
  <c r="Z4" i="2"/>
  <c r="AA4" i="2" a="1"/>
  <c r="AA4" i="2"/>
  <c r="AB4" i="2" a="1"/>
  <c r="AB4" i="2"/>
  <c r="AC4" i="2" a="1"/>
  <c r="AC4" i="2"/>
  <c r="AD4" i="2" a="1"/>
  <c r="AD4" i="2"/>
  <c r="AE4" i="2" a="1"/>
  <c r="AE4" i="2"/>
  <c r="AF4" i="2" a="1"/>
  <c r="AF4" i="2"/>
  <c r="AG4" i="2" a="1"/>
  <c r="AG4" i="2"/>
  <c r="AH4" i="2" a="1"/>
  <c r="AH4" i="2"/>
  <c r="AI4" i="2" a="1"/>
  <c r="AI4" i="2"/>
  <c r="AJ4" i="2" a="1"/>
  <c r="AJ4" i="2"/>
  <c r="AK4" i="2" a="1"/>
  <c r="AK4" i="2"/>
  <c r="AL4" i="2" a="1"/>
  <c r="AL4" i="2"/>
  <c r="AM4" i="2" a="1"/>
  <c r="AM4" i="2"/>
  <c r="AN4" i="2" a="1"/>
  <c r="AN4" i="2"/>
  <c r="AO4" i="2" a="1"/>
  <c r="AO4" i="2"/>
  <c r="AP4" i="2" a="1"/>
  <c r="AP4" i="2"/>
  <c r="AQ4" i="2" a="1"/>
  <c r="AQ4" i="2"/>
  <c r="AR4" i="2" a="1"/>
  <c r="AR4" i="2"/>
  <c r="AS4" i="2" a="1"/>
  <c r="AS4" i="2"/>
  <c r="D5" i="2" a="1"/>
  <c r="D5" i="2"/>
  <c r="E5" i="2" a="1"/>
  <c r="E5" i="2"/>
  <c r="F5" i="2" a="1"/>
  <c r="F5" i="2"/>
  <c r="G5" i="2" a="1"/>
  <c r="G5" i="2"/>
  <c r="H5" i="2" a="1"/>
  <c r="H5" i="2"/>
  <c r="I5" i="2" a="1"/>
  <c r="I5" i="2"/>
  <c r="J5" i="2" a="1"/>
  <c r="J5" i="2"/>
  <c r="K5" i="2" a="1"/>
  <c r="K5" i="2"/>
  <c r="L5" i="2" a="1"/>
  <c r="L5" i="2"/>
  <c r="M5" i="2" a="1"/>
  <c r="M5" i="2"/>
  <c r="N5" i="2" a="1"/>
  <c r="N5" i="2"/>
  <c r="O5" i="2" a="1"/>
  <c r="O5" i="2"/>
  <c r="P5" i="2" a="1"/>
  <c r="P5" i="2"/>
  <c r="Q5" i="2" a="1"/>
  <c r="Q5" i="2"/>
  <c r="R5" i="2" a="1"/>
  <c r="R5" i="2"/>
  <c r="S5" i="2" a="1"/>
  <c r="S5" i="2"/>
  <c r="T5" i="2" a="1"/>
  <c r="T5" i="2"/>
  <c r="U5" i="2" a="1"/>
  <c r="U5" i="2"/>
  <c r="V5" i="2" a="1"/>
  <c r="V5" i="2"/>
  <c r="W5" i="2" a="1"/>
  <c r="W5" i="2"/>
  <c r="X5" i="2" a="1"/>
  <c r="X5" i="2"/>
  <c r="Y5" i="2" a="1"/>
  <c r="Y5" i="2"/>
  <c r="Z5" i="2" a="1"/>
  <c r="Z5" i="2"/>
  <c r="AA5" i="2" a="1"/>
  <c r="AA5" i="2"/>
  <c r="AB5" i="2" a="1"/>
  <c r="AB5" i="2"/>
  <c r="AC5" i="2" a="1"/>
  <c r="AC5" i="2"/>
  <c r="AD5" i="2" a="1"/>
  <c r="AD5" i="2"/>
  <c r="AE5" i="2" a="1"/>
  <c r="AE5" i="2"/>
  <c r="AF5" i="2" a="1"/>
  <c r="AF5" i="2"/>
  <c r="AG5" i="2" a="1"/>
  <c r="AG5" i="2"/>
  <c r="AH5" i="2" a="1"/>
  <c r="AH5" i="2"/>
  <c r="AI5" i="2" a="1"/>
  <c r="AI5" i="2"/>
  <c r="AJ5" i="2" a="1"/>
  <c r="AJ5" i="2"/>
  <c r="AK5" i="2" a="1"/>
  <c r="AK5" i="2"/>
  <c r="AL5" i="2" a="1"/>
  <c r="AL5" i="2"/>
  <c r="AM5" i="2" a="1"/>
  <c r="AM5" i="2"/>
  <c r="AN5" i="2" a="1"/>
  <c r="AN5" i="2"/>
  <c r="AO5" i="2" a="1"/>
  <c r="AO5" i="2"/>
  <c r="AP5" i="2" a="1"/>
  <c r="AP5" i="2"/>
  <c r="AQ5" i="2" a="1"/>
  <c r="AQ5" i="2"/>
  <c r="AR5" i="2" a="1"/>
  <c r="AR5" i="2"/>
  <c r="AS5" i="2" a="1"/>
  <c r="AS5" i="2"/>
  <c r="D6" i="2" a="1"/>
  <c r="D6" i="2"/>
  <c r="E6" i="2" a="1"/>
  <c r="E6" i="2"/>
  <c r="F6" i="2" a="1"/>
  <c r="F6" i="2"/>
  <c r="G6" i="2" a="1"/>
  <c r="G6" i="2"/>
  <c r="H6" i="2" a="1"/>
  <c r="H6" i="2"/>
  <c r="I6" i="2" a="1"/>
  <c r="I6" i="2"/>
  <c r="J6" i="2" a="1"/>
  <c r="J6" i="2"/>
  <c r="K6" i="2" a="1"/>
  <c r="K6" i="2"/>
  <c r="L6" i="2" a="1"/>
  <c r="L6" i="2"/>
  <c r="M6" i="2" a="1"/>
  <c r="M6" i="2"/>
  <c r="N6" i="2" a="1"/>
  <c r="N6" i="2"/>
  <c r="O6" i="2" a="1"/>
  <c r="O6" i="2"/>
  <c r="P6" i="2" a="1"/>
  <c r="P6" i="2"/>
  <c r="Q6" i="2" a="1"/>
  <c r="Q6" i="2"/>
  <c r="R6" i="2" a="1"/>
  <c r="R6" i="2"/>
  <c r="S6" i="2" a="1"/>
  <c r="S6" i="2"/>
  <c r="T6" i="2" a="1"/>
  <c r="T6" i="2"/>
  <c r="U6" i="2" a="1"/>
  <c r="U6" i="2"/>
  <c r="V6" i="2" a="1"/>
  <c r="V6" i="2"/>
  <c r="W6" i="2" a="1"/>
  <c r="W6" i="2"/>
  <c r="X6" i="2" a="1"/>
  <c r="X6" i="2"/>
  <c r="Y6" i="2" a="1"/>
  <c r="Y6" i="2"/>
  <c r="Z6" i="2" a="1"/>
  <c r="Z6" i="2"/>
  <c r="AA6" i="2" a="1"/>
  <c r="AA6" i="2"/>
  <c r="AB6" i="2" a="1"/>
  <c r="AB6" i="2"/>
  <c r="AC6" i="2" a="1"/>
  <c r="AC6" i="2"/>
  <c r="AD6" i="2" a="1"/>
  <c r="AD6" i="2"/>
  <c r="AE6" i="2" a="1"/>
  <c r="AE6" i="2"/>
  <c r="AF6" i="2" a="1"/>
  <c r="AF6" i="2"/>
  <c r="AG6" i="2" a="1"/>
  <c r="AG6" i="2"/>
  <c r="AH6" i="2" a="1"/>
  <c r="AH6" i="2"/>
  <c r="AI6" i="2" a="1"/>
  <c r="AI6" i="2"/>
  <c r="AJ6" i="2" a="1"/>
  <c r="AJ6" i="2"/>
  <c r="AK6" i="2" a="1"/>
  <c r="AK6" i="2"/>
  <c r="AL6" i="2" a="1"/>
  <c r="AL6" i="2"/>
  <c r="AM6" i="2" a="1"/>
  <c r="AM6" i="2"/>
  <c r="AN6" i="2" a="1"/>
  <c r="AN6" i="2"/>
  <c r="AO6" i="2" a="1"/>
  <c r="AO6" i="2"/>
  <c r="AP6" i="2" a="1"/>
  <c r="AP6" i="2"/>
  <c r="AQ6" i="2" a="1"/>
  <c r="AQ6" i="2"/>
  <c r="AR6" i="2" a="1"/>
  <c r="AR6" i="2"/>
  <c r="AS6" i="2" a="1"/>
  <c r="AS6" i="2"/>
  <c r="BJ7" i="2"/>
  <c r="BJ8" i="2" s="1"/>
  <c r="BM8" i="2"/>
  <c r="BL8" i="2" s="1"/>
  <c r="BK8" i="2" s="1"/>
  <c r="D9" i="2"/>
  <c r="E9" i="2"/>
  <c r="F9" i="2"/>
  <c r="G9" i="2"/>
  <c r="J9" i="2"/>
  <c r="M9" i="2"/>
  <c r="P9" i="2"/>
  <c r="Q9" i="2"/>
  <c r="R9" i="2"/>
  <c r="S9" i="2"/>
  <c r="V9" i="2"/>
  <c r="Y9" i="2"/>
  <c r="AA9" i="2"/>
  <c r="AB9" i="2"/>
  <c r="AC9" i="2"/>
  <c r="AD9" i="2"/>
  <c r="AE9" i="2"/>
  <c r="AF9" i="2"/>
  <c r="AG9" i="2"/>
  <c r="AH9" i="2"/>
  <c r="AI9" i="2"/>
  <c r="AJ9" i="2"/>
  <c r="AV9" i="2" a="1"/>
  <c r="AV9" i="2" s="1"/>
  <c r="BC9" i="2" a="1"/>
  <c r="BC9" i="2"/>
  <c r="BE9" i="2" s="1"/>
  <c r="BD9" i="2"/>
  <c r="BJ9" i="2"/>
  <c r="BM9" i="2"/>
  <c r="AV10" i="2" a="1"/>
  <c r="AV10" i="2" s="1"/>
  <c r="BC10" i="2" a="1"/>
  <c r="BC10" i="2"/>
  <c r="BE10" i="2" s="1"/>
  <c r="BD10" i="2"/>
  <c r="BJ10" i="2"/>
  <c r="BK10" i="2"/>
  <c r="BL10" i="2"/>
  <c r="BM10" i="2"/>
  <c r="E11" i="2"/>
  <c r="F11" i="2"/>
  <c r="G11" i="2"/>
  <c r="H11" i="2"/>
  <c r="I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V11" i="2" a="1"/>
  <c r="AV11" i="2" s="1"/>
  <c r="BC11" i="2" a="1"/>
  <c r="BC11" i="2"/>
  <c r="BE11" i="2" s="1"/>
  <c r="BD11" i="2"/>
  <c r="BJ11" i="2"/>
  <c r="BK11" i="2"/>
  <c r="BL11" i="2"/>
  <c r="BM11" i="2"/>
  <c r="AV12" i="2" a="1"/>
  <c r="AV12" i="2"/>
  <c r="BC12" i="2" a="1"/>
  <c r="BC12" i="2" s="1"/>
  <c r="BD12" i="2"/>
  <c r="BL12" i="2"/>
  <c r="BK12" i="2" s="1"/>
  <c r="BM12" i="2"/>
  <c r="BJ12" i="2" s="1"/>
  <c r="F13" i="2"/>
  <c r="G13" i="2"/>
  <c r="H13" i="2"/>
  <c r="I13" i="2"/>
  <c r="J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V13" i="2" a="1"/>
  <c r="AV13" i="2"/>
  <c r="BC13" i="2" a="1"/>
  <c r="BC13" i="2" s="1"/>
  <c r="BD13" i="2"/>
  <c r="BL13" i="2"/>
  <c r="BK13" i="2" s="1"/>
  <c r="BM13" i="2"/>
  <c r="BJ13" i="2" s="1"/>
  <c r="AV14" i="2" a="1"/>
  <c r="AV14" i="2"/>
  <c r="BC14" i="2" a="1"/>
  <c r="BC14" i="2" s="1"/>
  <c r="BD14" i="2"/>
  <c r="BM14" i="2"/>
  <c r="BJ14" i="2" s="1"/>
  <c r="G15" i="2"/>
  <c r="H15" i="2"/>
  <c r="I15" i="2"/>
  <c r="J15" i="2"/>
  <c r="K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V15" i="2" a="1"/>
  <c r="AV15" i="2"/>
  <c r="BC15" i="2" a="1"/>
  <c r="BC15" i="2" s="1"/>
  <c r="BD15" i="2"/>
  <c r="BM15" i="2"/>
  <c r="BJ15" i="2" s="1"/>
  <c r="AV16" i="2" a="1"/>
  <c r="AV16" i="2"/>
  <c r="BC16" i="2" a="1"/>
  <c r="BC16" i="2"/>
  <c r="BE16" i="2" s="1"/>
  <c r="BD16" i="2"/>
  <c r="BJ16" i="2"/>
  <c r="BM16" i="2"/>
  <c r="AV17" i="2" a="1"/>
  <c r="AV17" i="2" s="1"/>
  <c r="BC17" i="2" a="1"/>
  <c r="BC17" i="2"/>
  <c r="BE17" i="2" s="1"/>
  <c r="BD17" i="2"/>
  <c r="BJ17" i="2"/>
  <c r="BM17" i="2"/>
  <c r="BL17" i="2" s="1"/>
  <c r="BK17" i="2" s="1"/>
  <c r="AV18" i="2" a="1"/>
  <c r="AV18" i="2"/>
  <c r="BC18" i="2" a="1"/>
  <c r="BC18" i="2"/>
  <c r="BF18" i="2" s="1"/>
  <c r="BD18" i="2"/>
  <c r="BE18" i="2"/>
  <c r="BL18" i="2"/>
  <c r="BK18" i="2" s="1"/>
  <c r="BM18" i="2"/>
  <c r="BJ18" i="2" s="1"/>
  <c r="B19" i="2"/>
  <c r="D19" i="2"/>
  <c r="B21" i="2" s="1"/>
  <c r="AV19" i="2" a="1"/>
  <c r="AV19" i="2"/>
  <c r="BC19" i="2" a="1"/>
  <c r="BC19" i="2"/>
  <c r="BE19" i="2" s="1"/>
  <c r="BD19" i="2"/>
  <c r="BJ19" i="2"/>
  <c r="BM19" i="2"/>
  <c r="B20" i="2"/>
  <c r="D20" i="2"/>
  <c r="C20" i="2" s="1"/>
  <c r="AV20" i="2" a="1"/>
  <c r="AV20" i="2"/>
  <c r="BC20" i="2" a="1"/>
  <c r="BC20" i="2"/>
  <c r="BF20" i="2" s="1"/>
  <c r="BD20" i="2"/>
  <c r="BE20" i="2"/>
  <c r="BJ20" i="2"/>
  <c r="BL20" i="2"/>
  <c r="BK20" i="2" s="1"/>
  <c r="BM20" i="2"/>
  <c r="AV21" i="2" a="1"/>
  <c r="AV21" i="2"/>
  <c r="BC21" i="2" a="1"/>
  <c r="BC21" i="2"/>
  <c r="BF21" i="2" s="1"/>
  <c r="BD21" i="2"/>
  <c r="BE21" i="2"/>
  <c r="BJ21" i="2"/>
  <c r="BL21" i="2"/>
  <c r="BK21" i="2" s="1"/>
  <c r="BM21" i="2"/>
  <c r="AV22" i="2" a="1"/>
  <c r="AV22" i="2"/>
  <c r="BC22" i="2" a="1"/>
  <c r="BC22" i="2" s="1"/>
  <c r="BD22" i="2"/>
  <c r="BM22" i="2"/>
  <c r="BJ22" i="2" s="1"/>
  <c r="AV23" i="2" a="1"/>
  <c r="AV23" i="2"/>
  <c r="BC23" i="2" a="1"/>
  <c r="BC23" i="2"/>
  <c r="BE23" i="2" s="1"/>
  <c r="BD23" i="2"/>
  <c r="BJ23" i="2"/>
  <c r="BM23" i="2"/>
  <c r="AV24" i="2" a="1"/>
  <c r="AV24" i="2" s="1"/>
  <c r="BC24" i="2" a="1"/>
  <c r="BC24" i="2"/>
  <c r="BE24" i="2" s="1"/>
  <c r="BD24" i="2"/>
  <c r="BJ24" i="2"/>
  <c r="BM24" i="2"/>
  <c r="BL24" i="2" s="1"/>
  <c r="BK24" i="2" s="1"/>
  <c r="B25" i="2"/>
  <c r="C25" i="2"/>
  <c r="D25" i="2"/>
  <c r="AV25" i="2" a="1"/>
  <c r="AV25" i="2"/>
  <c r="BC25" i="2" a="1"/>
  <c r="BC25" i="2" s="1"/>
  <c r="BD25" i="2"/>
  <c r="BM25" i="2"/>
  <c r="BJ25" i="2" s="1"/>
  <c r="B26" i="2"/>
  <c r="D26" i="2"/>
  <c r="C26" i="2" s="1"/>
  <c r="AV26" i="2" a="1"/>
  <c r="AV26" i="2" s="1"/>
  <c r="BC26" i="2" a="1"/>
  <c r="BC26" i="2"/>
  <c r="BE26" i="2" s="1"/>
  <c r="BD26" i="2"/>
  <c r="BJ26" i="2"/>
  <c r="BM26" i="2"/>
  <c r="BL26" i="2" s="1"/>
  <c r="BK26" i="2" s="1"/>
  <c r="AV27" i="2" a="1"/>
  <c r="AV27" i="2" s="1"/>
  <c r="BC27" i="2" a="1"/>
  <c r="BC27" i="2"/>
  <c r="BE27" i="2" s="1"/>
  <c r="BD27" i="2"/>
  <c r="BJ27" i="2"/>
  <c r="BM27" i="2"/>
  <c r="BL27" i="2" s="1"/>
  <c r="BK27" i="2" s="1"/>
  <c r="AV28" i="2" a="1"/>
  <c r="AV28" i="2"/>
  <c r="BC28" i="2" a="1"/>
  <c r="BC28" i="2"/>
  <c r="BF28" i="2" s="1"/>
  <c r="BD28" i="2"/>
  <c r="BE28" i="2"/>
  <c r="BJ28" i="2"/>
  <c r="BL28" i="2"/>
  <c r="BK28" i="2" s="1"/>
  <c r="BM28" i="2"/>
  <c r="AV29" i="2" a="1"/>
  <c r="AV29" i="2"/>
  <c r="BC29" i="2" a="1"/>
  <c r="BC29" i="2" s="1"/>
  <c r="BD29" i="2"/>
  <c r="BM29" i="2"/>
  <c r="BJ29" i="2" s="1"/>
  <c r="AV30" i="2" a="1"/>
  <c r="AV30" i="2"/>
  <c r="BC30" i="2" a="1"/>
  <c r="BC30" i="2"/>
  <c r="BE30" i="2" s="1"/>
  <c r="BD30" i="2"/>
  <c r="BJ30" i="2"/>
  <c r="BM30" i="2"/>
  <c r="BL30" i="2" s="1"/>
  <c r="BK30" i="2" s="1"/>
  <c r="B31" i="2"/>
  <c r="D31" i="2"/>
  <c r="AV31" i="2" a="1"/>
  <c r="AV31" i="2"/>
  <c r="BC31" i="2" a="1"/>
  <c r="BC31" i="2" s="1"/>
  <c r="BD31" i="2"/>
  <c r="BM31" i="2"/>
  <c r="BJ31" i="2" s="1"/>
  <c r="B32" i="2"/>
  <c r="D32" i="2"/>
  <c r="C32" i="2" s="1"/>
  <c r="AV32" i="2" a="1"/>
  <c r="AV32" i="2" s="1"/>
  <c r="BC32" i="2" a="1"/>
  <c r="BC32" i="2"/>
  <c r="BE32" i="2" s="1"/>
  <c r="BD32" i="2"/>
  <c r="BJ32" i="2"/>
  <c r="BM32" i="2"/>
  <c r="BL32" i="2" s="1"/>
  <c r="BK32" i="2" s="1"/>
  <c r="AV33" i="2" a="1"/>
  <c r="AV33" i="2" s="1"/>
  <c r="BC33" i="2" a="1"/>
  <c r="BC33" i="2"/>
  <c r="BE33" i="2" s="1"/>
  <c r="BD33" i="2"/>
  <c r="AV34" i="2" a="1"/>
  <c r="AV34" i="2"/>
  <c r="BC34" i="2" a="1"/>
  <c r="BC34" i="2"/>
  <c r="BF34" i="2" s="1"/>
  <c r="BD34" i="2"/>
  <c r="BE34" i="2"/>
  <c r="AV35" i="2" a="1"/>
  <c r="AV35" i="2"/>
  <c r="BC35" i="2" a="1"/>
  <c r="BC35" i="2" s="1"/>
  <c r="BD35" i="2"/>
  <c r="AV36" i="2" a="1"/>
  <c r="AV36" i="2"/>
  <c r="BC36" i="2" a="1"/>
  <c r="BC36" i="2"/>
  <c r="BE36" i="2" s="1"/>
  <c r="BD36" i="2"/>
  <c r="AV37" i="2" a="1"/>
  <c r="AV37" i="2" s="1"/>
  <c r="BC37" i="2" a="1"/>
  <c r="BC37" i="2"/>
  <c r="BE37" i="2" s="1"/>
  <c r="BD37" i="2"/>
  <c r="AV38" i="2" a="1"/>
  <c r="AV38" i="2"/>
  <c r="BC38" i="2" a="1"/>
  <c r="BC38" i="2"/>
  <c r="BF38" i="2" s="1"/>
  <c r="BD38" i="2"/>
  <c r="BE38" i="2"/>
  <c r="AV39" i="2" a="1"/>
  <c r="AV39" i="2"/>
  <c r="BC39" i="2" a="1"/>
  <c r="BC39" i="2" s="1"/>
  <c r="BD39" i="2"/>
  <c r="AV40" i="2" a="1"/>
  <c r="AV40" i="2"/>
  <c r="BC40" i="2" a="1"/>
  <c r="BC40" i="2"/>
  <c r="BE40" i="2" s="1"/>
  <c r="BD40" i="2"/>
  <c r="AV41" i="2" a="1"/>
  <c r="AV41" i="2" s="1"/>
  <c r="BC41" i="2" a="1"/>
  <c r="BC41" i="2"/>
  <c r="BE41" i="2" s="1"/>
  <c r="BD41" i="2"/>
  <c r="AV42" i="2" a="1"/>
  <c r="AV42" i="2"/>
  <c r="BC42" i="2" a="1"/>
  <c r="BC42" i="2"/>
  <c r="BF42" i="2" s="1"/>
  <c r="BD42" i="2"/>
  <c r="BE42" i="2"/>
  <c r="AV43" i="2" a="1"/>
  <c r="AV43" i="2"/>
  <c r="BC43" i="2" a="1"/>
  <c r="BC43" i="2" s="1"/>
  <c r="BD43" i="2"/>
  <c r="AV44" i="2" a="1"/>
  <c r="AV44" i="2"/>
  <c r="BC44" i="2" a="1"/>
  <c r="BC44" i="2"/>
  <c r="BE44" i="2" s="1"/>
  <c r="BD44" i="2"/>
  <c r="AV45" i="2" a="1"/>
  <c r="AV45" i="2" s="1"/>
  <c r="BC45" i="2" a="1"/>
  <c r="BC45" i="2"/>
  <c r="BE45" i="2" s="1"/>
  <c r="BD45" i="2"/>
  <c r="AV46" i="2" a="1"/>
  <c r="AV46" i="2"/>
  <c r="BC46" i="2" a="1"/>
  <c r="BC46" i="2"/>
  <c r="BD46" i="2"/>
  <c r="BE46" i="2"/>
  <c r="BF46" i="2"/>
  <c r="AV47" i="2" a="1"/>
  <c r="AV47" i="2"/>
  <c r="BC47" i="2" a="1"/>
  <c r="BC47" i="2" s="1"/>
  <c r="BD47" i="2"/>
  <c r="AV48" i="2" a="1"/>
  <c r="AV48" i="2" s="1"/>
  <c r="BC48" i="2" a="1"/>
  <c r="BC48" i="2"/>
  <c r="BF48" i="2" s="1"/>
  <c r="BD48" i="2"/>
  <c r="AV49" i="2" a="1"/>
  <c r="AV49" i="2" s="1"/>
  <c r="BC49" i="2" a="1"/>
  <c r="BC49" i="2"/>
  <c r="BE49" i="2" s="1"/>
  <c r="BD49" i="2"/>
  <c r="AV50" i="2" a="1"/>
  <c r="AV50" i="2"/>
  <c r="BC50" i="2" a="1"/>
  <c r="BC50" i="2" s="1"/>
  <c r="BD50" i="2"/>
  <c r="AV51" i="2" a="1"/>
  <c r="AV51" i="2"/>
  <c r="BC51" i="2" a="1"/>
  <c r="BC51" i="2" s="1"/>
  <c r="AV52" i="2" a="1"/>
  <c r="AV52" i="2" s="1"/>
  <c r="BC52" i="2" a="1"/>
  <c r="BC52" i="2"/>
  <c r="BF52" i="2" s="1"/>
  <c r="BE52" i="2"/>
  <c r="AV53" i="2" a="1"/>
  <c r="AV53" i="2"/>
  <c r="BC53" i="2" a="1"/>
  <c r="BC53" i="2" s="1"/>
  <c r="AV54" i="2" a="1"/>
  <c r="AV54" i="2" s="1"/>
  <c r="BC54" i="2" a="1"/>
  <c r="BC54" i="2"/>
  <c r="BF54" i="2" s="1"/>
  <c r="BE54" i="2"/>
  <c r="AV55" i="2" a="1"/>
  <c r="AV55" i="2"/>
  <c r="BC55" i="2" a="1"/>
  <c r="BC55" i="2" s="1"/>
  <c r="AV56" i="2" a="1"/>
  <c r="AV56" i="2" s="1"/>
  <c r="BC56" i="2" a="1"/>
  <c r="BC56" i="2"/>
  <c r="BF56" i="2" s="1"/>
  <c r="BE56" i="2"/>
  <c r="AV57" i="2" a="1"/>
  <c r="AV57" i="2"/>
  <c r="BC57" i="2" a="1"/>
  <c r="BC57" i="2" s="1"/>
  <c r="AV58" i="2" a="1"/>
  <c r="AV58" i="2" s="1"/>
  <c r="BC58" i="2" a="1"/>
  <c r="BC58" i="2"/>
  <c r="BF58" i="2" s="1"/>
  <c r="BE58" i="2"/>
  <c r="A3" i="1"/>
  <c r="G3" i="1" a="1"/>
  <c r="G3" i="1"/>
  <c r="P3" i="1" s="1"/>
  <c r="H3" i="1"/>
  <c r="U3" i="1" s="1"/>
  <c r="A4" i="1"/>
  <c r="G4" i="1" a="1"/>
  <c r="G4" i="1" s="1"/>
  <c r="L4" i="1"/>
  <c r="G5" i="1" a="1"/>
  <c r="G5" i="1"/>
  <c r="P5" i="1" s="1"/>
  <c r="A6" i="1"/>
  <c r="G6" i="1" a="1"/>
  <c r="G6" i="1" s="1"/>
  <c r="P6" i="1" s="1"/>
  <c r="H6" i="1"/>
  <c r="U6" i="1" s="1"/>
  <c r="G7" i="1" a="1"/>
  <c r="G7" i="1" s="1"/>
  <c r="G8" i="1" a="1"/>
  <c r="G8" i="1" s="1"/>
  <c r="H8" i="1"/>
  <c r="U8" i="1" s="1"/>
  <c r="P8" i="1"/>
  <c r="Q8" i="1"/>
  <c r="G9" i="1" a="1"/>
  <c r="G9" i="1"/>
  <c r="H9" i="1"/>
  <c r="U9" i="1" s="1"/>
  <c r="P9" i="1"/>
  <c r="G10" i="1" a="1"/>
  <c r="G10" i="1"/>
  <c r="P10" i="1" s="1"/>
  <c r="G11" i="1" a="1"/>
  <c r="G11" i="1" s="1"/>
  <c r="A12" i="1"/>
  <c r="G12" i="1" a="1"/>
  <c r="G12" i="1"/>
  <c r="A13" i="1"/>
  <c r="G13" i="1" a="1"/>
  <c r="G13" i="1" s="1"/>
  <c r="L13" i="1"/>
  <c r="G14" i="1" a="1"/>
  <c r="G14" i="1"/>
  <c r="P14" i="1" s="1"/>
  <c r="H14" i="1"/>
  <c r="U14" i="1"/>
  <c r="A15" i="1"/>
  <c r="G15" i="1" a="1"/>
  <c r="G15" i="1" s="1"/>
  <c r="G16" i="1" a="1"/>
  <c r="G16" i="1" s="1"/>
  <c r="L16" i="1"/>
  <c r="G17" i="1" a="1"/>
  <c r="G17" i="1" s="1"/>
  <c r="H17" i="1"/>
  <c r="U17" i="1" s="1"/>
  <c r="P17" i="1"/>
  <c r="Q17" i="1"/>
  <c r="G18" i="1" a="1"/>
  <c r="G18" i="1"/>
  <c r="Q18" i="1" s="1"/>
  <c r="H18" i="1"/>
  <c r="U18" i="1" s="1"/>
  <c r="P18" i="1"/>
  <c r="G19" i="1" a="1"/>
  <c r="G19" i="1" s="1"/>
  <c r="P19" i="1" s="1"/>
  <c r="G20" i="1" a="1"/>
  <c r="G20" i="1" s="1"/>
  <c r="L20" i="1"/>
  <c r="G21" i="1" a="1"/>
  <c r="G21" i="1" s="1"/>
  <c r="H21" i="1"/>
  <c r="U21" i="1" s="1"/>
  <c r="P21" i="1"/>
  <c r="Q21" i="1"/>
  <c r="A22" i="1"/>
  <c r="G22" i="1" a="1"/>
  <c r="G22" i="1"/>
  <c r="A23" i="1"/>
  <c r="A24" i="1" s="1"/>
  <c r="G23" i="1" a="1"/>
  <c r="G23" i="1" s="1"/>
  <c r="H23" i="1"/>
  <c r="U23" i="1" s="1"/>
  <c r="P23" i="1"/>
  <c r="Q23" i="1"/>
  <c r="G24" i="1" a="1"/>
  <c r="G24" i="1" s="1"/>
  <c r="L24" i="1"/>
  <c r="A25" i="1"/>
  <c r="B25" i="1" s="1"/>
  <c r="G25" i="1" a="1"/>
  <c r="G25" i="1"/>
  <c r="Q25" i="1" s="1"/>
  <c r="H25" i="1"/>
  <c r="U25" i="1" s="1"/>
  <c r="P25" i="1"/>
  <c r="A26" i="1"/>
  <c r="B26" i="1"/>
  <c r="G26" i="1" a="1"/>
  <c r="G26" i="1" s="1"/>
  <c r="H26" i="1"/>
  <c r="U26" i="1" s="1"/>
  <c r="P26" i="1"/>
  <c r="Q26" i="1"/>
  <c r="G27" i="1" a="1"/>
  <c r="G27" i="1"/>
  <c r="Q27" i="1" s="1"/>
  <c r="H27" i="1"/>
  <c r="U27" i="1" s="1"/>
  <c r="P27" i="1"/>
  <c r="G28" i="1" a="1"/>
  <c r="G28" i="1" s="1"/>
  <c r="Q28" i="1" s="1"/>
  <c r="P28" i="1"/>
  <c r="G29" i="1" a="1"/>
  <c r="G29" i="1" s="1"/>
  <c r="G30" i="1" a="1"/>
  <c r="G30" i="1" s="1"/>
  <c r="H30" i="1"/>
  <c r="P30" i="1"/>
  <c r="Q30" i="1"/>
  <c r="U30" i="1"/>
  <c r="G31" i="1" a="1"/>
  <c r="G31" i="1" s="1"/>
  <c r="G32" i="1" a="1"/>
  <c r="G32" i="1"/>
  <c r="P32" i="1" s="1"/>
  <c r="L32" i="1"/>
  <c r="Q32" i="1"/>
  <c r="G33" i="1" a="1"/>
  <c r="G33" i="1" s="1"/>
  <c r="L33" i="1" s="1"/>
  <c r="H33" i="1"/>
  <c r="U33" i="1" s="1"/>
  <c r="P33" i="1"/>
  <c r="Q33" i="1"/>
  <c r="G34" i="1" a="1"/>
  <c r="G34" i="1"/>
  <c r="H34" i="1"/>
  <c r="P34" i="1"/>
  <c r="Q34" i="1"/>
  <c r="U34" i="1"/>
  <c r="G35" i="1" a="1"/>
  <c r="G35" i="1"/>
  <c r="G36" i="1" a="1"/>
  <c r="G36" i="1"/>
  <c r="P36" i="1" s="1"/>
  <c r="L36" i="1"/>
  <c r="Q36" i="1"/>
  <c r="G37" i="1" a="1"/>
  <c r="G37" i="1" s="1"/>
  <c r="L37" i="1" s="1"/>
  <c r="H37" i="1"/>
  <c r="U37" i="1" s="1"/>
  <c r="G38" i="1" a="1"/>
  <c r="G38" i="1"/>
  <c r="H38" i="1"/>
  <c r="P38" i="1"/>
  <c r="Q38" i="1"/>
  <c r="U38" i="1"/>
  <c r="G39" i="1" a="1"/>
  <c r="G39" i="1" s="1"/>
  <c r="G40" i="1" a="1"/>
  <c r="G40" i="1"/>
  <c r="P40" i="1" s="1"/>
  <c r="L40" i="1"/>
  <c r="Q40" i="1"/>
  <c r="G41" i="1" a="1"/>
  <c r="G41" i="1" s="1"/>
  <c r="L41" i="1" s="1"/>
  <c r="H41" i="1"/>
  <c r="U41" i="1" s="1"/>
  <c r="P41" i="1"/>
  <c r="Q41" i="1"/>
  <c r="G42" i="1" a="1"/>
  <c r="G42" i="1"/>
  <c r="H42" i="1"/>
  <c r="P42" i="1"/>
  <c r="Q42" i="1"/>
  <c r="U42" i="1"/>
  <c r="G43" i="1" a="1"/>
  <c r="G43" i="1"/>
  <c r="G44" i="1" a="1"/>
  <c r="G44" i="1"/>
  <c r="P44" i="1" s="1"/>
  <c r="L44" i="1"/>
  <c r="Q44" i="1"/>
  <c r="G45" i="1" a="1"/>
  <c r="G45" i="1" s="1"/>
  <c r="L45" i="1" s="1"/>
  <c r="H45" i="1"/>
  <c r="U45" i="1" s="1"/>
  <c r="G46" i="1" a="1"/>
  <c r="G46" i="1"/>
  <c r="H46" i="1" s="1"/>
  <c r="U46" i="1" s="1"/>
  <c r="G47" i="1" a="1"/>
  <c r="G47" i="1" s="1"/>
  <c r="H47" i="1"/>
  <c r="U47" i="1"/>
  <c r="G48" i="1" a="1"/>
  <c r="G48" i="1"/>
  <c r="L48" i="1" s="1"/>
  <c r="H48" i="1"/>
  <c r="U48" i="1" s="1"/>
  <c r="G49" i="1" a="1"/>
  <c r="G49" i="1" s="1"/>
  <c r="H49" i="1" s="1"/>
  <c r="U49" i="1" s="1"/>
  <c r="G50" i="1" a="1"/>
  <c r="G50" i="1"/>
  <c r="L50" i="1" s="1"/>
  <c r="H50" i="1"/>
  <c r="U50" i="1" s="1"/>
  <c r="G51" i="1" a="1"/>
  <c r="G51" i="1" s="1"/>
  <c r="H51" i="1" s="1"/>
  <c r="U51" i="1" s="1"/>
  <c r="L51" i="1"/>
  <c r="G52" i="1" a="1"/>
  <c r="G52" i="1"/>
  <c r="L52" i="1" s="1"/>
  <c r="G53" i="1" a="1"/>
  <c r="G53" i="1" s="1"/>
  <c r="H53" i="1" s="1"/>
  <c r="L53" i="1"/>
  <c r="U53" i="1"/>
  <c r="G54" i="1" a="1"/>
  <c r="G54" i="1"/>
  <c r="L54" i="1" s="1"/>
  <c r="H54" i="1"/>
  <c r="U54" i="1" s="1"/>
  <c r="G55" i="1" a="1"/>
  <c r="G55" i="1" s="1"/>
  <c r="H55" i="1" s="1"/>
  <c r="U55" i="1" s="1"/>
  <c r="G56" i="1" a="1"/>
  <c r="G56" i="1"/>
  <c r="L56" i="1" s="1"/>
  <c r="H56" i="1"/>
  <c r="U56" i="1" s="1"/>
  <c r="G57" i="1" a="1"/>
  <c r="G57" i="1" s="1"/>
  <c r="H57" i="1" s="1"/>
  <c r="U57" i="1" s="1"/>
  <c r="B33" i="2" l="1"/>
  <c r="C31" i="2"/>
  <c r="B27" i="2"/>
  <c r="BE43" i="2"/>
  <c r="BF43" i="2"/>
  <c r="BE14" i="2"/>
  <c r="BF14" i="2"/>
  <c r="BF12" i="2"/>
  <c r="BE12" i="2"/>
  <c r="BE47" i="2"/>
  <c r="BF47" i="2"/>
  <c r="BE29" i="2"/>
  <c r="BF29" i="2"/>
  <c r="BE55" i="2"/>
  <c r="BF55" i="2"/>
  <c r="BE35" i="2"/>
  <c r="BF35" i="2"/>
  <c r="BE31" i="2"/>
  <c r="BF31" i="2"/>
  <c r="BE25" i="2"/>
  <c r="BF25" i="2"/>
  <c r="BE15" i="2"/>
  <c r="BF15" i="2"/>
  <c r="BF13" i="2"/>
  <c r="BE13" i="2"/>
  <c r="BE51" i="2"/>
  <c r="BF51" i="2"/>
  <c r="BF50" i="2"/>
  <c r="BE50" i="2"/>
  <c r="BF53" i="2"/>
  <c r="BE53" i="2"/>
  <c r="BE57" i="2"/>
  <c r="BF57" i="2"/>
  <c r="BE39" i="2"/>
  <c r="BF39" i="2"/>
  <c r="BE22" i="2"/>
  <c r="BF22" i="2"/>
  <c r="BL31" i="2"/>
  <c r="BK31" i="2" s="1"/>
  <c r="BF44" i="2"/>
  <c r="BF40" i="2"/>
  <c r="BF36" i="2"/>
  <c r="BF49" i="2"/>
  <c r="BE48" i="2"/>
  <c r="BF45" i="2"/>
  <c r="BF41" i="2"/>
  <c r="BF37" i="2"/>
  <c r="BF33" i="2"/>
  <c r="BF32" i="2"/>
  <c r="BF30" i="2"/>
  <c r="BL29" i="2"/>
  <c r="BK29" i="2" s="1"/>
  <c r="BL25" i="2"/>
  <c r="BF23" i="2"/>
  <c r="BL22" i="2"/>
  <c r="BF19" i="2"/>
  <c r="C19" i="2"/>
  <c r="BF16" i="2"/>
  <c r="BL15" i="2"/>
  <c r="BL14" i="2"/>
  <c r="BK14" i="2" s="1"/>
  <c r="BF9" i="2"/>
  <c r="BF27" i="2"/>
  <c r="BF26" i="2"/>
  <c r="BK25" i="2"/>
  <c r="BF24" i="2"/>
  <c r="BL23" i="2"/>
  <c r="BK23" i="2" s="1"/>
  <c r="BK22" i="2"/>
  <c r="BL19" i="2"/>
  <c r="BK19" i="2" s="1"/>
  <c r="BF17" i="2"/>
  <c r="BL16" i="2"/>
  <c r="BK16" i="2" s="1"/>
  <c r="BK15" i="2"/>
  <c r="BF11" i="2"/>
  <c r="BF10" i="2"/>
  <c r="BL9" i="2"/>
  <c r="BK9" i="2" s="1"/>
  <c r="Q39" i="1"/>
  <c r="H39" i="1"/>
  <c r="U39" i="1" s="1"/>
  <c r="L39" i="1"/>
  <c r="P39" i="1"/>
  <c r="Q31" i="1"/>
  <c r="H31" i="1"/>
  <c r="U31" i="1" s="1"/>
  <c r="L31" i="1"/>
  <c r="P31" i="1"/>
  <c r="P15" i="1"/>
  <c r="Q15" i="1"/>
  <c r="P7" i="1"/>
  <c r="Q7" i="1"/>
  <c r="Q43" i="1"/>
  <c r="H43" i="1"/>
  <c r="U43" i="1" s="1"/>
  <c r="L43" i="1"/>
  <c r="Q35" i="1"/>
  <c r="H35" i="1"/>
  <c r="U35" i="1" s="1"/>
  <c r="L35" i="1"/>
  <c r="H12" i="1"/>
  <c r="U12" i="1" s="1"/>
  <c r="P12" i="1"/>
  <c r="P11" i="1"/>
  <c r="Q11" i="1"/>
  <c r="L55" i="1"/>
  <c r="Q37" i="1"/>
  <c r="P29" i="1"/>
  <c r="Q29" i="1"/>
  <c r="P22" i="1"/>
  <c r="Q22" i="1"/>
  <c r="L57" i="1"/>
  <c r="H52" i="1"/>
  <c r="U52" i="1" s="1"/>
  <c r="L49" i="1"/>
  <c r="P43" i="1"/>
  <c r="P37" i="1"/>
  <c r="P35" i="1"/>
  <c r="H15" i="1"/>
  <c r="U15" i="1" s="1"/>
  <c r="Q3" i="1"/>
  <c r="L6" i="1"/>
  <c r="L8" i="1"/>
  <c r="L15" i="1"/>
  <c r="L17" i="1"/>
  <c r="L21" i="1"/>
  <c r="L23" i="1"/>
  <c r="L26" i="1"/>
  <c r="L3" i="1"/>
  <c r="L5" i="1"/>
  <c r="L9" i="1"/>
  <c r="L12" i="1"/>
  <c r="L14" i="1"/>
  <c r="L18" i="1"/>
  <c r="L25" i="1"/>
  <c r="L27" i="1"/>
  <c r="L10" i="1"/>
  <c r="B15" i="1"/>
  <c r="L19" i="1"/>
  <c r="L28" i="1"/>
  <c r="L30" i="1"/>
  <c r="L34" i="1"/>
  <c r="L38" i="1"/>
  <c r="L42" i="1"/>
  <c r="P13" i="1"/>
  <c r="Q13" i="1"/>
  <c r="L11" i="1"/>
  <c r="L7" i="1"/>
  <c r="L47" i="1"/>
  <c r="L46" i="1"/>
  <c r="L29" i="1"/>
  <c r="P24" i="1"/>
  <c r="Q24" i="1"/>
  <c r="L22" i="1"/>
  <c r="P20" i="1"/>
  <c r="Q20" i="1"/>
  <c r="P16" i="1"/>
  <c r="Q16" i="1"/>
  <c r="Q6" i="1"/>
  <c r="H10" i="1"/>
  <c r="U10" i="1" s="1"/>
  <c r="H19" i="1"/>
  <c r="U19" i="1" s="1"/>
  <c r="H22" i="1"/>
  <c r="U22" i="1" s="1"/>
  <c r="H24" i="1"/>
  <c r="U24" i="1" s="1"/>
  <c r="H28" i="1"/>
  <c r="U28" i="1" s="1"/>
  <c r="H4" i="1"/>
  <c r="U4" i="1" s="1"/>
  <c r="U72" i="1" s="1"/>
  <c r="H7" i="1"/>
  <c r="U7" i="1" s="1"/>
  <c r="H11" i="1"/>
  <c r="U11" i="1" s="1"/>
  <c r="H13" i="1"/>
  <c r="U13" i="1" s="1"/>
  <c r="H16" i="1"/>
  <c r="U16" i="1" s="1"/>
  <c r="H20" i="1"/>
  <c r="U20" i="1" s="1"/>
  <c r="H29" i="1"/>
  <c r="U29" i="1" s="1"/>
  <c r="B6" i="1"/>
  <c r="H32" i="1"/>
  <c r="U32" i="1" s="1"/>
  <c r="H36" i="1"/>
  <c r="U36" i="1" s="1"/>
  <c r="H40" i="1"/>
  <c r="U40" i="1" s="1"/>
  <c r="H44" i="1"/>
  <c r="U44" i="1" s="1"/>
  <c r="H5" i="1"/>
  <c r="U5" i="1" s="1"/>
  <c r="P4" i="1"/>
  <c r="Q4" i="1"/>
  <c r="A14" i="1"/>
  <c r="A16" i="1" s="1"/>
  <c r="A5" i="1"/>
  <c r="A7" i="1"/>
  <c r="Q19" i="1"/>
  <c r="Q10" i="1"/>
  <c r="Q14" i="1"/>
  <c r="Q12" i="1"/>
  <c r="Q9" i="1"/>
  <c r="Q5" i="1"/>
  <c r="M4" i="1" l="1"/>
  <c r="M7" i="1"/>
  <c r="M11" i="1"/>
  <c r="M13" i="1"/>
  <c r="M16" i="1"/>
  <c r="M20" i="1"/>
  <c r="M6" i="1"/>
  <c r="M8" i="1"/>
  <c r="M15" i="1"/>
  <c r="M17" i="1"/>
  <c r="M21" i="1"/>
  <c r="M23" i="1"/>
  <c r="M26" i="1"/>
  <c r="M3" i="1"/>
  <c r="M12" i="1"/>
  <c r="B16" i="1"/>
  <c r="M33" i="1"/>
  <c r="M37" i="1"/>
  <c r="M41" i="1"/>
  <c r="M45" i="1"/>
  <c r="M47" i="1"/>
  <c r="M10" i="1"/>
  <c r="M18" i="1"/>
  <c r="M27" i="1"/>
  <c r="M30" i="1"/>
  <c r="M32" i="1"/>
  <c r="M34" i="1"/>
  <c r="M36" i="1"/>
  <c r="M38" i="1"/>
  <c r="M40" i="1"/>
  <c r="M42" i="1"/>
  <c r="M44" i="1"/>
  <c r="M49" i="1"/>
  <c r="M51" i="1"/>
  <c r="M53" i="1"/>
  <c r="M55" i="1"/>
  <c r="M57" i="1"/>
  <c r="M5" i="1"/>
  <c r="M19" i="1"/>
  <c r="M22" i="1"/>
  <c r="M25" i="1"/>
  <c r="M28" i="1"/>
  <c r="M29" i="1"/>
  <c r="M46" i="1"/>
  <c r="M14" i="1"/>
  <c r="M54" i="1"/>
  <c r="M31" i="1"/>
  <c r="M39" i="1"/>
  <c r="M52" i="1"/>
  <c r="M9" i="1"/>
  <c r="M24" i="1"/>
  <c r="M50" i="1"/>
  <c r="M35" i="1"/>
  <c r="M43" i="1"/>
  <c r="M48" i="1"/>
  <c r="M56" i="1"/>
  <c r="I3" i="1"/>
  <c r="T3" i="1" s="1"/>
  <c r="I5" i="1"/>
  <c r="T5" i="1" s="1"/>
  <c r="I9" i="1"/>
  <c r="T9" i="1" s="1"/>
  <c r="I12" i="1"/>
  <c r="T12" i="1" s="1"/>
  <c r="I14" i="1"/>
  <c r="T14" i="1" s="1"/>
  <c r="I18" i="1"/>
  <c r="T18" i="1" s="1"/>
  <c r="I25" i="1"/>
  <c r="T25" i="1" s="1"/>
  <c r="I27" i="1"/>
  <c r="T27" i="1" s="1"/>
  <c r="I10" i="1"/>
  <c r="T10" i="1" s="1"/>
  <c r="I19" i="1"/>
  <c r="T19" i="1" s="1"/>
  <c r="I22" i="1"/>
  <c r="T22" i="1" s="1"/>
  <c r="I24" i="1"/>
  <c r="T24" i="1" s="1"/>
  <c r="I28" i="1"/>
  <c r="T28" i="1" s="1"/>
  <c r="B7" i="1"/>
  <c r="I31" i="1"/>
  <c r="T31" i="1" s="1"/>
  <c r="I35" i="1"/>
  <c r="T35" i="1" s="1"/>
  <c r="I39" i="1"/>
  <c r="T39" i="1" s="1"/>
  <c r="I43" i="1"/>
  <c r="T43" i="1" s="1"/>
  <c r="I46" i="1"/>
  <c r="T46" i="1" s="1"/>
  <c r="W46" i="1" s="1"/>
  <c r="I7" i="1"/>
  <c r="T7" i="1" s="1"/>
  <c r="I11" i="1"/>
  <c r="T11" i="1" s="1"/>
  <c r="I15" i="1"/>
  <c r="T15" i="1" s="1"/>
  <c r="I17" i="1"/>
  <c r="T17" i="1" s="1"/>
  <c r="I21" i="1"/>
  <c r="T21" i="1" s="1"/>
  <c r="I26" i="1"/>
  <c r="T26" i="1" s="1"/>
  <c r="I33" i="1"/>
  <c r="T33" i="1" s="1"/>
  <c r="I37" i="1"/>
  <c r="T37" i="1" s="1"/>
  <c r="I41" i="1"/>
  <c r="T41" i="1" s="1"/>
  <c r="I45" i="1"/>
  <c r="T45" i="1" s="1"/>
  <c r="W45" i="1" s="1"/>
  <c r="I48" i="1"/>
  <c r="T48" i="1" s="1"/>
  <c r="W48" i="1" s="1"/>
  <c r="I50" i="1"/>
  <c r="T50" i="1" s="1"/>
  <c r="W50" i="1" s="1"/>
  <c r="I52" i="1"/>
  <c r="T52" i="1" s="1"/>
  <c r="W52" i="1" s="1"/>
  <c r="I54" i="1"/>
  <c r="T54" i="1" s="1"/>
  <c r="W54" i="1" s="1"/>
  <c r="I56" i="1"/>
  <c r="T56" i="1" s="1"/>
  <c r="W56" i="1" s="1"/>
  <c r="I4" i="1"/>
  <c r="T4" i="1" s="1"/>
  <c r="I16" i="1"/>
  <c r="T16" i="1" s="1"/>
  <c r="I20" i="1"/>
  <c r="T20" i="1" s="1"/>
  <c r="I55" i="1"/>
  <c r="T55" i="1" s="1"/>
  <c r="W55" i="1" s="1"/>
  <c r="I34" i="1"/>
  <c r="T34" i="1" s="1"/>
  <c r="I36" i="1"/>
  <c r="T36" i="1" s="1"/>
  <c r="I42" i="1"/>
  <c r="T42" i="1" s="1"/>
  <c r="I44" i="1"/>
  <c r="T44" i="1" s="1"/>
  <c r="I47" i="1"/>
  <c r="T47" i="1" s="1"/>
  <c r="W47" i="1" s="1"/>
  <c r="I53" i="1"/>
  <c r="T53" i="1" s="1"/>
  <c r="W53" i="1" s="1"/>
  <c r="I6" i="1"/>
  <c r="T6" i="1" s="1"/>
  <c r="I13" i="1"/>
  <c r="T13" i="1" s="1"/>
  <c r="I29" i="1"/>
  <c r="T29" i="1" s="1"/>
  <c r="I51" i="1"/>
  <c r="T51" i="1" s="1"/>
  <c r="W51" i="1" s="1"/>
  <c r="I8" i="1"/>
  <c r="T8" i="1" s="1"/>
  <c r="I23" i="1"/>
  <c r="T23" i="1" s="1"/>
  <c r="I30" i="1"/>
  <c r="T30" i="1" s="1"/>
  <c r="I32" i="1"/>
  <c r="T32" i="1" s="1"/>
  <c r="I38" i="1"/>
  <c r="T38" i="1" s="1"/>
  <c r="I40" i="1"/>
  <c r="T40" i="1" s="1"/>
  <c r="I49" i="1"/>
  <c r="T49" i="1" s="1"/>
  <c r="W49" i="1" s="1"/>
  <c r="I57" i="1"/>
  <c r="T57" i="1" s="1"/>
  <c r="W57" i="1" s="1"/>
  <c r="Y34" i="1" l="1"/>
  <c r="W34" i="1"/>
  <c r="W4" i="1"/>
  <c r="Y4" i="1"/>
  <c r="W22" i="1"/>
  <c r="Y22" i="1"/>
  <c r="W9" i="1"/>
  <c r="Y9" i="1"/>
  <c r="Y15" i="1"/>
  <c r="W15" i="1"/>
  <c r="W43" i="1"/>
  <c r="Y43" i="1"/>
  <c r="W18" i="1"/>
  <c r="Y18" i="1"/>
  <c r="Y38" i="1"/>
  <c r="W38" i="1"/>
  <c r="Y8" i="1"/>
  <c r="W8" i="1"/>
  <c r="Y6" i="1"/>
  <c r="W6" i="1"/>
  <c r="Y42" i="1"/>
  <c r="W42" i="1"/>
  <c r="W20" i="1"/>
  <c r="Y20" i="1"/>
  <c r="Y26" i="1"/>
  <c r="W26" i="1"/>
  <c r="Y11" i="1"/>
  <c r="W11" i="1"/>
  <c r="W39" i="1"/>
  <c r="Y39" i="1"/>
  <c r="W28" i="1"/>
  <c r="Y28" i="1"/>
  <c r="W10" i="1"/>
  <c r="Y10" i="1"/>
  <c r="W14" i="1"/>
  <c r="Y14" i="1"/>
  <c r="W3" i="1"/>
  <c r="Y3" i="1"/>
  <c r="V47" i="1" s="1"/>
  <c r="Y30" i="1"/>
  <c r="W30" i="1"/>
  <c r="Y29" i="1"/>
  <c r="W29" i="1"/>
  <c r="W37" i="1"/>
  <c r="Y37" i="1"/>
  <c r="Y17" i="1"/>
  <c r="W17" i="1"/>
  <c r="W31" i="1"/>
  <c r="Y31" i="1"/>
  <c r="W25" i="1"/>
  <c r="Y25" i="1"/>
  <c r="W40" i="1"/>
  <c r="Y40" i="1"/>
  <c r="Y23" i="1"/>
  <c r="W23" i="1"/>
  <c r="W13" i="1"/>
  <c r="Y13" i="1"/>
  <c r="W44" i="1"/>
  <c r="Y44" i="1"/>
  <c r="W33" i="1"/>
  <c r="Y33" i="1"/>
  <c r="W19" i="1"/>
  <c r="Y19" i="1"/>
  <c r="W5" i="1"/>
  <c r="V5" i="1" s="1"/>
  <c r="Y5" i="1"/>
  <c r="W32" i="1"/>
  <c r="Y32" i="1"/>
  <c r="W36" i="1"/>
  <c r="Y36" i="1"/>
  <c r="W16" i="1"/>
  <c r="Y16" i="1"/>
  <c r="W41" i="1"/>
  <c r="V41" i="1" s="1"/>
  <c r="Y41" i="1"/>
  <c r="Y21" i="1"/>
  <c r="W21" i="1"/>
  <c r="Y7" i="1"/>
  <c r="W7" i="1"/>
  <c r="W35" i="1"/>
  <c r="Y35" i="1"/>
  <c r="W24" i="1"/>
  <c r="V24" i="1" s="1"/>
  <c r="Y24" i="1"/>
  <c r="W27" i="1"/>
  <c r="Y27" i="1"/>
  <c r="W12" i="1"/>
  <c r="V12" i="1" s="1"/>
  <c r="Y12" i="1"/>
  <c r="V38" i="1" l="1"/>
  <c r="V21" i="1"/>
  <c r="V36" i="1"/>
  <c r="V56" i="1"/>
  <c r="V13" i="1"/>
  <c r="V31" i="1"/>
  <c r="V30" i="1"/>
  <c r="V3" i="1"/>
  <c r="U73" i="1"/>
  <c r="U74" i="1" s="1"/>
  <c r="V10" i="1"/>
  <c r="V34" i="1"/>
  <c r="V27" i="1"/>
  <c r="V35" i="1"/>
  <c r="V53" i="1"/>
  <c r="V57" i="1"/>
  <c r="V19" i="1"/>
  <c r="V23" i="1"/>
  <c r="V17" i="1"/>
  <c r="V50" i="1"/>
  <c r="V11" i="1"/>
  <c r="V45" i="1"/>
  <c r="V42" i="1"/>
  <c r="V8" i="1"/>
  <c r="V15" i="1"/>
  <c r="V46" i="1"/>
  <c r="V33" i="1"/>
  <c r="V26" i="1"/>
  <c r="V6" i="1"/>
  <c r="V48" i="1"/>
  <c r="V4" i="1"/>
  <c r="V52" i="1"/>
  <c r="V32" i="1"/>
  <c r="V40" i="1"/>
  <c r="V37" i="1"/>
  <c r="V39" i="1"/>
  <c r="V20" i="1"/>
  <c r="V43" i="1"/>
  <c r="V55" i="1"/>
  <c r="V22" i="1"/>
  <c r="V7" i="1"/>
  <c r="V16" i="1"/>
  <c r="V51" i="1"/>
  <c r="V44" i="1"/>
  <c r="V25" i="1"/>
  <c r="V29" i="1"/>
  <c r="V49" i="1"/>
  <c r="V14" i="1"/>
  <c r="V28" i="1"/>
  <c r="V54" i="1"/>
  <c r="V18" i="1"/>
  <c r="V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<sst xmlns="http://schemas.openxmlformats.org/spreadsheetml/2006/main" count="417" uniqueCount="293">
  <si>
    <t>N/A</t>
    <phoneticPr fontId="9" type="noConversion"/>
  </si>
  <si>
    <r>
      <t>[</t>
    </r>
    <r>
      <rPr>
        <sz val="18"/>
        <rFont val="Tahoma"/>
        <family val="2"/>
      </rPr>
      <t>ɐɚ̯</t>
    </r>
    <r>
      <rPr>
        <sz val="18"/>
        <rFont val="宋体"/>
        <charset val="136"/>
      </rPr>
      <t>]</t>
    </r>
    <phoneticPr fontId="9" type="noConversion"/>
  </si>
  <si>
    <t>er</t>
    <phoneticPr fontId="9" type="noConversion"/>
  </si>
  <si>
    <r>
      <t>[</t>
    </r>
    <r>
      <rPr>
        <sz val="18"/>
        <rFont val="Tahoma"/>
        <family val="2"/>
      </rPr>
      <t>ɤŋ</t>
    </r>
    <r>
      <rPr>
        <sz val="18"/>
        <rFont val="SimSun"/>
        <charset val="134"/>
      </rPr>
      <t>]</t>
    </r>
    <phoneticPr fontId="9" type="noConversion"/>
  </si>
  <si>
    <t>eng</t>
    <phoneticPr fontId="9" type="noConversion"/>
  </si>
  <si>
    <r>
      <t>[</t>
    </r>
    <r>
      <rPr>
        <sz val="18"/>
        <rFont val="BopomofoRuby1909-v1"/>
        <family val="3"/>
        <charset val="136"/>
      </rPr>
      <t>a</t>
    </r>
    <r>
      <rPr>
        <sz val="18"/>
        <rFont val="MS Gothic"/>
        <family val="3"/>
        <charset val="128"/>
      </rPr>
      <t>ŋ</t>
    </r>
    <r>
      <rPr>
        <sz val="18"/>
        <rFont val="SimSun"/>
        <charset val="134"/>
      </rPr>
      <t>]</t>
    </r>
    <phoneticPr fontId="9" type="noConversion"/>
  </si>
  <si>
    <t>ang</t>
    <phoneticPr fontId="9" type="noConversion"/>
  </si>
  <si>
    <r>
      <t>[</t>
    </r>
    <r>
      <rPr>
        <sz val="18"/>
        <rFont val="Tahoma"/>
        <family val="2"/>
      </rPr>
      <t>ə</t>
    </r>
    <r>
      <rPr>
        <sz val="18"/>
        <rFont val="宋体"/>
        <charset val="136"/>
      </rPr>
      <t>n</t>
    </r>
    <r>
      <rPr>
        <sz val="18"/>
        <rFont val="SimSun"/>
        <charset val="134"/>
      </rPr>
      <t>]</t>
    </r>
    <phoneticPr fontId="9" type="noConversion"/>
  </si>
  <si>
    <t>enn</t>
    <phoneticPr fontId="9" type="noConversion"/>
  </si>
  <si>
    <t>[ən]</t>
  </si>
  <si>
    <t>an</t>
    <phoneticPr fontId="9" type="noConversion"/>
  </si>
  <si>
    <r>
      <t>[o</t>
    </r>
    <r>
      <rPr>
        <sz val="18"/>
        <rFont val="Tahoma"/>
        <family val="2"/>
      </rPr>
      <t>ʊ̯</t>
    </r>
    <r>
      <rPr>
        <sz val="18"/>
        <rFont val="宋体"/>
        <charset val="136"/>
      </rPr>
      <t>]</t>
    </r>
    <phoneticPr fontId="9" type="noConversion"/>
  </si>
  <si>
    <t>ou</t>
    <phoneticPr fontId="9" type="noConversion"/>
  </si>
  <si>
    <r>
      <t>[</t>
    </r>
    <r>
      <rPr>
        <sz val="18"/>
        <rFont val="PMingLiU"/>
        <family val="1"/>
        <charset val="136"/>
      </rPr>
      <t>ɑʊ</t>
    </r>
    <r>
      <rPr>
        <sz val="18"/>
        <rFont val="Tahoma"/>
        <family val="1"/>
      </rPr>
      <t>̯</t>
    </r>
    <r>
      <rPr>
        <sz val="18"/>
        <rFont val="SimSun"/>
        <charset val="134"/>
      </rPr>
      <t>]</t>
    </r>
    <phoneticPr fontId="9" type="noConversion"/>
  </si>
  <si>
    <t>ao</t>
    <phoneticPr fontId="9" type="noConversion"/>
  </si>
  <si>
    <r>
      <t>[e</t>
    </r>
    <r>
      <rPr>
        <sz val="18"/>
        <rFont val="Tahoma"/>
        <family val="2"/>
      </rPr>
      <t>ɪ̯</t>
    </r>
    <r>
      <rPr>
        <sz val="18"/>
        <rFont val="宋体"/>
        <charset val="136"/>
      </rPr>
      <t>]</t>
    </r>
    <phoneticPr fontId="9" type="noConversion"/>
  </si>
  <si>
    <t>ei</t>
    <phoneticPr fontId="9" type="noConversion"/>
  </si>
  <si>
    <r>
      <t>[a</t>
    </r>
    <r>
      <rPr>
        <sz val="18"/>
        <rFont val="Tahoma"/>
        <family val="2"/>
      </rPr>
      <t>ɪ̯</t>
    </r>
    <r>
      <rPr>
        <sz val="18"/>
        <rFont val="宋体"/>
        <charset val="136"/>
      </rPr>
      <t>]</t>
    </r>
    <phoneticPr fontId="9" type="noConversion"/>
  </si>
  <si>
    <t>ai</t>
    <phoneticPr fontId="9" type="noConversion"/>
  </si>
  <si>
    <r>
      <t>[</t>
    </r>
    <r>
      <rPr>
        <sz val="18"/>
        <rFont val="Tahoma"/>
        <family val="2"/>
      </rPr>
      <t>ɛ</t>
    </r>
    <r>
      <rPr>
        <sz val="18"/>
        <rFont val="宋体"/>
        <charset val="136"/>
      </rPr>
      <t>]</t>
    </r>
    <phoneticPr fontId="9" type="noConversion"/>
  </si>
  <si>
    <t xml:space="preserve">ê </t>
    <phoneticPr fontId="9" type="noConversion"/>
  </si>
  <si>
    <r>
      <t>[</t>
    </r>
    <r>
      <rPr>
        <sz val="18"/>
        <rFont val="MS Gothic"/>
        <family val="3"/>
        <charset val="128"/>
      </rPr>
      <t>ɤ</t>
    </r>
    <r>
      <rPr>
        <sz val="18"/>
        <rFont val="SimSun"/>
        <charset val="134"/>
      </rPr>
      <t>]</t>
    </r>
    <phoneticPr fontId="9" type="noConversion"/>
  </si>
  <si>
    <t>e</t>
    <phoneticPr fontId="9" type="noConversion"/>
  </si>
  <si>
    <t>[ɔ]</t>
  </si>
  <si>
    <t>o</t>
    <phoneticPr fontId="9" type="noConversion"/>
  </si>
  <si>
    <t>[a]</t>
  </si>
  <si>
    <t>a</t>
  </si>
  <si>
    <r>
      <t>[</t>
    </r>
    <r>
      <rPr>
        <sz val="18"/>
        <rFont val="BopomofoRuby1909-v1"/>
        <family val="3"/>
        <charset val="136"/>
      </rPr>
      <t>y</t>
    </r>
    <r>
      <rPr>
        <sz val="18"/>
        <rFont val="SimSun"/>
        <charset val="134"/>
      </rPr>
      <t>]</t>
    </r>
    <phoneticPr fontId="9" type="noConversion"/>
  </si>
  <si>
    <t xml:space="preserve">ü </t>
    <phoneticPr fontId="9" type="noConversion"/>
  </si>
  <si>
    <t>[u]</t>
  </si>
  <si>
    <t>u</t>
  </si>
  <si>
    <t>[i]</t>
  </si>
  <si>
    <t>i</t>
  </si>
  <si>
    <t>[s]</t>
  </si>
  <si>
    <t>s</t>
    <phoneticPr fontId="9" type="noConversion"/>
  </si>
  <si>
    <t>[ts]</t>
    <phoneticPr fontId="9" type="noConversion"/>
  </si>
  <si>
    <t>ch</t>
    <phoneticPr fontId="9" type="noConversion"/>
  </si>
  <si>
    <t>[dz]</t>
    <phoneticPr fontId="9" type="noConversion"/>
  </si>
  <si>
    <t>z</t>
    <phoneticPr fontId="9" type="noConversion"/>
  </si>
  <si>
    <r>
      <t>[</t>
    </r>
    <r>
      <rPr>
        <sz val="18"/>
        <rFont val="Tahoma"/>
        <family val="2"/>
      </rPr>
      <t>ɻ</t>
    </r>
    <r>
      <rPr>
        <sz val="18"/>
        <rFont val="宋体"/>
        <charset val="136"/>
      </rPr>
      <t>]</t>
    </r>
    <phoneticPr fontId="9" type="noConversion"/>
  </si>
  <si>
    <t>r</t>
    <phoneticPr fontId="9" type="noConversion"/>
  </si>
  <si>
    <t>comment_format:</t>
    <phoneticPr fontId="22" type="noConversion"/>
  </si>
  <si>
    <r>
      <t>[</t>
    </r>
    <r>
      <rPr>
        <sz val="18"/>
        <rFont val="Tahoma"/>
        <family val="2"/>
      </rPr>
      <t>ʂ</t>
    </r>
    <r>
      <rPr>
        <sz val="18"/>
        <rFont val="宋体"/>
        <charset val="136"/>
      </rPr>
      <t>]</t>
    </r>
    <phoneticPr fontId="9" type="noConversion"/>
  </si>
  <si>
    <t>sh</t>
    <phoneticPr fontId="9" type="noConversion"/>
  </si>
  <si>
    <r>
      <t>[</t>
    </r>
    <r>
      <rPr>
        <sz val="18"/>
        <rFont val="Tahoma"/>
        <family val="2"/>
      </rPr>
      <t>ʈʂ</t>
    </r>
    <r>
      <rPr>
        <sz val="18"/>
        <rFont val="宋体"/>
        <charset val="136"/>
      </rPr>
      <t>]</t>
    </r>
    <phoneticPr fontId="9" type="noConversion"/>
  </si>
  <si>
    <r>
      <t>[</t>
    </r>
    <r>
      <rPr>
        <sz val="18"/>
        <rFont val="Tahoma"/>
        <family val="2"/>
      </rPr>
      <t>ɖʐ</t>
    </r>
    <r>
      <rPr>
        <sz val="18"/>
        <rFont val="宋体"/>
        <charset val="136"/>
      </rPr>
      <t>]</t>
    </r>
    <phoneticPr fontId="9" type="noConversion"/>
  </si>
  <si>
    <t>zh</t>
    <phoneticPr fontId="9" type="noConversion"/>
  </si>
  <si>
    <r>
      <t>[</t>
    </r>
    <r>
      <rPr>
        <sz val="18"/>
        <rFont val="Tahoma"/>
        <family val="2"/>
      </rPr>
      <t>ɕ</t>
    </r>
    <r>
      <rPr>
        <sz val="18"/>
        <rFont val="宋体"/>
        <charset val="136"/>
      </rPr>
      <t>]</t>
    </r>
    <phoneticPr fontId="9" type="noConversion"/>
  </si>
  <si>
    <t>x</t>
    <phoneticPr fontId="9" type="noConversion"/>
  </si>
  <si>
    <r>
      <t>[t</t>
    </r>
    <r>
      <rPr>
        <sz val="18"/>
        <rFont val="Tahoma"/>
        <family val="2"/>
      </rPr>
      <t>ɕ</t>
    </r>
    <r>
      <rPr>
        <sz val="18"/>
        <rFont val="宋体"/>
        <charset val="136"/>
      </rPr>
      <t>]</t>
    </r>
    <phoneticPr fontId="9" type="noConversion"/>
  </si>
  <si>
    <t>q</t>
    <phoneticPr fontId="22" type="noConversion"/>
  </si>
  <si>
    <r>
      <t>[d</t>
    </r>
    <r>
      <rPr>
        <sz val="18"/>
        <rFont val="Tahoma"/>
        <family val="2"/>
      </rPr>
      <t>ʑ</t>
    </r>
    <r>
      <rPr>
        <sz val="18"/>
        <rFont val="宋体"/>
        <charset val="136"/>
      </rPr>
      <t>]</t>
    </r>
    <phoneticPr fontId="9" type="noConversion"/>
  </si>
  <si>
    <t>j</t>
    <phoneticPr fontId="22" type="noConversion"/>
  </si>
  <si>
    <t>[h]</t>
  </si>
  <si>
    <t>h</t>
    <phoneticPr fontId="9" type="noConversion"/>
  </si>
  <si>
    <t>[kʰ]</t>
  </si>
  <si>
    <t>k</t>
    <phoneticPr fontId="9" type="noConversion"/>
  </si>
  <si>
    <t>[k]</t>
  </si>
  <si>
    <t>g</t>
    <phoneticPr fontId="9" type="noConversion"/>
  </si>
  <si>
    <t>- "xlit|1qaz2wsxedcrfv5tgbyhnujm8ik,9ol.0p;/- 6347'|ㄅㄆㄇㄈㄉㄊㄋㄌㄍㄎㄏㄐㄑㄒㄓㄔㄕㄖㄗㄘㄙㄧㄨㄩㄚㄛㄜㄝㄞㄟㄠㄡㄢㄣㄤㄥㄦˉˊˇˋ˙ |"</t>
  </si>
  <si>
    <t>[l]</t>
  </si>
  <si>
    <t>l</t>
    <phoneticPr fontId="9" type="noConversion"/>
  </si>
  <si>
    <t>preedit_format:</t>
    <phoneticPr fontId="22" type="noConversion"/>
  </si>
  <si>
    <t>[n]</t>
  </si>
  <si>
    <t>n</t>
    <phoneticPr fontId="9" type="noConversion"/>
  </si>
  <si>
    <t>[tʰ]</t>
  </si>
  <si>
    <t>t</t>
    <phoneticPr fontId="9" type="noConversion"/>
  </si>
  <si>
    <t>[t]</t>
  </si>
  <si>
    <t>d</t>
    <phoneticPr fontId="9" type="noConversion"/>
  </si>
  <si>
    <r>
      <t>[</t>
    </r>
    <r>
      <rPr>
        <sz val="18"/>
        <rFont val="BopomofoRuby1909-v1"/>
        <family val="3"/>
        <charset val="136"/>
      </rPr>
      <t>f</t>
    </r>
    <r>
      <rPr>
        <sz val="18"/>
        <rFont val="宋体"/>
        <charset val="136"/>
      </rPr>
      <t>]</t>
    </r>
    <phoneticPr fontId="9" type="noConversion"/>
  </si>
  <si>
    <t>f</t>
    <phoneticPr fontId="9" type="noConversion"/>
  </si>
  <si>
    <t>[m]</t>
  </si>
  <si>
    <t>m</t>
    <phoneticPr fontId="9" type="noConversion"/>
  </si>
  <si>
    <t>[pʰ]</t>
  </si>
  <si>
    <t>p</t>
    <phoneticPr fontId="9" type="noConversion"/>
  </si>
  <si>
    <t>[p]</t>
  </si>
  <si>
    <t>b</t>
    <phoneticPr fontId="9" type="noConversion"/>
  </si>
  <si>
    <t>國際音標</t>
    <phoneticPr fontId="26" type="noConversion"/>
  </si>
  <si>
    <t>拼音字母</t>
    <phoneticPr fontId="26" type="noConversion"/>
  </si>
  <si>
    <t>方音符號</t>
    <phoneticPr fontId="26" type="noConversion"/>
  </si>
  <si>
    <t>拼音字母</t>
    <phoneticPr fontId="9" type="noConversion"/>
  </si>
  <si>
    <t>字典編碼</t>
    <phoneticPr fontId="26" type="noConversion"/>
  </si>
  <si>
    <t>鍵盤位置</t>
    <phoneticPr fontId="26" type="noConversion"/>
  </si>
  <si>
    <t>方音符號</t>
    <phoneticPr fontId="22" type="noConversion"/>
  </si>
  <si>
    <t>字典編碼</t>
  </si>
  <si>
    <t>方音符號</t>
  </si>
  <si>
    <t>鍵盤按鍵</t>
    <phoneticPr fontId="22" type="noConversion"/>
  </si>
  <si>
    <t>xlit|bpmfdtnlgkhjqxZCSrzcsiuvaoeEAIOUMNKGR12345|1qaz2wsxedcrfv5tgbyhnujm8ik,9ol.0p;/- 6347|</t>
  </si>
  <si>
    <t>對映總表</t>
    <phoneticPr fontId="22" type="noConversion"/>
  </si>
  <si>
    <t>comment_format</t>
    <phoneticPr fontId="22" type="noConversion"/>
  </si>
  <si>
    <t>Speller</t>
    <phoneticPr fontId="22" type="noConversion"/>
  </si>
  <si>
    <t>Speller:</t>
    <phoneticPr fontId="22" type="noConversion"/>
  </si>
  <si>
    <t>˙</t>
  </si>
  <si>
    <t>enn</t>
  </si>
  <si>
    <t>5</t>
  </si>
  <si>
    <t>7</t>
  </si>
  <si>
    <r>
      <rPr>
        <sz val="26"/>
        <rFont val="Noto Serif TC Medium"/>
      </rPr>
      <t>ˋ</t>
    </r>
  </si>
  <si>
    <t>unn</t>
  </si>
  <si>
    <t>4</t>
  </si>
  <si>
    <t>ˇ</t>
  </si>
  <si>
    <t>inn</t>
  </si>
  <si>
    <t>3</t>
  </si>
  <si>
    <r>
      <rPr>
        <sz val="26"/>
        <rFont val="Noto Serif TC Medium"/>
      </rPr>
      <t>ˊ</t>
    </r>
  </si>
  <si>
    <t>ann</t>
  </si>
  <si>
    <t>2</t>
  </si>
  <si>
    <t>6</t>
  </si>
  <si>
    <r>
      <rPr>
        <sz val="26"/>
        <rFont val="Noto Serif TC Medium"/>
      </rPr>
      <t>ˉ</t>
    </r>
  </si>
  <si>
    <t>om</t>
  </si>
  <si>
    <t>1</t>
  </si>
  <si>
    <t xml:space="preserve"> </t>
  </si>
  <si>
    <r>
      <rPr>
        <sz val="26"/>
        <rFont val="Noto Serif TC Medium"/>
      </rPr>
      <t>ㄦ</t>
    </r>
  </si>
  <si>
    <t>er</t>
  </si>
  <si>
    <t>R</t>
  </si>
  <si>
    <t>-</t>
  </si>
  <si>
    <r>
      <rPr>
        <sz val="26"/>
        <rFont val="Noto Serif TC Medium"/>
      </rPr>
      <t>ㄥ</t>
    </r>
  </si>
  <si>
    <t>eng</t>
  </si>
  <si>
    <t>G</t>
  </si>
  <si>
    <t>/</t>
  </si>
  <si>
    <r>
      <rPr>
        <sz val="26"/>
        <rFont val="Noto Serif TC Medium"/>
      </rPr>
      <t>ㄤ</t>
    </r>
  </si>
  <si>
    <t>ang</t>
  </si>
  <si>
    <t>K</t>
  </si>
  <si>
    <t>;</t>
  </si>
  <si>
    <r>
      <rPr>
        <sz val="26"/>
        <rFont val="Noto Serif TC Medium"/>
      </rPr>
      <t>ㄣ</t>
    </r>
  </si>
  <si>
    <t>N</t>
  </si>
  <si>
    <t>p</t>
  </si>
  <si>
    <r>
      <rPr>
        <sz val="26"/>
        <rFont val="Noto Serif TC Medium"/>
      </rPr>
      <t>ㄢ</t>
    </r>
  </si>
  <si>
    <t>an</t>
  </si>
  <si>
    <t>M</t>
  </si>
  <si>
    <t>0</t>
  </si>
  <si>
    <r>
      <rPr>
        <sz val="26"/>
        <rFont val="Noto Serif TC Medium"/>
      </rPr>
      <t>ㄡ</t>
    </r>
  </si>
  <si>
    <t>ou</t>
  </si>
  <si>
    <t>U</t>
  </si>
  <si>
    <t>.</t>
  </si>
  <si>
    <r>
      <rPr>
        <sz val="26"/>
        <rFont val="Noto Serif TC Medium"/>
      </rPr>
      <t>ㄠ</t>
    </r>
  </si>
  <si>
    <t>ao</t>
  </si>
  <si>
    <t>O</t>
  </si>
  <si>
    <t>l</t>
  </si>
  <si>
    <r>
      <rPr>
        <sz val="26"/>
        <rFont val="Noto Serif TC Medium"/>
      </rPr>
      <t>ㄟ</t>
    </r>
  </si>
  <si>
    <t>ei</t>
  </si>
  <si>
    <t>I</t>
  </si>
  <si>
    <t>o</t>
  </si>
  <si>
    <r>
      <rPr>
        <sz val="26"/>
        <rFont val="Noto Serif TC Medium"/>
      </rPr>
      <t>ㄞ</t>
    </r>
  </si>
  <si>
    <t>ai</t>
  </si>
  <si>
    <t>A</t>
  </si>
  <si>
    <t>9</t>
  </si>
  <si>
    <r>
      <rPr>
        <sz val="26"/>
        <rFont val="Noto Serif TC Medium"/>
      </rPr>
      <t>ㄝ</t>
    </r>
  </si>
  <si>
    <t xml:space="preserve">ê </t>
  </si>
  <si>
    <t>E</t>
  </si>
  <si>
    <t>,</t>
  </si>
  <si>
    <r>
      <rPr>
        <sz val="26"/>
        <rFont val="Noto Serif TC Medium"/>
      </rPr>
      <t>ㄜ</t>
    </r>
  </si>
  <si>
    <t>e</t>
  </si>
  <si>
    <t>k</t>
  </si>
  <si>
    <r>
      <rPr>
        <sz val="26"/>
        <rFont val="Noto Serif TC Medium"/>
      </rPr>
      <t>ㄛ</t>
    </r>
  </si>
  <si>
    <r>
      <rPr>
        <sz val="26"/>
        <rFont val="Noto Serif TC Medium"/>
      </rPr>
      <t>ㄚ</t>
    </r>
  </si>
  <si>
    <t>8</t>
  </si>
  <si>
    <t xml:space="preserve">    - xform/([iv])e/$1E/</t>
  </si>
  <si>
    <r>
      <rPr>
        <sz val="26"/>
        <rFont val="Noto Serif TC Medium"/>
      </rPr>
      <t>ㄩ</t>
    </r>
  </si>
  <si>
    <t xml:space="preserve">ü </t>
  </si>
  <si>
    <t>v</t>
  </si>
  <si>
    <t>m</t>
  </si>
  <si>
    <t xml:space="preserve">    - xform/eh/E/</t>
  </si>
  <si>
    <r>
      <rPr>
        <sz val="26"/>
        <rFont val="Noto Serif TC Medium"/>
      </rPr>
      <t>ㄨ</t>
    </r>
  </si>
  <si>
    <t>j</t>
  </si>
  <si>
    <t xml:space="preserve">    - xform/er/R/</t>
  </si>
  <si>
    <r>
      <rPr>
        <sz val="26"/>
        <rFont val="Noto Serif TC Medium"/>
      </rPr>
      <t>ㄧ</t>
    </r>
  </si>
  <si>
    <t>所有 “注音符號”（不含聲調 “符號” ）+“鼻音輸入功能符號（N)”</t>
    <phoneticPr fontId="9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</si>
  <si>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設定「候選字清單」中，字典漢字與方音符號的對映</t>
    </r>
    <phoneticPr fontId="9" type="noConversion"/>
  </si>
  <si>
    <t xml:space="preserve">    - xform/en/N/</t>
  </si>
  <si>
    <r>
      <rPr>
        <sz val="26"/>
        <rFont val="Noto Serif TC Medium"/>
      </rPr>
      <t>ㄙ</t>
    </r>
  </si>
  <si>
    <t>s</t>
  </si>
  <si>
    <t>n</t>
  </si>
  <si>
    <r>
      <rPr>
        <sz val="28"/>
        <color theme="8"/>
        <rFont val="Microsoft JhengHei"/>
        <family val="2"/>
        <charset val="136"/>
      </rPr>
      <t>候選字清單漢字與注音符號的對映</t>
    </r>
    <r>
      <rPr>
        <sz val="28"/>
        <color theme="8"/>
        <rFont val="Noto Serif TC Bold"/>
      </rPr>
      <t xml:space="preserve"> (</t>
    </r>
    <r>
      <rPr>
        <sz val="28"/>
        <color theme="8"/>
        <rFont val="Calibri"/>
        <family val="2"/>
      </rPr>
      <t>comment_format)</t>
    </r>
    <phoneticPr fontId="9" type="noConversion"/>
  </si>
  <si>
    <t xml:space="preserve">    - xform/an/M/</t>
  </si>
  <si>
    <r>
      <rPr>
        <sz val="26"/>
        <rFont val="Noto Serif TC Medium"/>
      </rPr>
      <t>ㄘ</t>
    </r>
  </si>
  <si>
    <t>ch</t>
  </si>
  <si>
    <t>c</t>
  </si>
  <si>
    <t>h</t>
  </si>
  <si>
    <t xml:space="preserve">    - xform/eng/G/</t>
  </si>
  <si>
    <r>
      <rPr>
        <sz val="26"/>
        <rFont val="Noto Serif TC Medium"/>
      </rPr>
      <t>ㄗ</t>
    </r>
  </si>
  <si>
    <t>z</t>
  </si>
  <si>
    <t>y</t>
  </si>
  <si>
    <t xml:space="preserve">    - xform/ang/K/</t>
  </si>
  <si>
    <r>
      <rPr>
        <sz val="26"/>
        <rFont val="Noto Serif TC Medium"/>
      </rPr>
      <t>ㄖ</t>
    </r>
  </si>
  <si>
    <t>r</t>
  </si>
  <si>
    <t>b</t>
  </si>
  <si>
    <t xml:space="preserve">    - xform/ou/U/</t>
  </si>
  <si>
    <r>
      <rPr>
        <sz val="26"/>
        <rFont val="Noto Serif TC Medium"/>
      </rPr>
      <t>ㄕ</t>
    </r>
  </si>
  <si>
    <t>sh</t>
  </si>
  <si>
    <t>S</t>
  </si>
  <si>
    <t>g</t>
  </si>
  <si>
    <t xml:space="preserve">    - xform/ao/O/</t>
  </si>
  <si>
    <r>
      <rPr>
        <sz val="26"/>
        <rFont val="Noto Serif TC Medium"/>
      </rPr>
      <t>ㄔ</t>
    </r>
  </si>
  <si>
    <t>C</t>
  </si>
  <si>
    <t>t</t>
  </si>
  <si>
    <t>同 “Speller”但不含 “聲調1”</t>
    <phoneticPr fontId="9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</si>
  <si>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9" type="noConversion"/>
  </si>
  <si>
    <t xml:space="preserve">    - xform/ei/I/</t>
  </si>
  <si>
    <r>
      <rPr>
        <sz val="26"/>
        <rFont val="Noto Serif TC Medium"/>
      </rPr>
      <t>ㄓ</t>
    </r>
  </si>
  <si>
    <t>zh</t>
  </si>
  <si>
    <t>Z</t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</si>
  <si>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</rPr>
      <t xml:space="preserve"> (</t>
    </r>
    <r>
      <rPr>
        <sz val="28"/>
        <color theme="8"/>
        <rFont val="Calibri"/>
        <family val="2"/>
      </rPr>
      <t>preedit_format)</t>
    </r>
    <phoneticPr fontId="9" type="noConversion"/>
  </si>
  <si>
    <t xml:space="preserve">    - xform/ai/A/</t>
  </si>
  <si>
    <r>
      <rPr>
        <sz val="26"/>
        <rFont val="Noto Serif TC Medium"/>
      </rPr>
      <t>ㄒ</t>
    </r>
  </si>
  <si>
    <t>x</t>
  </si>
  <si>
    <t xml:space="preserve">    - xform/^([zcsr])i/$1/</t>
  </si>
  <si>
    <r>
      <rPr>
        <sz val="26"/>
        <rFont val="Noto Serif TC Medium"/>
      </rPr>
      <t>ㄑ</t>
    </r>
  </si>
  <si>
    <t>q</t>
  </si>
  <si>
    <t>f</t>
  </si>
  <si>
    <t xml:space="preserve">    - xform/^shi?/S/</t>
  </si>
  <si>
    <r>
      <rPr>
        <sz val="26"/>
        <rFont val="Noto Serif TC Medium"/>
      </rPr>
      <t>ㄐ</t>
    </r>
  </si>
  <si>
    <t xml:space="preserve">    - xform/^chi?/C/</t>
  </si>
  <si>
    <r>
      <rPr>
        <sz val="26"/>
        <rFont val="Noto Serif TC Medium"/>
      </rPr>
      <t>ㄏ</t>
    </r>
  </si>
  <si>
    <t xml:space="preserve">    - xform/^zhi?/Z/</t>
  </si>
  <si>
    <r>
      <rPr>
        <sz val="26"/>
        <rFont val="Noto Serif TC Medium"/>
      </rPr>
      <t>ㄎ</t>
    </r>
  </si>
  <si>
    <t>d</t>
  </si>
  <si>
    <t>所有 “注音符號按鍵”（含聲調 “符號” 按鍵）+“鼻音輸入功能鍵”</t>
    <phoneticPr fontId="9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</si>
  <si>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9" type="noConversion"/>
  </si>
  <si>
    <t xml:space="preserve">    - xform/([iuv])n/$1en/</t>
  </si>
  <si>
    <r>
      <rPr>
        <sz val="26"/>
        <rFont val="Noto Serif TC Medium"/>
      </rPr>
      <t>ㄍ</t>
    </r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</si>
  <si>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9" type="noConversion"/>
  </si>
  <si>
    <t xml:space="preserve">    - xform/^([jqx])u/$1v/</t>
  </si>
  <si>
    <r>
      <rPr>
        <sz val="26"/>
        <rFont val="Noto Serif TC Medium"/>
      </rPr>
      <t>ㄌ</t>
    </r>
  </si>
  <si>
    <t xml:space="preserve">    - xform/iu/v/</t>
  </si>
  <si>
    <r>
      <rPr>
        <sz val="26"/>
        <rFont val="Noto Serif TC Medium"/>
      </rPr>
      <t>ㄋ</t>
    </r>
  </si>
  <si>
    <t xml:space="preserve">    - xform/^wu?/u/</t>
  </si>
  <si>
    <r>
      <rPr>
        <sz val="26"/>
        <rFont val="Noto Serif TC Medium"/>
      </rPr>
      <t>ㄊ</t>
    </r>
  </si>
  <si>
    <t>w</t>
  </si>
  <si>
    <t>/ ?</t>
  </si>
  <si>
    <t>. &gt;</t>
  </si>
  <si>
    <t>, &lt;</t>
    <phoneticPr fontId="9" type="noConversion"/>
  </si>
  <si>
    <t>B</t>
  </si>
  <si>
    <t>V</t>
  </si>
  <si>
    <t>X</t>
  </si>
  <si>
    <t>Z</t>
    <phoneticPr fontId="9" type="noConversion"/>
  </si>
  <si>
    <t xml:space="preserve">    - xform/^yi?/i/</t>
  </si>
  <si>
    <r>
      <rPr>
        <sz val="26"/>
        <rFont val="Noto Serif TC Medium"/>
      </rPr>
      <t>ㄉ</t>
    </r>
  </si>
  <si>
    <t xml:space="preserve">    - xform/ong/ung/</t>
  </si>
  <si>
    <r>
      <rPr>
        <sz val="26"/>
        <rFont val="Noto Serif TC Medium"/>
      </rPr>
      <t>ㄈ</t>
    </r>
  </si>
  <si>
    <t>' "</t>
  </si>
  <si>
    <t>; :</t>
  </si>
  <si>
    <t>L</t>
    <phoneticPr fontId="9" type="noConversion"/>
  </si>
  <si>
    <t>J</t>
    <phoneticPr fontId="9" type="noConversion"/>
  </si>
  <si>
    <t>H</t>
  </si>
  <si>
    <t>F</t>
  </si>
  <si>
    <t>D</t>
  </si>
  <si>
    <t>A</t>
    <phoneticPr fontId="9" type="noConversion"/>
  </si>
  <si>
    <t xml:space="preserve">    - xform/ui/uei/</t>
  </si>
  <si>
    <r>
      <rPr>
        <sz val="26"/>
        <rFont val="Noto Serif TC Medium"/>
      </rPr>
      <t>ㄇ</t>
    </r>
  </si>
  <si>
    <t>th</t>
  </si>
  <si>
    <t xml:space="preserve">    - xform/iu/iou/</t>
  </si>
  <si>
    <r>
      <rPr>
        <sz val="26"/>
        <rFont val="Noto Serif TC Medium"/>
      </rPr>
      <t>ㄆ</t>
    </r>
  </si>
  <si>
    <t>\ |</t>
  </si>
  <si>
    <t>] }</t>
  </si>
  <si>
    <t>[ {</t>
  </si>
  <si>
    <t>P</t>
  </si>
  <si>
    <t>I</t>
    <phoneticPr fontId="9" type="noConversion"/>
  </si>
  <si>
    <t>U</t>
    <phoneticPr fontId="9" type="noConversion"/>
  </si>
  <si>
    <t>Y</t>
    <phoneticPr fontId="9" type="noConversion"/>
  </si>
  <si>
    <t>T</t>
  </si>
  <si>
    <t>E</t>
    <phoneticPr fontId="9" type="noConversion"/>
  </si>
  <si>
    <t>W</t>
  </si>
  <si>
    <t>Q</t>
  </si>
  <si>
    <t xml:space="preserve">    - xform/^r5$/er5/  </t>
    <phoneticPr fontId="9" type="noConversion"/>
  </si>
  <si>
    <r>
      <rPr>
        <sz val="26"/>
        <rFont val="Noto Serif TC Medium"/>
      </rPr>
      <t>ㄅ</t>
    </r>
  </si>
  <si>
    <t>輕声</t>
    <phoneticPr fontId="9" type="noConversion"/>
  </si>
  <si>
    <t>陽平</t>
  </si>
  <si>
    <t>去声</t>
    <phoneticPr fontId="9" type="noConversion"/>
  </si>
  <si>
    <t>上声</t>
  </si>
  <si>
    <t xml:space="preserve">    - xform/^m(\d)$/mu$1/  </t>
    <phoneticPr fontId="9" type="noConversion"/>
  </si>
  <si>
    <t>initials</t>
    <phoneticPr fontId="9" type="noConversion"/>
  </si>
  <si>
    <t>alphabet</t>
    <phoneticPr fontId="9" type="noConversion"/>
  </si>
  <si>
    <t>注音符號</t>
    <phoneticPr fontId="9" type="noConversion"/>
  </si>
  <si>
    <t>序號</t>
  </si>
  <si>
    <t>字典編碼</t>
    <phoneticPr fontId="9" type="noConversion"/>
  </si>
  <si>
    <t>鍵盤按鍵</t>
    <phoneticPr fontId="9" type="noConversion"/>
  </si>
  <si>
    <t>= +</t>
  </si>
  <si>
    <t>- _</t>
  </si>
  <si>
    <t>0 )</t>
  </si>
  <si>
    <t>9 (</t>
    <phoneticPr fontId="9" type="noConversion"/>
  </si>
  <si>
    <t>8 *</t>
    <phoneticPr fontId="9" type="noConversion"/>
  </si>
  <si>
    <t>7 &amp;</t>
  </si>
  <si>
    <t>6 ^</t>
  </si>
  <si>
    <t>5 %</t>
    <phoneticPr fontId="9" type="noConversion"/>
  </si>
  <si>
    <t>4 $</t>
  </si>
  <si>
    <t>3 #</t>
  </si>
  <si>
    <t>2 @</t>
  </si>
  <si>
    <t>1 !</t>
    <phoneticPr fontId="9" type="noConversion"/>
  </si>
  <si>
    <t>1qaz2wsxedcrfv5tgbyhnujm8ik,9ol.0p;/-</t>
    <phoneticPr fontId="9" type="noConversion"/>
  </si>
  <si>
    <t>initials:</t>
    <phoneticPr fontId="9" type="noConversion"/>
  </si>
  <si>
    <t>1qaz2wsxedcrfv5tgbyhnujm8ik,9ol.0p;/- 6347</t>
    <phoneticPr fontId="9" type="noConversion"/>
  </si>
  <si>
    <t>alphabet:</t>
    <phoneticPr fontId="9" type="noConversion"/>
  </si>
  <si>
    <t>注音符號</t>
  </si>
  <si>
    <t>鍵盤位置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</si>
</sst>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;;"/>
  </numFmts>
  <fonts count="90">
    <font>
      <sz val="16"/>
      <color rgb="FF000000"/>
      <name val="新細明體"/>
      <family val="1"/>
      <charset val="136"/>
      <scheme val="minor"/>
    </font>
    <font>
      <sz val="12"/>
      <name val="宋体"/>
      <charset val="134"/>
    </font>
    <font>
      <sz val="18"/>
      <name val="宋体"/>
      <charset val="136"/>
    </font>
    <font>
      <sz val="9"/>
      <name val="Noto Sans TC"/>
      <family val="2"/>
      <charset val="136"/>
    </font>
    <font>
      <sz val="18"/>
      <name val="Noto Sans TC"/>
      <family val="2"/>
      <charset val="136"/>
    </font>
    <font>
      <b/>
      <sz val="12"/>
      <color rgb="FFFF0000"/>
      <name val="Arial"/>
      <family val="2"/>
    </font>
    <font>
      <sz val="18"/>
      <color rgb="FF0070C0"/>
      <name val="Noto Serif TC SemiBold"/>
      <family val="1"/>
      <charset val="128"/>
    </font>
    <font>
      <sz val="18"/>
      <name val="Noto Sans TC"/>
      <family val="2"/>
    </font>
    <font>
      <sz val="18"/>
      <color rgb="FFFF0000"/>
      <name val="Arial Narrow"/>
      <family val="2"/>
    </font>
    <font>
      <sz val="9"/>
      <name val="新細明體"/>
      <family val="1"/>
      <charset val="136"/>
      <scheme val="minor"/>
    </font>
    <font>
      <sz val="18"/>
      <name val="Tahoma"/>
      <family val="2"/>
    </font>
    <font>
      <sz val="18"/>
      <name val="SimSun"/>
      <charset val="134"/>
    </font>
    <font>
      <sz val="18"/>
      <name val="BopomofoRuby1909-v1"/>
      <family val="3"/>
      <charset val="136"/>
    </font>
    <font>
      <sz val="18"/>
      <name val="MS Gothic"/>
      <family val="3"/>
      <charset val="128"/>
    </font>
    <font>
      <sz val="18"/>
      <name val="PMingLiU"/>
      <family val="1"/>
      <charset val="136"/>
    </font>
    <font>
      <sz val="18"/>
      <name val="Tahoma"/>
      <family val="1"/>
    </font>
    <font>
      <b/>
      <sz val="18"/>
      <color rgb="FFFF0000"/>
      <name val="Iansui 094"/>
      <family val="3"/>
      <charset val="136"/>
    </font>
    <font>
      <sz val="18"/>
      <name val="Iansui 094"/>
      <family val="3"/>
      <charset val="136"/>
    </font>
    <font>
      <b/>
      <sz val="18"/>
      <color rgb="FFC00000"/>
      <name val="Noto Sans TC"/>
      <family val="2"/>
    </font>
    <font>
      <b/>
      <sz val="18"/>
      <color rgb="FFFF0000"/>
      <name val="Noto Sans TC"/>
      <family val="2"/>
    </font>
    <font>
      <b/>
      <sz val="12"/>
      <color rgb="FFFF0000"/>
      <name val="Iansui 094"/>
      <family val="3"/>
      <charset val="136"/>
    </font>
    <font>
      <sz val="18"/>
      <color rgb="FFFF0000"/>
      <name val="Arial"/>
      <family val="2"/>
    </font>
    <font>
      <sz val="9"/>
      <name val="BopomofoRuby1909-v1"/>
      <family val="3"/>
      <charset val="136"/>
    </font>
    <font>
      <b/>
      <sz val="18"/>
      <color rgb="FFFF0000"/>
      <name val="Noto Sans TC"/>
      <family val="2"/>
      <charset val="136"/>
    </font>
    <font>
      <sz val="10"/>
      <color rgb="FFFF0000"/>
      <name val="Iansui 094"/>
      <family val="3"/>
      <charset val="136"/>
    </font>
    <font>
      <b/>
      <sz val="12"/>
      <color rgb="FFFFFF00"/>
      <name val="Microsoft JhengHei"/>
      <family val="2"/>
      <charset val="136"/>
    </font>
    <font>
      <sz val="9"/>
      <name val="宋体"/>
      <charset val="136"/>
    </font>
    <font>
      <sz val="14"/>
      <name val="Noto Sans TC"/>
      <family val="2"/>
    </font>
    <font>
      <sz val="14"/>
      <name val="Noto Sans TC"/>
      <family val="2"/>
      <charset val="136"/>
    </font>
    <font>
      <sz val="18"/>
      <color rgb="FFFF0000"/>
      <name val="BopomofoRuby1909-v1"/>
      <family val="2"/>
      <charset val="136"/>
    </font>
    <font>
      <sz val="24"/>
      <color rgb="FF000000"/>
      <name val="Iansui 094"/>
      <family val="3"/>
      <charset val="136"/>
    </font>
    <font>
      <b/>
      <sz val="24"/>
      <color rgb="FFC00000"/>
      <name val="Iansui 094"/>
      <family val="3"/>
      <charset val="136"/>
    </font>
    <font>
      <sz val="24"/>
      <name val="Noto Serif TC Medium"/>
    </font>
    <font>
      <sz val="24"/>
      <color rgb="FF000000"/>
      <name val="Noto Serif TC Medium"/>
    </font>
    <font>
      <sz val="28"/>
      <name val="Noto Serif TC Medium"/>
    </font>
    <font>
      <sz val="18"/>
      <color theme="8"/>
      <name val="Noto Serif TC Medium"/>
    </font>
    <font>
      <sz val="18"/>
      <name val="Noto Serif TC Medium"/>
    </font>
    <font>
      <sz val="26"/>
      <name val="Noto Serif TC Medium"/>
      <family val="2"/>
    </font>
    <font>
      <sz val="26"/>
      <color rgb="FF000000"/>
      <name val="Noto Serif TC Medium"/>
      <family val="2"/>
    </font>
    <font>
      <sz val="26"/>
      <name val="Noto Serif TC Medium"/>
    </font>
    <font>
      <sz val="18"/>
      <color rgb="FF000000"/>
      <name val="Arial"/>
      <family val="2"/>
    </font>
    <font>
      <sz val="18"/>
      <color rgb="FFFF0000"/>
      <name val="Iansui 094"/>
      <family val="3"/>
      <charset val="136"/>
    </font>
    <font>
      <sz val="24"/>
      <name val="Iansui 094"/>
      <family val="3"/>
      <charset val="136"/>
    </font>
    <font>
      <b/>
      <sz val="24"/>
      <name val="Iansui 094"/>
      <family val="3"/>
      <charset val="136"/>
    </font>
    <font>
      <sz val="18"/>
      <color theme="0"/>
      <name val="Arial"/>
      <family val="2"/>
    </font>
    <font>
      <sz val="18"/>
      <color rgb="FF000000"/>
      <name val="PMingLiU"/>
      <family val="1"/>
      <charset val="136"/>
    </font>
    <font>
      <b/>
      <sz val="18"/>
      <color rgb="FFFF0000"/>
      <name val="Microsoft JhengHei"/>
      <family val="2"/>
      <charset val="136"/>
    </font>
    <font>
      <sz val="18"/>
      <color rgb="FF000000"/>
      <name val="Microsoft JhengHei"/>
      <family val="2"/>
      <charset val="136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Noto Serif TC Bold"/>
    </font>
    <font>
      <sz val="28"/>
      <color theme="8"/>
      <name val="Calibri"/>
      <family val="2"/>
    </font>
    <font>
      <sz val="18"/>
      <color rgb="FF000000"/>
      <name val="Iansui 094"/>
      <family val="3"/>
      <charset val="136"/>
    </font>
    <font>
      <sz val="18"/>
      <color rgb="FF000000"/>
      <name val="SimSun"/>
      <charset val="134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18"/>
      <color rgb="FF000000"/>
      <name val="BopomofoRuby1909-v1"/>
      <family val="3"/>
      <charset val="136"/>
    </font>
    <font>
      <sz val="12"/>
      <name val="宋体"/>
      <family val="3"/>
      <charset val="136"/>
    </font>
    <font>
      <sz val="18"/>
      <color theme="4"/>
      <name val="KangXiZiDian.com 康熙字典體常用版"/>
      <charset val="136"/>
    </font>
    <font>
      <sz val="26"/>
      <color theme="7" tint="-0.249977111117893"/>
      <name val="KangXiZiDian.com 康熙字典體常用版"/>
      <charset val="136"/>
    </font>
    <font>
      <b/>
      <sz val="26"/>
      <color rgb="FFFF0000"/>
      <name val="KangXiZiDian.com 康熙字典體常用版"/>
      <family val="1"/>
      <charset val="136"/>
    </font>
    <font>
      <sz val="26"/>
      <color rgb="FFFF0000"/>
      <name val="KangXiZiDian.com 康熙字典體常用版"/>
      <charset val="136"/>
    </font>
    <font>
      <sz val="26"/>
      <color theme="9" tint="-0.249977111117893"/>
      <name val="KangXiZiDian.com 康熙字典體常用版"/>
      <charset val="136"/>
    </font>
    <font>
      <sz val="18"/>
      <color rgb="FF000000"/>
      <name val="新細明體"/>
      <family val="1"/>
      <charset val="136"/>
      <scheme val="minor"/>
    </font>
    <font>
      <b/>
      <sz val="20"/>
      <color rgb="FF000000"/>
      <name val="宋体"/>
      <charset val="136"/>
    </font>
    <font>
      <b/>
      <sz val="20"/>
      <color rgb="FF000000"/>
      <name val="SimSun"/>
      <charset val="134"/>
    </font>
    <font>
      <b/>
      <sz val="20"/>
      <color rgb="FF000000"/>
      <name val="Times New Roman"/>
      <family val="1"/>
    </font>
    <font>
      <sz val="20"/>
      <color theme="4"/>
      <name val="Times New Roman"/>
      <family val="1"/>
    </font>
    <font>
      <b/>
      <sz val="26"/>
      <color theme="7" tint="-0.249977111117893"/>
      <name val="Times New Roman"/>
      <family val="1"/>
    </font>
    <font>
      <sz val="20"/>
      <color rgb="FF000000"/>
      <name val="新細明體"/>
      <family val="1"/>
      <charset val="136"/>
      <scheme val="minor"/>
    </font>
    <font>
      <sz val="14"/>
      <color rgb="FFFF0000"/>
      <name val="KangXiZiDian.com 康熙字典體常用版"/>
      <charset val="136"/>
    </font>
    <font>
      <sz val="26"/>
      <color rgb="FFFF0000"/>
      <name val="Iansui 094"/>
      <family val="3"/>
      <charset val="136"/>
    </font>
    <font>
      <sz val="18"/>
      <color rgb="FF0070C0"/>
      <name val="新細明體"/>
      <family val="1"/>
      <charset val="136"/>
      <scheme val="minor"/>
    </font>
    <font>
      <sz val="20"/>
      <color theme="8" tint="-0.249977111117893"/>
      <name val="Times New Roman"/>
      <family val="1"/>
    </font>
    <font>
      <sz val="26"/>
      <color theme="7" tint="-0.249977111117893"/>
      <name val="Times New Roman"/>
      <family val="1"/>
    </font>
    <font>
      <sz val="16"/>
      <color rgb="FFFF0000"/>
      <name val="PMingLiU"/>
      <family val="1"/>
      <charset val="136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6"/>
      <name val="Microsoft JhengHei"/>
      <family val="2"/>
      <charset val="136"/>
    </font>
    <font>
      <sz val="16"/>
      <name val="Calibri"/>
      <family val="2"/>
    </font>
    <font>
      <b/>
      <sz val="16"/>
      <name val="Microsoft JhengHei"/>
      <family val="2"/>
      <charset val="136"/>
    </font>
    <font>
      <sz val="16"/>
      <name val="Noto Serif TC Medium"/>
    </font>
    <font>
      <sz val="20"/>
      <name val="宋体"/>
      <charset val="136"/>
    </font>
    <font>
      <sz val="20"/>
      <name val="Noto Serif TC SemiBold"/>
      <family val="1"/>
      <charset val="136"/>
    </font>
    <font>
      <sz val="20"/>
      <color rgb="FF000000"/>
      <name val="Arial"/>
      <family val="2"/>
    </font>
    <font>
      <sz val="16"/>
      <color rgb="FF000000"/>
      <name val="Arial"/>
      <family val="2"/>
    </font>
    <font>
      <sz val="20"/>
      <name val="Times New Roman"/>
      <family val="1"/>
    </font>
    <font>
      <sz val="24"/>
      <color theme="0"/>
      <name val="Iansui 094"/>
      <family val="3"/>
      <charset val="136"/>
    </font>
    <font>
      <sz val="18"/>
      <color rgb="FF0070C0"/>
      <name val="Arial"/>
      <family val="2"/>
    </font>
    <font>
      <sz val="18"/>
      <color rgb="FF0070C0"/>
      <name val="宋体"/>
      <charset val="136"/>
    </font>
  </fonts>
  <fills count="2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D8E4BC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DE9D9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DCE6F1"/>
        <bgColor rgb="FF000000"/>
      </patternFill>
    </fill>
  </fills>
  <borders count="18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2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2" borderId="0" xfId="1" applyFont="1" applyFill="1" applyAlignment="1">
      <alignment horizontal="center"/>
    </xf>
    <xf numFmtId="0" fontId="4" fillId="3" borderId="0" xfId="1" applyFont="1" applyFill="1" applyAlignment="1">
      <alignment horizontal="center"/>
    </xf>
    <xf numFmtId="0" fontId="2" fillId="0" borderId="1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4" fillId="4" borderId="0" xfId="1" applyFont="1" applyFill="1" applyAlignment="1">
      <alignment horizontal="center"/>
    </xf>
    <xf numFmtId="0" fontId="16" fillId="5" borderId="0" xfId="1" applyFont="1" applyFill="1"/>
    <xf numFmtId="0" fontId="17" fillId="5" borderId="0" xfId="1" applyFont="1" applyFill="1"/>
    <xf numFmtId="0" fontId="6" fillId="0" borderId="2" xfId="1" applyFont="1" applyBorder="1" applyAlignment="1">
      <alignment horizontal="center"/>
    </xf>
    <xf numFmtId="0" fontId="7" fillId="6" borderId="3" xfId="1" applyFont="1" applyFill="1" applyBorder="1" applyAlignment="1">
      <alignment horizontal="center"/>
    </xf>
    <xf numFmtId="0" fontId="7" fillId="6" borderId="4" xfId="1" applyFont="1" applyFill="1" applyBorder="1" applyAlignment="1">
      <alignment horizontal="center"/>
    </xf>
    <xf numFmtId="0" fontId="18" fillId="6" borderId="5" xfId="1" applyFont="1" applyFill="1" applyBorder="1" applyAlignment="1">
      <alignment horizontal="center"/>
    </xf>
    <xf numFmtId="0" fontId="19" fillId="6" borderId="0" xfId="1" applyFont="1" applyFill="1" applyAlignment="1">
      <alignment horizontal="center"/>
    </xf>
    <xf numFmtId="0" fontId="20" fillId="7" borderId="0" xfId="1" applyFont="1" applyFill="1"/>
    <xf numFmtId="0" fontId="18" fillId="6" borderId="6" xfId="1" applyFont="1" applyFill="1" applyBorder="1" applyAlignment="1">
      <alignment horizontal="center"/>
    </xf>
    <xf numFmtId="0" fontId="19" fillId="6" borderId="7" xfId="1" applyFont="1" applyFill="1" applyBorder="1" applyAlignment="1">
      <alignment horizontal="center"/>
    </xf>
    <xf numFmtId="0" fontId="21" fillId="0" borderId="0" xfId="1" applyFont="1"/>
    <xf numFmtId="0" fontId="7" fillId="6" borderId="5" xfId="1" applyFont="1" applyFill="1" applyBorder="1" applyAlignment="1">
      <alignment horizontal="center"/>
    </xf>
    <xf numFmtId="0" fontId="7" fillId="6" borderId="0" xfId="1" applyFont="1" applyFill="1" applyAlignment="1">
      <alignment horizontal="center"/>
    </xf>
    <xf numFmtId="0" fontId="7" fillId="6" borderId="6" xfId="1" applyFont="1" applyFill="1" applyBorder="1" applyAlignment="1">
      <alignment horizontal="center"/>
    </xf>
    <xf numFmtId="0" fontId="7" fillId="6" borderId="7" xfId="1" applyFont="1" applyFill="1" applyBorder="1" applyAlignment="1">
      <alignment horizontal="center"/>
    </xf>
    <xf numFmtId="0" fontId="19" fillId="6" borderId="3" xfId="1" applyFont="1" applyFill="1" applyBorder="1" applyAlignment="1">
      <alignment horizontal="center"/>
    </xf>
    <xf numFmtId="0" fontId="23" fillId="6" borderId="4" xfId="1" applyFont="1" applyFill="1" applyBorder="1" applyAlignment="1">
      <alignment horizontal="center"/>
    </xf>
    <xf numFmtId="49" fontId="24" fillId="7" borderId="0" xfId="1" applyNumberFormat="1" applyFont="1" applyFill="1"/>
    <xf numFmtId="0" fontId="25" fillId="8" borderId="1" xfId="1" applyFont="1" applyFill="1" applyBorder="1" applyAlignment="1">
      <alignment horizontal="center"/>
    </xf>
    <xf numFmtId="0" fontId="25" fillId="8" borderId="2" xfId="1" applyFont="1" applyFill="1" applyBorder="1" applyAlignment="1">
      <alignment horizontal="center"/>
    </xf>
    <xf numFmtId="0" fontId="25" fillId="0" borderId="0" xfId="1" applyFont="1" applyAlignment="1">
      <alignment horizontal="center"/>
    </xf>
    <xf numFmtId="0" fontId="27" fillId="0" borderId="0" xfId="1" applyFont="1" applyAlignment="1">
      <alignment horizontal="center"/>
    </xf>
    <xf numFmtId="0" fontId="28" fillId="0" borderId="0" xfId="1" applyFont="1" applyAlignment="1">
      <alignment horizontal="center"/>
    </xf>
    <xf numFmtId="0" fontId="24" fillId="7" borderId="0" xfId="1" applyFont="1" applyFill="1"/>
    <xf numFmtId="0" fontId="29" fillId="0" borderId="0" xfId="1" applyFont="1"/>
    <xf numFmtId="0" fontId="30" fillId="0" borderId="0" xfId="0" applyFont="1"/>
    <xf numFmtId="0" fontId="31" fillId="0" borderId="0" xfId="0" applyFont="1"/>
    <xf numFmtId="0" fontId="0" fillId="0" borderId="0" xfId="0" applyAlignment="1">
      <alignment vertical="center"/>
    </xf>
    <xf numFmtId="0" fontId="32" fillId="9" borderId="8" xfId="0" applyFont="1" applyFill="1" applyBorder="1" applyAlignment="1">
      <alignment horizontal="center" vertical="center"/>
    </xf>
    <xf numFmtId="0" fontId="33" fillId="10" borderId="8" xfId="0" applyFont="1" applyFill="1" applyBorder="1" applyAlignment="1">
      <alignment horizontal="center" vertical="center"/>
    </xf>
    <xf numFmtId="0" fontId="34" fillId="11" borderId="8" xfId="0" applyFont="1" applyFill="1" applyBorder="1" applyAlignment="1">
      <alignment horizontal="center" vertical="center"/>
    </xf>
    <xf numFmtId="0" fontId="35" fillId="3" borderId="8" xfId="0" applyFont="1" applyFill="1" applyBorder="1" applyAlignment="1">
      <alignment horizontal="left" vertical="center" indent="1"/>
    </xf>
    <xf numFmtId="0" fontId="36" fillId="12" borderId="0" xfId="0" applyFont="1" applyFill="1" applyAlignment="1">
      <alignment horizontal="center" vertical="center"/>
    </xf>
    <xf numFmtId="0" fontId="36" fillId="9" borderId="0" xfId="0" applyFont="1" applyFill="1" applyAlignment="1">
      <alignment horizontal="center" vertical="center"/>
    </xf>
    <xf numFmtId="0" fontId="33" fillId="10" borderId="0" xfId="0" applyFont="1" applyFill="1" applyAlignment="1">
      <alignment horizontal="center" vertical="center"/>
    </xf>
    <xf numFmtId="0" fontId="36" fillId="11" borderId="0" xfId="0" applyFont="1" applyFill="1" applyAlignment="1">
      <alignment horizontal="center" vertical="center"/>
    </xf>
    <xf numFmtId="0" fontId="35" fillId="3" borderId="0" xfId="0" applyFont="1" applyFill="1" applyAlignment="1">
      <alignment horizontal="left" vertical="center" indent="1"/>
    </xf>
    <xf numFmtId="0" fontId="37" fillId="12" borderId="0" xfId="0" applyFont="1" applyFill="1" applyAlignment="1">
      <alignment horizontal="center" vertical="center"/>
    </xf>
    <xf numFmtId="0" fontId="37" fillId="9" borderId="0" xfId="0" applyFont="1" applyFill="1" applyAlignment="1">
      <alignment horizontal="center" vertical="center"/>
    </xf>
    <xf numFmtId="0" fontId="38" fillId="10" borderId="0" xfId="0" applyFont="1" applyFill="1" applyAlignment="1">
      <alignment horizontal="center" vertical="center"/>
    </xf>
    <xf numFmtId="0" fontId="39" fillId="11" borderId="0" xfId="0" applyFont="1" applyFill="1" applyAlignment="1">
      <alignment horizontal="center" vertical="center"/>
    </xf>
    <xf numFmtId="0" fontId="40" fillId="0" borderId="0" xfId="0" applyFont="1" applyAlignment="1">
      <alignment vertical="center"/>
    </xf>
    <xf numFmtId="0" fontId="40" fillId="0" borderId="0" xfId="0" applyFont="1"/>
    <xf numFmtId="0" fontId="40" fillId="7" borderId="0" xfId="0" applyFont="1" applyFill="1" applyAlignment="1">
      <alignment vertical="center"/>
    </xf>
    <xf numFmtId="0" fontId="21" fillId="7" borderId="0" xfId="0" applyFont="1" applyFill="1" applyAlignment="1">
      <alignment vertical="center"/>
    </xf>
    <xf numFmtId="0" fontId="41" fillId="7" borderId="0" xfId="0" applyFont="1" applyFill="1" applyAlignment="1">
      <alignment vertical="center"/>
    </xf>
    <xf numFmtId="0" fontId="42" fillId="0" borderId="0" xfId="1" applyFont="1"/>
    <xf numFmtId="0" fontId="31" fillId="0" borderId="0" xfId="1" applyFont="1"/>
    <xf numFmtId="0" fontId="43" fillId="0" borderId="0" xfId="1" applyFont="1"/>
    <xf numFmtId="0" fontId="42" fillId="7" borderId="0" xfId="1" applyFont="1" applyFill="1"/>
    <xf numFmtId="0" fontId="44" fillId="13" borderId="0" xfId="0" applyFont="1" applyFill="1" applyAlignment="1">
      <alignment vertical="center"/>
    </xf>
    <xf numFmtId="0" fontId="44" fillId="13" borderId="0" xfId="0" applyFont="1" applyFill="1" applyAlignment="1">
      <alignment horizontal="center" vertical="center"/>
    </xf>
    <xf numFmtId="0" fontId="40" fillId="14" borderId="0" xfId="0" applyFont="1" applyFill="1" applyAlignment="1">
      <alignment vertical="center"/>
    </xf>
    <xf numFmtId="0" fontId="40" fillId="14" borderId="0" xfId="0" applyFont="1" applyFill="1" applyAlignment="1">
      <alignment horizontal="center" vertical="center"/>
    </xf>
    <xf numFmtId="0" fontId="45" fillId="14" borderId="0" xfId="0" applyFont="1" applyFill="1" applyAlignment="1">
      <alignment vertical="center"/>
    </xf>
    <xf numFmtId="0" fontId="46" fillId="0" borderId="0" xfId="0" applyFont="1" applyAlignment="1">
      <alignment vertical="center"/>
    </xf>
    <xf numFmtId="0" fontId="48" fillId="0" borderId="0" xfId="0" applyFont="1" applyAlignment="1">
      <alignment vertical="center"/>
    </xf>
    <xf numFmtId="0" fontId="52" fillId="0" borderId="0" xfId="0" applyFont="1" applyAlignment="1">
      <alignment vertical="center"/>
    </xf>
    <xf numFmtId="0" fontId="54" fillId="14" borderId="0" xfId="0" applyFont="1" applyFill="1" applyAlignment="1">
      <alignment vertical="center"/>
    </xf>
    <xf numFmtId="0" fontId="40" fillId="14" borderId="0" xfId="0" applyFont="1" applyFill="1" applyAlignment="1">
      <alignment horizontal="right" vertical="center" indent="1"/>
    </xf>
    <xf numFmtId="0" fontId="55" fillId="14" borderId="0" xfId="0" applyFont="1" applyFill="1" applyAlignment="1">
      <alignment vertical="center"/>
    </xf>
    <xf numFmtId="0" fontId="40" fillId="15" borderId="0" xfId="0" applyFont="1" applyFill="1" applyAlignment="1">
      <alignment vertical="center"/>
    </xf>
    <xf numFmtId="0" fontId="54" fillId="15" borderId="0" xfId="0" applyFont="1" applyFill="1" applyAlignment="1">
      <alignment vertical="center"/>
    </xf>
    <xf numFmtId="0" fontId="40" fillId="15" borderId="0" xfId="0" applyFont="1" applyFill="1" applyAlignment="1">
      <alignment horizontal="center" vertical="center"/>
    </xf>
    <xf numFmtId="0" fontId="53" fillId="15" borderId="0" xfId="0" applyFont="1" applyFill="1" applyAlignment="1">
      <alignment vertical="center"/>
    </xf>
    <xf numFmtId="0" fontId="48" fillId="0" borderId="0" xfId="0" applyFont="1"/>
    <xf numFmtId="0" fontId="57" fillId="0" borderId="0" xfId="0" applyFont="1" applyAlignment="1">
      <alignment horizontal="center"/>
    </xf>
    <xf numFmtId="0" fontId="57" fillId="0" borderId="0" xfId="0" applyFont="1" applyAlignment="1">
      <alignment horizontal="center" vertical="center"/>
    </xf>
    <xf numFmtId="176" fontId="58" fillId="11" borderId="9" xfId="0" quotePrefix="1" applyNumberFormat="1" applyFont="1" applyFill="1" applyBorder="1" applyAlignment="1">
      <alignment vertical="center"/>
    </xf>
    <xf numFmtId="176" fontId="59" fillId="11" borderId="10" xfId="0" applyNumberFormat="1" applyFont="1" applyFill="1" applyBorder="1" applyAlignment="1">
      <alignment vertical="center"/>
    </xf>
    <xf numFmtId="176" fontId="60" fillId="11" borderId="11" xfId="0" applyNumberFormat="1" applyFont="1" applyFill="1" applyBorder="1" applyAlignment="1">
      <alignment vertical="center"/>
    </xf>
    <xf numFmtId="176" fontId="58" fillId="11" borderId="9" xfId="0" applyNumberFormat="1" applyFont="1" applyFill="1" applyBorder="1" applyAlignment="1">
      <alignment vertical="center"/>
    </xf>
    <xf numFmtId="176" fontId="61" fillId="11" borderId="11" xfId="0" applyNumberFormat="1" applyFont="1" applyFill="1" applyBorder="1" applyAlignment="1">
      <alignment vertical="center"/>
    </xf>
    <xf numFmtId="176" fontId="58" fillId="11" borderId="9" xfId="0" applyNumberFormat="1" applyFont="1" applyFill="1" applyBorder="1" applyAlignment="1">
      <alignment vertical="center" wrapText="1"/>
    </xf>
    <xf numFmtId="176" fontId="58" fillId="12" borderId="9" xfId="0" applyNumberFormat="1" applyFont="1" applyFill="1" applyBorder="1" applyAlignment="1">
      <alignment vertical="center"/>
    </xf>
    <xf numFmtId="176" fontId="59" fillId="12" borderId="10" xfId="0" applyNumberFormat="1" applyFont="1" applyFill="1" applyBorder="1" applyAlignment="1">
      <alignment vertical="center"/>
    </xf>
    <xf numFmtId="176" fontId="60" fillId="12" borderId="11" xfId="0" applyNumberFormat="1" applyFont="1" applyFill="1" applyBorder="1" applyAlignment="1">
      <alignment vertical="center"/>
    </xf>
    <xf numFmtId="176" fontId="61" fillId="12" borderId="11" xfId="0" applyNumberFormat="1" applyFont="1" applyFill="1" applyBorder="1" applyAlignment="1">
      <alignment vertical="center"/>
    </xf>
    <xf numFmtId="176" fontId="62" fillId="12" borderId="11" xfId="0" applyNumberFormat="1" applyFont="1" applyFill="1" applyBorder="1" applyAlignment="1">
      <alignment vertical="center"/>
    </xf>
    <xf numFmtId="0" fontId="58" fillId="12" borderId="9" xfId="0" applyFont="1" applyFill="1" applyBorder="1" applyAlignment="1">
      <alignment vertical="center"/>
    </xf>
    <xf numFmtId="0" fontId="63" fillId="0" borderId="0" xfId="0" applyFont="1"/>
    <xf numFmtId="0" fontId="64" fillId="0" borderId="0" xfId="0" applyFont="1" applyAlignment="1">
      <alignment horizontal="center"/>
    </xf>
    <xf numFmtId="0" fontId="65" fillId="11" borderId="12" xfId="0" applyFont="1" applyFill="1" applyBorder="1" applyAlignment="1">
      <alignment horizontal="center"/>
    </xf>
    <xf numFmtId="0" fontId="65" fillId="11" borderId="13" xfId="0" applyFont="1" applyFill="1" applyBorder="1" applyAlignment="1">
      <alignment horizontal="center"/>
    </xf>
    <xf numFmtId="0" fontId="65" fillId="11" borderId="14" xfId="0" applyFont="1" applyFill="1" applyBorder="1" applyAlignment="1">
      <alignment horizontal="center"/>
    </xf>
    <xf numFmtId="0" fontId="66" fillId="11" borderId="12" xfId="0" applyFont="1" applyFill="1" applyBorder="1" applyAlignment="1">
      <alignment horizontal="center"/>
    </xf>
    <xf numFmtId="0" fontId="66" fillId="11" borderId="13" xfId="0" applyFont="1" applyFill="1" applyBorder="1" applyAlignment="1">
      <alignment horizontal="center"/>
    </xf>
    <xf numFmtId="0" fontId="66" fillId="11" borderId="14" xfId="0" applyFont="1" applyFill="1" applyBorder="1" applyAlignment="1">
      <alignment horizontal="center"/>
    </xf>
    <xf numFmtId="176" fontId="67" fillId="11" borderId="12" xfId="0" applyNumberFormat="1" applyFont="1" applyFill="1" applyBorder="1"/>
    <xf numFmtId="0" fontId="66" fillId="11" borderId="13" xfId="0" applyFont="1" applyFill="1" applyBorder="1" applyAlignment="1">
      <alignment horizontal="center"/>
    </xf>
    <xf numFmtId="176" fontId="68" fillId="11" borderId="14" xfId="0" applyNumberFormat="1" applyFont="1" applyFill="1" applyBorder="1"/>
    <xf numFmtId="0" fontId="66" fillId="12" borderId="12" xfId="0" applyFont="1" applyFill="1" applyBorder="1" applyAlignment="1">
      <alignment horizontal="center"/>
    </xf>
    <xf numFmtId="0" fontId="66" fillId="12" borderId="13" xfId="0" applyFont="1" applyFill="1" applyBorder="1" applyAlignment="1">
      <alignment horizontal="center"/>
    </xf>
    <xf numFmtId="0" fontId="66" fillId="12" borderId="14" xfId="0" applyFont="1" applyFill="1" applyBorder="1" applyAlignment="1">
      <alignment horizontal="center"/>
    </xf>
    <xf numFmtId="0" fontId="69" fillId="0" borderId="0" xfId="0" applyFont="1"/>
    <xf numFmtId="0" fontId="70" fillId="11" borderId="9" xfId="0" applyFont="1" applyFill="1" applyBorder="1" applyAlignment="1">
      <alignment vertical="center"/>
    </xf>
    <xf numFmtId="0" fontId="61" fillId="11" borderId="10" xfId="0" applyFont="1" applyFill="1" applyBorder="1" applyAlignment="1">
      <alignment horizontal="center" vertical="center"/>
    </xf>
    <xf numFmtId="0" fontId="61" fillId="11" borderId="11" xfId="0" applyFont="1" applyFill="1" applyBorder="1" applyAlignment="1">
      <alignment horizontal="center" vertical="center"/>
    </xf>
    <xf numFmtId="176" fontId="71" fillId="12" borderId="11" xfId="0" applyNumberFormat="1" applyFont="1" applyFill="1" applyBorder="1" applyAlignment="1">
      <alignment vertical="center"/>
    </xf>
    <xf numFmtId="0" fontId="66" fillId="0" borderId="0" xfId="0" applyFont="1" applyAlignment="1">
      <alignment horizontal="center"/>
    </xf>
    <xf numFmtId="176" fontId="58" fillId="11" borderId="9" xfId="0" quotePrefix="1" applyNumberFormat="1" applyFont="1" applyFill="1" applyBorder="1" applyAlignment="1">
      <alignment vertical="center" wrapText="1"/>
    </xf>
    <xf numFmtId="176" fontId="58" fillId="12" borderId="9" xfId="0" applyNumberFormat="1" applyFont="1" applyFill="1" applyBorder="1" applyAlignment="1">
      <alignment vertical="center" wrapText="1"/>
    </xf>
    <xf numFmtId="0" fontId="72" fillId="0" borderId="0" xfId="0" applyFont="1"/>
    <xf numFmtId="176" fontId="73" fillId="12" borderId="12" xfId="0" applyNumberFormat="1" applyFont="1" applyFill="1" applyBorder="1"/>
    <xf numFmtId="0" fontId="66" fillId="12" borderId="13" xfId="0" applyFont="1" applyFill="1" applyBorder="1" applyAlignment="1">
      <alignment horizontal="center"/>
    </xf>
    <xf numFmtId="176" fontId="74" fillId="12" borderId="14" xfId="0" applyNumberFormat="1" applyFont="1" applyFill="1" applyBorder="1"/>
    <xf numFmtId="0" fontId="75" fillId="16" borderId="9" xfId="0" applyFont="1" applyFill="1" applyBorder="1" applyAlignment="1">
      <alignment vertical="center"/>
    </xf>
    <xf numFmtId="0" fontId="76" fillId="16" borderId="10" xfId="0" applyFont="1" applyFill="1" applyBorder="1" applyAlignment="1">
      <alignment horizontal="center"/>
    </xf>
    <xf numFmtId="176" fontId="76" fillId="16" borderId="11" xfId="0" applyNumberFormat="1" applyFont="1" applyFill="1" applyBorder="1" applyAlignment="1">
      <alignment horizontal="center"/>
    </xf>
    <xf numFmtId="0" fontId="77" fillId="16" borderId="9" xfId="0" applyFont="1" applyFill="1" applyBorder="1" applyAlignment="1">
      <alignment vertical="center"/>
    </xf>
    <xf numFmtId="0" fontId="76" fillId="16" borderId="10" xfId="0" applyFont="1" applyFill="1" applyBorder="1" applyAlignment="1">
      <alignment horizontal="center" vertical="center"/>
    </xf>
    <xf numFmtId="176" fontId="76" fillId="16" borderId="11" xfId="0" applyNumberFormat="1" applyFont="1" applyFill="1" applyBorder="1" applyAlignment="1">
      <alignment horizontal="center" vertical="center"/>
    </xf>
    <xf numFmtId="0" fontId="76" fillId="16" borderId="10" xfId="0" applyFont="1" applyFill="1" applyBorder="1" applyAlignment="1">
      <alignment horizontal="left" vertical="center"/>
    </xf>
    <xf numFmtId="176" fontId="76" fillId="16" borderId="11" xfId="0" applyNumberFormat="1" applyFont="1" applyFill="1" applyBorder="1" applyAlignment="1">
      <alignment horizontal="left" vertical="center"/>
    </xf>
    <xf numFmtId="0" fontId="78" fillId="9" borderId="8" xfId="0" applyFont="1" applyFill="1" applyBorder="1" applyAlignment="1">
      <alignment horizontal="center" vertical="center"/>
    </xf>
    <xf numFmtId="0" fontId="79" fillId="10" borderId="8" xfId="0" applyFont="1" applyFill="1" applyBorder="1" applyAlignment="1">
      <alignment horizontal="center" vertical="center"/>
    </xf>
    <xf numFmtId="0" fontId="80" fillId="11" borderId="8" xfId="0" applyFont="1" applyFill="1" applyBorder="1" applyAlignment="1">
      <alignment horizontal="center" vertical="center"/>
    </xf>
    <xf numFmtId="0" fontId="81" fillId="17" borderId="8" xfId="0" applyFont="1" applyFill="1" applyBorder="1" applyAlignment="1">
      <alignment horizontal="center" vertical="center"/>
    </xf>
    <xf numFmtId="0" fontId="78" fillId="12" borderId="15" xfId="0" applyFont="1" applyFill="1" applyBorder="1" applyAlignment="1">
      <alignment horizontal="center" vertical="center"/>
    </xf>
    <xf numFmtId="0" fontId="78" fillId="9" borderId="15" xfId="0" applyFont="1" applyFill="1" applyBorder="1" applyAlignment="1">
      <alignment horizontal="center" vertical="center"/>
    </xf>
    <xf numFmtId="0" fontId="78" fillId="10" borderId="15" xfId="0" applyFont="1" applyFill="1" applyBorder="1" applyAlignment="1">
      <alignment horizontal="center" vertical="center"/>
    </xf>
    <xf numFmtId="0" fontId="78" fillId="11" borderId="15" xfId="0" applyFont="1" applyFill="1" applyBorder="1" applyAlignment="1">
      <alignment horizontal="center" vertical="center"/>
    </xf>
    <xf numFmtId="0" fontId="81" fillId="17" borderId="15" xfId="0" applyFont="1" applyFill="1" applyBorder="1" applyAlignment="1">
      <alignment horizontal="center" vertical="center"/>
    </xf>
    <xf numFmtId="0" fontId="66" fillId="16" borderId="12" xfId="0" applyFont="1" applyFill="1" applyBorder="1" applyAlignment="1">
      <alignment horizontal="center"/>
    </xf>
    <xf numFmtId="0" fontId="66" fillId="16" borderId="13" xfId="0" applyFont="1" applyFill="1" applyBorder="1" applyAlignment="1">
      <alignment horizontal="center"/>
    </xf>
    <xf numFmtId="0" fontId="66" fillId="16" borderId="14" xfId="0" applyFont="1" applyFill="1" applyBorder="1" applyAlignment="1">
      <alignment horizontal="center"/>
    </xf>
    <xf numFmtId="0" fontId="66" fillId="12" borderId="13" xfId="0" quotePrefix="1" applyFont="1" applyFill="1" applyBorder="1" applyAlignment="1">
      <alignment horizontal="center"/>
    </xf>
    <xf numFmtId="0" fontId="82" fillId="0" borderId="0" xfId="0" applyFont="1"/>
    <xf numFmtId="176" fontId="83" fillId="9" borderId="8" xfId="0" applyNumberFormat="1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vertical="center"/>
    </xf>
    <xf numFmtId="0" fontId="2" fillId="9" borderId="17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69" fillId="7" borderId="0" xfId="0" applyFont="1" applyFill="1"/>
    <xf numFmtId="0" fontId="84" fillId="7" borderId="0" xfId="0" applyFont="1" applyFill="1"/>
    <xf numFmtId="0" fontId="85" fillId="0" borderId="0" xfId="0" applyFont="1"/>
    <xf numFmtId="176" fontId="86" fillId="18" borderId="8" xfId="0" applyNumberFormat="1" applyFont="1" applyFill="1" applyBorder="1" applyAlignment="1">
      <alignment horizontal="center" vertical="center"/>
    </xf>
    <xf numFmtId="0" fontId="2" fillId="18" borderId="16" xfId="0" applyFont="1" applyFill="1" applyBorder="1" applyAlignment="1">
      <alignment vertical="center"/>
    </xf>
    <xf numFmtId="0" fontId="2" fillId="18" borderId="17" xfId="0" applyFont="1" applyFill="1" applyBorder="1" applyAlignment="1">
      <alignment vertical="center"/>
    </xf>
    <xf numFmtId="176" fontId="87" fillId="13" borderId="8" xfId="0" applyNumberFormat="1" applyFont="1" applyFill="1" applyBorder="1" applyAlignment="1">
      <alignment horizontal="center" vertical="center"/>
    </xf>
    <xf numFmtId="0" fontId="44" fillId="13" borderId="16" xfId="0" applyFont="1" applyFill="1" applyBorder="1" applyAlignment="1">
      <alignment vertical="center"/>
    </xf>
    <xf numFmtId="0" fontId="44" fillId="13" borderId="17" xfId="0" applyFont="1" applyFill="1" applyBorder="1" applyAlignment="1">
      <alignment vertical="center"/>
    </xf>
    <xf numFmtId="0" fontId="83" fillId="11" borderId="8" xfId="0" applyFont="1" applyFill="1" applyBorder="1" applyAlignment="1">
      <alignment horizontal="center" vertical="center"/>
    </xf>
    <xf numFmtId="0" fontId="2" fillId="11" borderId="16" xfId="0" applyFont="1" applyFill="1" applyBorder="1" applyAlignment="1">
      <alignment vertical="center"/>
    </xf>
    <xf numFmtId="0" fontId="2" fillId="11" borderId="17" xfId="0" applyFont="1" applyFill="1" applyBorder="1" applyAlignment="1">
      <alignment vertical="center"/>
    </xf>
    <xf numFmtId="0" fontId="88" fillId="19" borderId="8" xfId="0" applyFont="1" applyFill="1" applyBorder="1" applyAlignment="1">
      <alignment horizontal="center" vertical="center"/>
    </xf>
    <xf numFmtId="0" fontId="21" fillId="19" borderId="8" xfId="0" applyFont="1" applyFill="1" applyBorder="1" applyAlignment="1">
      <alignment horizontal="center" vertical="center"/>
    </xf>
    <xf numFmtId="0" fontId="89" fillId="20" borderId="16" xfId="0" applyFont="1" applyFill="1" applyBorder="1" applyAlignment="1">
      <alignment vertical="center"/>
    </xf>
    <xf numFmtId="0" fontId="89" fillId="20" borderId="17" xfId="0" applyFont="1" applyFill="1" applyBorder="1" applyAlignment="1">
      <alignment vertical="center"/>
    </xf>
    <xf numFmtId="0" fontId="89" fillId="0" borderId="0" xfId="0" applyFont="1" applyAlignment="1">
      <alignment horizontal="center" vertical="center"/>
    </xf>
  </cellXfs>
  <cellStyles count="2">
    <cellStyle name="一般" xfId="0" builtinId="0"/>
    <cellStyle name="一般 4" xfId="1" xr:uid="{2AD11E96-C476-4EE7-BAB7-61AB9F1E6EE9}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Noto Serif TC Medium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scheme val="none"/>
      </font>
      <fill>
        <patternFill patternType="solid">
          <fgColor indexed="64"/>
          <bgColor theme="4" tint="0.79998168889431442"/>
        </patternFill>
      </fill>
      <alignment horizontal="left" vertical="center" textRotation="0" wrapText="0" indent="1" justifyLastLine="0" shrinkToFit="0" readingOrder="0"/>
    </dxf>
    <dxf>
      <border outline="0">
        <bottom style="double">
          <color rgb="FF000000"/>
        </bottom>
      </border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</sheetNames>
    <sheetDataSet>
      <sheetData sheetId="0" refreshError="1"/>
      <sheetData sheetId="1" refreshError="1"/>
      <sheetData sheetId="2" refreshError="1"/>
      <sheetData sheetId="3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244C09-AA42-4558-982A-1F0A265997F6}" name="表格1_33710" displayName="表格1_33710" ref="T2:W57" totalsRowShown="0" headerRowDxfId="11">
  <autoFilter ref="T2:W57" xr:uid="{9C00F295-8A3B-42D3-9D0E-8DA68D6B9D93}"/>
  <sortState xmlns:xlrd2="http://schemas.microsoft.com/office/spreadsheetml/2017/richdata2" ref="T3:W56">
    <sortCondition ref="T3:T56" customList="1,q,a,z,2,w,s,x,e,d,c,r,f,v,t,g,b,y,h,n,u,j,m,8,i,k,9,o,l,.,0,p,;,/,-"/>
  </sortState>
  <tableColumns count="4">
    <tableColumn id="1" xr3:uid="{502CCAC3-68DF-4019-8D61-0F9887DBB31C}" name="鍵盤位置" dataDxfId="10">
      <calculatedColumnFormula>I3</calculatedColumnFormula>
    </tableColumn>
    <tableColumn id="4" xr3:uid="{BAE708E8-CF5B-4D0B-8DF5-70B9AD52CA64}" name="字典編碼" dataDxfId="9" dataCellStyle="一般 4">
      <calculatedColumnFormula>H3</calculatedColumnFormula>
    </tableColumn>
    <tableColumn id="3" xr3:uid="{70BCF08F-E52C-4F2F-8F88-D7EDA4AC0303}" name="拼音字母" dataDxfId="8" dataCellStyle="一般 4">
      <calculatedColumnFormula xml:space="preserve"> IFERROR( INDEX($Z$3:$Z$44, MATCH(表格1_33710[[#This Row],[方音符號]], $Y$3:$Y$44, 0)), "")</calculatedColumnFormula>
    </tableColumn>
    <tableColumn id="2" xr3:uid="{BE913433-5262-43B7-B46E-1156403EB33B}" name="方音符號" dataDxfId="7">
      <calculatedColumnFormula xml:space="preserve"> INDEX($M$3:$M$57, MATCH(表格1_33710[[#This Row],[鍵盤位置]], $L$3:$L$57,0))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9BBE89-F08A-4EB4-876E-6946B81A61E6}" name="表格7_9" displayName="表格7_9" ref="AV8:AZ58" totalsRowShown="0" headerRowBorderDxfId="5" tableBorderDxfId="6">
  <autoFilter ref="AV8:AZ58" xr:uid="{3B0A2C71-8D94-4593-BB80-02894E7265FE}"/>
  <tableColumns count="5">
    <tableColumn id="1" xr3:uid="{71FDF87D-76C3-4355-BDAB-D340D8A9EEA4}" name="序號" dataDxfId="4">
      <calculatedColumnFormula array="1" xml:space="preserve"> ROW() - ROW($8:$8)</calculatedColumnFormula>
    </tableColumn>
    <tableColumn id="5" xr3:uid="{9E4EDD55-425F-4D8F-B5B2-0E121FF194D3}" name="鍵盤按鍵" dataDxfId="3"/>
    <tableColumn id="2" xr3:uid="{E2222704-3459-404D-83E7-C2590CA4EA13}" name="字典編碼" dataDxfId="2"/>
    <tableColumn id="3" xr3:uid="{4739495F-D1EF-4573-A6B6-21C6ED436B59}" name="拼音字母" dataDxfId="1"/>
    <tableColumn id="4" xr3:uid="{EEEEE2DE-12A7-40C0-B8C6-A9DE8229567C}" name="注音符號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F3A62-2A62-46F1-8ECC-C6F1867C92BE}">
  <sheetPr>
    <tabColor rgb="FFFF0000"/>
  </sheetPr>
  <dimension ref="A1:AA74"/>
  <sheetViews>
    <sheetView topLeftCell="A20" workbookViewId="0">
      <selection activeCell="BI18" sqref="BI18"/>
    </sheetView>
  </sheetViews>
  <sheetFormatPr defaultRowHeight="30" outlineLevelCol="1"/>
  <cols>
    <col min="1" max="1" width="99.19921875" style="1" customWidth="1"/>
    <col min="2" max="2" width="9.796875" style="1" bestFit="1" customWidth="1"/>
    <col min="3" max="6" width="9.09765625" style="1" customWidth="1"/>
    <col min="7" max="7" width="4.69921875" style="1" customWidth="1"/>
    <col min="8" max="9" width="10.09765625" style="3" customWidth="1"/>
    <col min="10" max="10" width="5.09765625" style="1" customWidth="1"/>
    <col min="11" max="11" width="4.69921875" style="1" customWidth="1"/>
    <col min="12" max="12" width="10.09765625" style="4" customWidth="1"/>
    <col min="13" max="13" width="10.09765625" style="3" customWidth="1"/>
    <col min="14" max="14" width="5.09765625" style="1" hidden="1" customWidth="1" outlineLevel="1"/>
    <col min="15" max="15" width="4.69921875" style="1" hidden="1" customWidth="1" outlineLevel="1"/>
    <col min="16" max="16" width="10.09765625" style="1" hidden="1" customWidth="1" outlineLevel="1"/>
    <col min="17" max="17" width="10.09765625" style="2" hidden="1" customWidth="1" outlineLevel="1"/>
    <col min="18" max="18" width="8.796875" style="1" collapsed="1"/>
    <col min="19" max="19" width="4.69921875" style="1" customWidth="1"/>
    <col min="20" max="24" width="9.796875" style="1" customWidth="1"/>
    <col min="25" max="25" width="9.796875" customWidth="1"/>
    <col min="26" max="26" width="11.796875" style="1" customWidth="1"/>
    <col min="27" max="29" width="10.3984375" style="1" customWidth="1"/>
    <col min="30" max="16384" width="8.796875" style="1"/>
  </cols>
  <sheetData>
    <row r="1" spans="1:27" s="1" customFormat="1">
      <c r="A1" s="23" t="s">
        <v>91</v>
      </c>
      <c r="G1" s="23" t="s">
        <v>90</v>
      </c>
      <c r="H1" s="3"/>
      <c r="I1" s="3"/>
      <c r="K1" s="23" t="s">
        <v>62</v>
      </c>
      <c r="L1" s="4"/>
      <c r="M1" s="3"/>
      <c r="O1" s="23" t="s">
        <v>89</v>
      </c>
      <c r="Q1" s="2"/>
      <c r="S1" s="37" t="s">
        <v>88</v>
      </c>
    </row>
    <row r="2" spans="1:27" s="1" customFormat="1" ht="25.5">
      <c r="A2" s="36" t="s">
        <v>87</v>
      </c>
      <c r="H2" s="35" t="s">
        <v>84</v>
      </c>
      <c r="I2" s="34" t="s">
        <v>86</v>
      </c>
      <c r="L2" s="35" t="s">
        <v>86</v>
      </c>
      <c r="M2" s="34" t="s">
        <v>85</v>
      </c>
      <c r="P2" s="35" t="s">
        <v>84</v>
      </c>
      <c r="Q2" s="34" t="s">
        <v>83</v>
      </c>
      <c r="T2" s="33" t="s">
        <v>82</v>
      </c>
      <c r="U2" s="33" t="s">
        <v>81</v>
      </c>
      <c r="V2" s="33" t="s">
        <v>80</v>
      </c>
      <c r="W2" s="33" t="s">
        <v>79</v>
      </c>
      <c r="Y2" s="32" t="s">
        <v>79</v>
      </c>
      <c r="Z2" s="32" t="s">
        <v>78</v>
      </c>
      <c r="AA2" s="31" t="s">
        <v>77</v>
      </c>
    </row>
    <row r="3" spans="1:27" s="1" customFormat="1">
      <c r="A3" s="1">
        <f xml:space="preserve"> SEARCH("|",$A$2,1)</f>
        <v>5</v>
      </c>
      <c r="G3" s="1" cm="1">
        <f t="array" ref="G3" xml:space="preserve"> ROW() - ROW($2:$2)</f>
        <v>1</v>
      </c>
      <c r="H3" s="27" t="str">
        <f xml:space="preserve"> IFERROR( MID($A$6, $G3, 1), "")</f>
        <v>b</v>
      </c>
      <c r="I3" s="26" t="str">
        <f xml:space="preserve"> IFERROR( MID($A$7, $G3, 1), "")</f>
        <v>1</v>
      </c>
      <c r="K3" s="1">
        <v>1</v>
      </c>
      <c r="L3" s="7" t="str">
        <f xml:space="preserve"> IFERROR( MID($A$15, $G3, 1), "")</f>
        <v>1</v>
      </c>
      <c r="M3" s="7" t="str">
        <f xml:space="preserve"> IFERROR( MID($A$16, $G3, 1), "")</f>
        <v>ㄅ</v>
      </c>
      <c r="O3" s="1">
        <v>1</v>
      </c>
      <c r="P3" s="12" t="str">
        <f xml:space="preserve"> IFERROR( MID($A$21, $G3, 1), "")</f>
        <v/>
      </c>
      <c r="Q3" s="12" t="str">
        <f xml:space="preserve"> IFERROR( MID($A$22, $G3, 1), "")</f>
        <v/>
      </c>
      <c r="S3" s="1">
        <v>1</v>
      </c>
      <c r="T3" s="2" t="str">
        <f>I3</f>
        <v>1</v>
      </c>
      <c r="U3" s="6" t="str">
        <f>H3</f>
        <v>b</v>
      </c>
      <c r="V3" s="6" t="str">
        <f xml:space="preserve"> IFERROR( INDEX($Z$3:$Z$44, MATCH(表格1_33710[[#This Row],[方音符號]], $Y$3:$Y$44, 0)), "")</f>
        <v>b</v>
      </c>
      <c r="W3" s="2" t="str">
        <f xml:space="preserve"> INDEX($M$3:$M$57, MATCH(表格1_33710[[#This Row],[鍵盤位置]], $L$3:$L$57,0))</f>
        <v>ㄅ</v>
      </c>
      <c r="Y3" s="11" t="str">
        <f xml:space="preserve"> INDEX($M$3:$M$44, MATCH(表格1_33710[[#This Row],[鍵盤位置]], $L$3:$L$44,0))</f>
        <v>ㄅ</v>
      </c>
      <c r="Z3" s="15" t="s">
        <v>76</v>
      </c>
      <c r="AA3" s="9" t="s">
        <v>75</v>
      </c>
    </row>
    <row r="4" spans="1:27" s="1" customFormat="1">
      <c r="A4" s="1">
        <f xml:space="preserve"> SEARCH("|",$A$2,A3+1)</f>
        <v>48</v>
      </c>
      <c r="G4" s="1" cm="1">
        <f t="array" ref="G4" xml:space="preserve"> ROW() - ROW($2:$2)</f>
        <v>2</v>
      </c>
      <c r="H4" s="25" t="str">
        <f xml:space="preserve"> IFERROR( MID($A$6, $G4, 1), "")</f>
        <v>p</v>
      </c>
      <c r="I4" s="24" t="str">
        <f xml:space="preserve"> IFERROR( MID($A$7, $G4, 1), "")</f>
        <v>q</v>
      </c>
      <c r="K4" s="1">
        <v>2</v>
      </c>
      <c r="L4" s="7" t="str">
        <f xml:space="preserve"> IFERROR( MID($A$15, $G4, 1), "")</f>
        <v>q</v>
      </c>
      <c r="M4" s="7" t="str">
        <f xml:space="preserve"> IFERROR( MID($A$16, $G4, 1), "")</f>
        <v>ㄆ</v>
      </c>
      <c r="O4" s="1">
        <v>2</v>
      </c>
      <c r="P4" s="12" t="str">
        <f xml:space="preserve"> IFERROR( MID($A$21, $G4, 1), "")</f>
        <v/>
      </c>
      <c r="Q4" s="12" t="str">
        <f xml:space="preserve"> IFERROR( MID($A$22, $G4, 1), "")</f>
        <v/>
      </c>
      <c r="S4" s="1">
        <v>2</v>
      </c>
      <c r="T4" s="2" t="str">
        <f>I4</f>
        <v>q</v>
      </c>
      <c r="U4" s="6" t="str">
        <f>H4</f>
        <v>p</v>
      </c>
      <c r="V4" s="6" t="str">
        <f xml:space="preserve"> IFERROR( INDEX($Z$3:$Z$44, MATCH(表格1_33710[[#This Row],[方音符號]], $Y$3:$Y$44, 0)), "")</f>
        <v>p</v>
      </c>
      <c r="W4" s="2" t="str">
        <f xml:space="preserve"> INDEX($M$3:$M$57, MATCH(表格1_33710[[#This Row],[鍵盤位置]], $L$3:$L$57,0))</f>
        <v>ㄆ</v>
      </c>
      <c r="Y4" s="11" t="str">
        <f xml:space="preserve"> INDEX($M$3:$M$44, MATCH(表格1_33710[[#This Row],[鍵盤位置]], $L$3:$L$44,0))</f>
        <v>ㄆ</v>
      </c>
      <c r="Z4" s="15" t="s">
        <v>74</v>
      </c>
      <c r="AA4" s="9" t="s">
        <v>73</v>
      </c>
    </row>
    <row r="5" spans="1:27" s="1" customFormat="1">
      <c r="A5" s="1">
        <f xml:space="preserve"> SEARCH("|",$A$2,A4+1)</f>
        <v>91</v>
      </c>
      <c r="G5" s="1" cm="1">
        <f t="array" ref="G5" xml:space="preserve"> ROW() - ROW($2:$2)</f>
        <v>3</v>
      </c>
      <c r="H5" s="25" t="str">
        <f xml:space="preserve"> IFERROR( MID($A$6, $G5, 1), "")</f>
        <v>m</v>
      </c>
      <c r="I5" s="24" t="str">
        <f xml:space="preserve"> IFERROR( MID($A$7, $G5, 1), "")</f>
        <v>a</v>
      </c>
      <c r="K5" s="1">
        <v>3</v>
      </c>
      <c r="L5" s="7" t="str">
        <f xml:space="preserve"> IFERROR( MID($A$15, $G5, 1), "")</f>
        <v>a</v>
      </c>
      <c r="M5" s="7" t="str">
        <f xml:space="preserve"> IFERROR( MID($A$16, $G5, 1), "")</f>
        <v>ㄇ</v>
      </c>
      <c r="O5" s="1">
        <v>3</v>
      </c>
      <c r="P5" s="12" t="str">
        <f xml:space="preserve"> IFERROR( MID($A$21, $G5, 1), "")</f>
        <v/>
      </c>
      <c r="Q5" s="12" t="str">
        <f xml:space="preserve"> IFERROR( MID($A$22, $G5, 1), "")</f>
        <v/>
      </c>
      <c r="S5" s="1">
        <v>3</v>
      </c>
      <c r="T5" s="2" t="str">
        <f>I5</f>
        <v>a</v>
      </c>
      <c r="U5" s="6" t="str">
        <f>H5</f>
        <v>m</v>
      </c>
      <c r="V5" s="6" t="str">
        <f xml:space="preserve"> IFERROR( INDEX($Z$3:$Z$44, MATCH(表格1_33710[[#This Row],[方音符號]], $Y$3:$Y$44, 0)), "")</f>
        <v>m</v>
      </c>
      <c r="W5" s="2" t="str">
        <f xml:space="preserve"> INDEX($M$3:$M$57, MATCH(表格1_33710[[#This Row],[鍵盤位置]], $L$3:$L$57,0))</f>
        <v>ㄇ</v>
      </c>
      <c r="Y5" s="11" t="str">
        <f xml:space="preserve"> INDEX($M$3:$M$44, MATCH(表格1_33710[[#This Row],[鍵盤位置]], $L$3:$L$44,0))</f>
        <v>ㄇ</v>
      </c>
      <c r="Z5" s="15" t="s">
        <v>72</v>
      </c>
      <c r="AA5" s="9" t="s">
        <v>71</v>
      </c>
    </row>
    <row r="6" spans="1:27" s="1" customFormat="1">
      <c r="A6" s="14" t="str">
        <f xml:space="preserve"> MID($A$2,A3+1, A4-A3-1)</f>
        <v>bpmfdtnlgkhjqxZCSrzcsiuvaoeEAIOUMNKGR12345</v>
      </c>
      <c r="B6" s="13">
        <f xml:space="preserve"> LEN(A6)</f>
        <v>42</v>
      </c>
      <c r="G6" s="1" cm="1">
        <f t="array" ref="G6" xml:space="preserve"> ROW() - ROW($2:$2)</f>
        <v>4</v>
      </c>
      <c r="H6" s="17" t="str">
        <f xml:space="preserve"> IFERROR( MID($A$6, $G6, 1), "")</f>
        <v>f</v>
      </c>
      <c r="I6" s="16" t="str">
        <f xml:space="preserve"> IFERROR( MID($A$7, $G6, 1), "")</f>
        <v>z</v>
      </c>
      <c r="K6" s="1">
        <v>4</v>
      </c>
      <c r="L6" s="7" t="str">
        <f xml:space="preserve"> IFERROR( MID($A$15, $G6, 1), "")</f>
        <v>z</v>
      </c>
      <c r="M6" s="7" t="str">
        <f xml:space="preserve"> IFERROR( MID($A$16, $G6, 1), "")</f>
        <v>ㄈ</v>
      </c>
      <c r="O6" s="1">
        <v>4</v>
      </c>
      <c r="P6" s="12" t="str">
        <f xml:space="preserve"> IFERROR( MID($A$21, $G6, 1), "")</f>
        <v/>
      </c>
      <c r="Q6" s="12" t="str">
        <f xml:space="preserve"> IFERROR( MID($A$22, $G6, 1), "")</f>
        <v/>
      </c>
      <c r="S6" s="1">
        <v>4</v>
      </c>
      <c r="T6" s="2" t="str">
        <f>I6</f>
        <v>z</v>
      </c>
      <c r="U6" s="6" t="str">
        <f>H6</f>
        <v>f</v>
      </c>
      <c r="V6" s="6" t="str">
        <f xml:space="preserve"> IFERROR( INDEX($Z$3:$Z$44, MATCH(表格1_33710[[#This Row],[方音符號]], $Y$3:$Y$44, 0)), "")</f>
        <v>f</v>
      </c>
      <c r="W6" s="2" t="str">
        <f xml:space="preserve"> INDEX($M$3:$M$57, MATCH(表格1_33710[[#This Row],[鍵盤位置]], $L$3:$L$57,0))</f>
        <v>ㄈ</v>
      </c>
      <c r="Y6" s="11" t="str">
        <f xml:space="preserve"> INDEX($M$3:$M$44, MATCH(表格1_33710[[#This Row],[鍵盤位置]], $L$3:$L$44,0))</f>
        <v>ㄈ</v>
      </c>
      <c r="Z6" s="15" t="s">
        <v>70</v>
      </c>
      <c r="AA6" s="9" t="s">
        <v>69</v>
      </c>
    </row>
    <row r="7" spans="1:27" s="1" customFormat="1">
      <c r="A7" s="14" t="str">
        <f xml:space="preserve"> MID($A$2,A4+1, A5-A4-1)</f>
        <v>1qaz2wsxedcrfv5tgbyhnujm8ik,9ol.0p;/- 6347</v>
      </c>
      <c r="B7" s="13">
        <f xml:space="preserve"> LEN(A7)</f>
        <v>42</v>
      </c>
      <c r="G7" s="1" cm="1">
        <f t="array" ref="G7" xml:space="preserve"> ROW() - ROW($2:$2)</f>
        <v>5</v>
      </c>
      <c r="H7" s="25" t="str">
        <f xml:space="preserve"> IFERROR( MID($A$6, $G7, 1), "")</f>
        <v>d</v>
      </c>
      <c r="I7" s="24" t="str">
        <f xml:space="preserve"> IFERROR( MID($A$7, $G7, 1), "")</f>
        <v>2</v>
      </c>
      <c r="K7" s="1">
        <v>5</v>
      </c>
      <c r="L7" s="7" t="str">
        <f xml:space="preserve"> IFERROR( MID($A$15, $G7, 1), "")</f>
        <v>2</v>
      </c>
      <c r="M7" s="7" t="str">
        <f xml:space="preserve"> IFERROR( MID($A$16, $G7, 1), "")</f>
        <v>ㄉ</v>
      </c>
      <c r="O7" s="1">
        <v>5</v>
      </c>
      <c r="P7" s="12" t="str">
        <f xml:space="preserve"> IFERROR( MID($A$21, $G7, 1), "")</f>
        <v/>
      </c>
      <c r="Q7" s="12" t="str">
        <f xml:space="preserve"> IFERROR( MID($A$22, $G7, 1), "")</f>
        <v/>
      </c>
      <c r="S7" s="1">
        <v>5</v>
      </c>
      <c r="T7" s="2" t="str">
        <f>I7</f>
        <v>2</v>
      </c>
      <c r="U7" s="6" t="str">
        <f>H7</f>
        <v>d</v>
      </c>
      <c r="V7" s="6" t="str">
        <f xml:space="preserve"> IFERROR( INDEX($Z$3:$Z$44, MATCH(表格1_33710[[#This Row],[方音符號]], $Y$3:$Y$44, 0)), "")</f>
        <v>d</v>
      </c>
      <c r="W7" s="2" t="str">
        <f xml:space="preserve"> INDEX($M$3:$M$57, MATCH(表格1_33710[[#This Row],[鍵盤位置]], $L$3:$L$57,0))</f>
        <v>ㄉ</v>
      </c>
      <c r="Y7" s="11" t="str">
        <f xml:space="preserve"> INDEX($M$3:$M$44, MATCH(表格1_33710[[#This Row],[鍵盤位置]], $L$3:$L$44,0))</f>
        <v>ㄉ</v>
      </c>
      <c r="Z7" s="15" t="s">
        <v>68</v>
      </c>
      <c r="AA7" s="9" t="s">
        <v>67</v>
      </c>
    </row>
    <row r="8" spans="1:27" s="1" customFormat="1">
      <c r="G8" s="1" cm="1">
        <f t="array" ref="G8" xml:space="preserve"> ROW() - ROW($2:$2)</f>
        <v>6</v>
      </c>
      <c r="H8" s="25" t="str">
        <f xml:space="preserve"> IFERROR( MID($A$6, $G8, 1), "")</f>
        <v>t</v>
      </c>
      <c r="I8" s="24" t="str">
        <f xml:space="preserve"> IFERROR( MID($A$7, $G8, 1), "")</f>
        <v>w</v>
      </c>
      <c r="K8" s="1">
        <v>6</v>
      </c>
      <c r="L8" s="7" t="str">
        <f xml:space="preserve"> IFERROR( MID($A$15, $G8, 1), "")</f>
        <v>w</v>
      </c>
      <c r="M8" s="7" t="str">
        <f xml:space="preserve"> IFERROR( MID($A$16, $G8, 1), "")</f>
        <v>ㄊ</v>
      </c>
      <c r="O8" s="1">
        <v>6</v>
      </c>
      <c r="P8" s="12" t="str">
        <f xml:space="preserve"> IFERROR( MID($A$21, $G8, 1), "")</f>
        <v/>
      </c>
      <c r="Q8" s="12" t="str">
        <f xml:space="preserve"> IFERROR( MID($A$22, $G8, 1), "")</f>
        <v/>
      </c>
      <c r="S8" s="1">
        <v>6</v>
      </c>
      <c r="T8" s="2" t="str">
        <f>I8</f>
        <v>w</v>
      </c>
      <c r="U8" s="6" t="str">
        <f>H8</f>
        <v>t</v>
      </c>
      <c r="V8" s="6" t="str">
        <f xml:space="preserve"> IFERROR( INDEX($Z$3:$Z$44, MATCH(表格1_33710[[#This Row],[方音符號]], $Y$3:$Y$44, 0)), "")</f>
        <v>t</v>
      </c>
      <c r="W8" s="2" t="str">
        <f xml:space="preserve"> INDEX($M$3:$M$57, MATCH(表格1_33710[[#This Row],[鍵盤位置]], $L$3:$L$57,0))</f>
        <v>ㄊ</v>
      </c>
      <c r="Y8" s="11" t="str">
        <f xml:space="preserve"> INDEX($M$3:$M$44, MATCH(表格1_33710[[#This Row],[鍵盤位置]], $L$3:$L$44,0))</f>
        <v>ㄊ</v>
      </c>
      <c r="Z8" s="15" t="s">
        <v>66</v>
      </c>
      <c r="AA8" s="9" t="s">
        <v>65</v>
      </c>
    </row>
    <row r="9" spans="1:27" s="1" customFormat="1">
      <c r="G9" s="1" cm="1">
        <f t="array" ref="G9" xml:space="preserve"> ROW() - ROW($2:$2)</f>
        <v>7</v>
      </c>
      <c r="H9" s="25" t="str">
        <f xml:space="preserve"> IFERROR( MID($A$6, $G9, 1), "")</f>
        <v>n</v>
      </c>
      <c r="I9" s="24" t="str">
        <f xml:space="preserve"> IFERROR( MID($A$7, $G9, 1), "")</f>
        <v>s</v>
      </c>
      <c r="K9" s="1">
        <v>7</v>
      </c>
      <c r="L9" s="7" t="str">
        <f xml:space="preserve"> IFERROR( MID($A$15, $G9, 1), "")</f>
        <v>s</v>
      </c>
      <c r="M9" s="7" t="str">
        <f xml:space="preserve"> IFERROR( MID($A$16, $G9, 1), "")</f>
        <v>ㄋ</v>
      </c>
      <c r="O9" s="1">
        <v>7</v>
      </c>
      <c r="P9" s="12" t="str">
        <f xml:space="preserve"> IFERROR( MID($A$21, $G9, 1), "")</f>
        <v/>
      </c>
      <c r="Q9" s="12" t="str">
        <f xml:space="preserve"> IFERROR( MID($A$22, $G9, 1), "")</f>
        <v/>
      </c>
      <c r="S9" s="1">
        <v>7</v>
      </c>
      <c r="T9" s="2" t="str">
        <f>I9</f>
        <v>s</v>
      </c>
      <c r="U9" s="6" t="str">
        <f>H9</f>
        <v>n</v>
      </c>
      <c r="V9" s="6" t="str">
        <f xml:space="preserve"> IFERROR( INDEX($Z$3:$Z$44, MATCH(表格1_33710[[#This Row],[方音符號]], $Y$3:$Y$44, 0)), "")</f>
        <v>n</v>
      </c>
      <c r="W9" s="2" t="str">
        <f xml:space="preserve"> INDEX($M$3:$M$57, MATCH(表格1_33710[[#This Row],[鍵盤位置]], $L$3:$L$57,0))</f>
        <v>ㄋ</v>
      </c>
      <c r="Y9" s="11" t="str">
        <f xml:space="preserve"> INDEX($M$3:$M$44, MATCH(表格1_33710[[#This Row],[鍵盤位置]], $L$3:$L$44,0))</f>
        <v>ㄋ</v>
      </c>
      <c r="Z9" s="15" t="s">
        <v>64</v>
      </c>
      <c r="AA9" s="9" t="s">
        <v>63</v>
      </c>
    </row>
    <row r="10" spans="1:27" s="1" customFormat="1">
      <c r="A10" s="23" t="s">
        <v>62</v>
      </c>
      <c r="G10" s="1" cm="1">
        <f t="array" ref="G10" xml:space="preserve"> ROW() - ROW($2:$2)</f>
        <v>8</v>
      </c>
      <c r="H10" s="29" t="str">
        <f xml:space="preserve"> IFERROR( MID($A$6, $G10, 1), "")</f>
        <v>l</v>
      </c>
      <c r="I10" s="28" t="str">
        <f xml:space="preserve"> IFERROR( MID($A$7, $G10, 1), "")</f>
        <v>x</v>
      </c>
      <c r="K10" s="1">
        <v>8</v>
      </c>
      <c r="L10" s="7" t="str">
        <f xml:space="preserve"> IFERROR( MID($A$15, $G10, 1), "")</f>
        <v>x</v>
      </c>
      <c r="M10" s="7" t="str">
        <f xml:space="preserve"> IFERROR( MID($A$16, $G10, 1), "")</f>
        <v>ㄌ</v>
      </c>
      <c r="O10" s="1">
        <v>8</v>
      </c>
      <c r="P10" s="12" t="str">
        <f xml:space="preserve"> IFERROR( MID($A$21, $G10, 1), "")</f>
        <v/>
      </c>
      <c r="Q10" s="12" t="str">
        <f xml:space="preserve"> IFERROR( MID($A$22, $G10, 1), "")</f>
        <v/>
      </c>
      <c r="S10" s="1">
        <v>8</v>
      </c>
      <c r="T10" s="2" t="str">
        <f>I10</f>
        <v>x</v>
      </c>
      <c r="U10" s="6" t="str">
        <f>H10</f>
        <v>l</v>
      </c>
      <c r="V10" s="6" t="str">
        <f xml:space="preserve"> IFERROR( INDEX($Z$3:$Z$44, MATCH(表格1_33710[[#This Row],[方音符號]], $Y$3:$Y$44, 0)), "")</f>
        <v>l</v>
      </c>
      <c r="W10" s="2" t="str">
        <f xml:space="preserve"> INDEX($M$3:$M$57, MATCH(表格1_33710[[#This Row],[鍵盤位置]], $L$3:$L$57,0))</f>
        <v>ㄌ</v>
      </c>
      <c r="Y10" s="11" t="str">
        <f xml:space="preserve"> INDEX($M$3:$M$44, MATCH(表格1_33710[[#This Row],[鍵盤位置]], $L$3:$L$44,0))</f>
        <v>ㄌ</v>
      </c>
      <c r="Z10" s="15" t="s">
        <v>61</v>
      </c>
      <c r="AA10" s="9" t="s">
        <v>60</v>
      </c>
    </row>
    <row r="11" spans="1:27" s="1" customFormat="1">
      <c r="A11" s="30" t="s">
        <v>59</v>
      </c>
      <c r="G11" s="1" cm="1">
        <f t="array" ref="G11" xml:space="preserve"> ROW() - ROW($2:$2)</f>
        <v>9</v>
      </c>
      <c r="H11" s="27" t="str">
        <f xml:space="preserve"> IFERROR( MID($A$6, $G11, 1), "")</f>
        <v>g</v>
      </c>
      <c r="I11" s="26" t="str">
        <f xml:space="preserve"> IFERROR( MID($A$7, $G11, 1), "")</f>
        <v>e</v>
      </c>
      <c r="K11" s="1">
        <v>9</v>
      </c>
      <c r="L11" s="7" t="str">
        <f xml:space="preserve"> IFERROR( MID($A$15, $G11, 1), "")</f>
        <v>e</v>
      </c>
      <c r="M11" s="7" t="str">
        <f xml:space="preserve"> IFERROR( MID($A$16, $G11, 1), "")</f>
        <v>ㄍ</v>
      </c>
      <c r="O11" s="1">
        <v>9</v>
      </c>
      <c r="P11" s="12" t="str">
        <f xml:space="preserve"> IFERROR( MID($A$21, $G11, 1), "")</f>
        <v/>
      </c>
      <c r="Q11" s="12" t="str">
        <f xml:space="preserve"> IFERROR( MID($A$22, $G11, 1), "")</f>
        <v/>
      </c>
      <c r="S11" s="1">
        <v>9</v>
      </c>
      <c r="T11" s="2" t="str">
        <f>I11</f>
        <v>e</v>
      </c>
      <c r="U11" s="6" t="str">
        <f>H11</f>
        <v>g</v>
      </c>
      <c r="V11" s="6" t="str">
        <f xml:space="preserve"> IFERROR( INDEX($Z$3:$Z$44, MATCH(表格1_33710[[#This Row],[方音符號]], $Y$3:$Y$44, 0)), "")</f>
        <v>g</v>
      </c>
      <c r="W11" s="2" t="str">
        <f xml:space="preserve"> INDEX($M$3:$M$57, MATCH(表格1_33710[[#This Row],[鍵盤位置]], $L$3:$L$57,0))</f>
        <v>ㄍ</v>
      </c>
      <c r="Y11" s="11" t="str">
        <f xml:space="preserve"> INDEX($M$3:$M$44, MATCH(表格1_33710[[#This Row],[鍵盤位置]], $L$3:$L$44,0))</f>
        <v>ㄍ</v>
      </c>
      <c r="Z11" s="15" t="s">
        <v>58</v>
      </c>
      <c r="AA11" s="9" t="s">
        <v>57</v>
      </c>
    </row>
    <row r="12" spans="1:27" s="1" customFormat="1">
      <c r="A12" s="1">
        <f xml:space="preserve"> SEARCH("|",$A$11,1)</f>
        <v>8</v>
      </c>
      <c r="G12" s="1" cm="1">
        <f t="array" ref="G12" xml:space="preserve"> ROW() - ROW($2:$2)</f>
        <v>10</v>
      </c>
      <c r="H12" s="25" t="str">
        <f xml:space="preserve"> IFERROR( MID($A$6, $G12, 1), "")</f>
        <v>k</v>
      </c>
      <c r="I12" s="24" t="str">
        <f xml:space="preserve"> IFERROR( MID($A$7, $G12, 1), "")</f>
        <v>d</v>
      </c>
      <c r="K12" s="1">
        <v>10</v>
      </c>
      <c r="L12" s="7" t="str">
        <f xml:space="preserve"> IFERROR( MID($A$15, $G12, 1), "")</f>
        <v>d</v>
      </c>
      <c r="M12" s="7" t="str">
        <f xml:space="preserve"> IFERROR( MID($A$16, $G12, 1), "")</f>
        <v>ㄎ</v>
      </c>
      <c r="O12" s="1">
        <v>10</v>
      </c>
      <c r="P12" s="12" t="str">
        <f xml:space="preserve"> IFERROR( MID($A$21, $G12, 1), "")</f>
        <v/>
      </c>
      <c r="Q12" s="12" t="str">
        <f xml:space="preserve"> IFERROR( MID($A$22, $G12, 1), "")</f>
        <v/>
      </c>
      <c r="S12" s="1">
        <v>10</v>
      </c>
      <c r="T12" s="2" t="str">
        <f>I12</f>
        <v>d</v>
      </c>
      <c r="U12" s="6" t="str">
        <f>H12</f>
        <v>k</v>
      </c>
      <c r="V12" s="6" t="str">
        <f xml:space="preserve"> IFERROR( INDEX($Z$3:$Z$44, MATCH(表格1_33710[[#This Row],[方音符號]], $Y$3:$Y$44, 0)), "")</f>
        <v>k</v>
      </c>
      <c r="W12" s="2" t="str">
        <f xml:space="preserve"> INDEX($M$3:$M$57, MATCH(表格1_33710[[#This Row],[鍵盤位置]], $L$3:$L$57,0))</f>
        <v>ㄎ</v>
      </c>
      <c r="Y12" s="11" t="str">
        <f xml:space="preserve"> INDEX($M$3:$M$44, MATCH(表格1_33710[[#This Row],[鍵盤位置]], $L$3:$L$44,0))</f>
        <v>ㄎ</v>
      </c>
      <c r="Z12" s="15" t="s">
        <v>56</v>
      </c>
      <c r="AA12" s="9" t="s">
        <v>55</v>
      </c>
    </row>
    <row r="13" spans="1:27" s="1" customFormat="1">
      <c r="A13" s="1">
        <f xml:space="preserve"> SEARCH("|",$A$11,A12+1)</f>
        <v>52</v>
      </c>
      <c r="G13" s="1" cm="1">
        <f t="array" ref="G13" xml:space="preserve"> ROW() - ROW($2:$2)</f>
        <v>11</v>
      </c>
      <c r="H13" s="29" t="str">
        <f xml:space="preserve"> IFERROR( MID($A$6, $G13, 1), "")</f>
        <v>h</v>
      </c>
      <c r="I13" s="28" t="str">
        <f xml:space="preserve"> IFERROR( MID($A$7, $G13, 1), "")</f>
        <v>c</v>
      </c>
      <c r="K13" s="1">
        <v>11</v>
      </c>
      <c r="L13" s="7" t="str">
        <f xml:space="preserve"> IFERROR( MID($A$15, $G13, 1), "")</f>
        <v>c</v>
      </c>
      <c r="M13" s="7" t="str">
        <f xml:space="preserve"> IFERROR( MID($A$16, $G13, 1), "")</f>
        <v>ㄏ</v>
      </c>
      <c r="O13" s="1">
        <v>11</v>
      </c>
      <c r="P13" s="12" t="str">
        <f xml:space="preserve"> IFERROR( MID($A$21, $G13, 1), "")</f>
        <v/>
      </c>
      <c r="Q13" s="12" t="str">
        <f xml:space="preserve"> IFERROR( MID($A$22, $G13, 1), "")</f>
        <v/>
      </c>
      <c r="S13" s="1">
        <v>11</v>
      </c>
      <c r="T13" s="2" t="str">
        <f>I13</f>
        <v>c</v>
      </c>
      <c r="U13" s="6" t="str">
        <f>H13</f>
        <v>h</v>
      </c>
      <c r="V13" s="6" t="str">
        <f xml:space="preserve"> IFERROR( INDEX($Z$3:$Z$44, MATCH(表格1_33710[[#This Row],[方音符號]], $Y$3:$Y$44, 0)), "")</f>
        <v>h</v>
      </c>
      <c r="W13" s="2" t="str">
        <f xml:space="preserve"> INDEX($M$3:$M$57, MATCH(表格1_33710[[#This Row],[鍵盤位置]], $L$3:$L$57,0))</f>
        <v>ㄏ</v>
      </c>
      <c r="Y13" s="11" t="str">
        <f xml:space="preserve"> INDEX($M$3:$M$44, MATCH(表格1_33710[[#This Row],[鍵盤位置]], $L$3:$L$44,0))</f>
        <v>ㄏ</v>
      </c>
      <c r="Z13" s="15" t="s">
        <v>54</v>
      </c>
      <c r="AA13" s="9" t="s">
        <v>53</v>
      </c>
    </row>
    <row r="14" spans="1:27" s="1" customFormat="1">
      <c r="A14" s="1">
        <f xml:space="preserve"> SEARCH("|",$A$11,A13+1)</f>
        <v>96</v>
      </c>
      <c r="G14" s="1" cm="1">
        <f t="array" ref="G14" xml:space="preserve"> ROW() - ROW($2:$2)</f>
        <v>12</v>
      </c>
      <c r="H14" s="27" t="str">
        <f xml:space="preserve"> IFERROR( MID($A$6, $G14, 1), "")</f>
        <v>j</v>
      </c>
      <c r="I14" s="26" t="str">
        <f xml:space="preserve"> IFERROR( MID($A$7, $G14, 1), "")</f>
        <v>r</v>
      </c>
      <c r="K14" s="1">
        <v>12</v>
      </c>
      <c r="L14" s="7" t="str">
        <f xml:space="preserve"> IFERROR( MID($A$15, $G14, 1), "")</f>
        <v>r</v>
      </c>
      <c r="M14" s="7" t="str">
        <f xml:space="preserve"> IFERROR( MID($A$16, $G14, 1), "")</f>
        <v>ㄐ</v>
      </c>
      <c r="O14" s="1">
        <v>12</v>
      </c>
      <c r="P14" s="12" t="str">
        <f xml:space="preserve"> IFERROR( MID($A$21, $G14, 1), "")</f>
        <v/>
      </c>
      <c r="Q14" s="12" t="str">
        <f xml:space="preserve"> IFERROR( MID($A$22, $G14, 1), "")</f>
        <v/>
      </c>
      <c r="S14" s="1">
        <v>12</v>
      </c>
      <c r="T14" s="2" t="str">
        <f>I14</f>
        <v>r</v>
      </c>
      <c r="U14" s="6" t="str">
        <f>H14</f>
        <v>j</v>
      </c>
      <c r="V14" s="6" t="str">
        <f xml:space="preserve"> IFERROR( INDEX($Z$3:$Z$44, MATCH(表格1_33710[[#This Row],[方音符號]], $Y$3:$Y$44, 0)), "")</f>
        <v>j</v>
      </c>
      <c r="W14" s="2" t="str">
        <f xml:space="preserve"> INDEX($M$3:$M$57, MATCH(表格1_33710[[#This Row],[鍵盤位置]], $L$3:$L$57,0))</f>
        <v>ㄐ</v>
      </c>
      <c r="Y14" s="11" t="str">
        <f xml:space="preserve"> INDEX($M$3:$M$44, MATCH(表格1_33710[[#This Row],[鍵盤位置]], $L$3:$L$44,0))</f>
        <v>ㄐ</v>
      </c>
      <c r="Z14" s="15" t="s">
        <v>52</v>
      </c>
      <c r="AA14" s="9" t="s">
        <v>51</v>
      </c>
    </row>
    <row r="15" spans="1:27" s="1" customFormat="1">
      <c r="A15" s="14" t="str">
        <f xml:space="preserve"> MID($A$11,A12+1, A13-A12-1)</f>
        <v>1qaz2wsxedcrfv5tgbyhnujm8ik,9ol.0p;/- 6347'</v>
      </c>
      <c r="B15" s="13">
        <f xml:space="preserve"> LEN(A15)</f>
        <v>43</v>
      </c>
      <c r="G15" s="1" cm="1">
        <f t="array" ref="G15" xml:space="preserve"> ROW() - ROW($2:$2)</f>
        <v>13</v>
      </c>
      <c r="H15" s="25" t="str">
        <f xml:space="preserve"> IFERROR( MID($A$6, $G15, 1), "")</f>
        <v>q</v>
      </c>
      <c r="I15" s="24" t="str">
        <f xml:space="preserve"> IFERROR( MID($A$7, $G15, 1), "")</f>
        <v>f</v>
      </c>
      <c r="K15" s="1">
        <v>13</v>
      </c>
      <c r="L15" s="7" t="str">
        <f xml:space="preserve"> IFERROR( MID($A$15, $G15, 1), "")</f>
        <v>f</v>
      </c>
      <c r="M15" s="7" t="str">
        <f xml:space="preserve"> IFERROR( MID($A$16, $G15, 1), "")</f>
        <v>ㄑ</v>
      </c>
      <c r="O15" s="1">
        <v>13</v>
      </c>
      <c r="P15" s="12" t="str">
        <f xml:space="preserve"> IFERROR( MID($A$21, $G15, 1), "")</f>
        <v/>
      </c>
      <c r="Q15" s="12" t="str">
        <f xml:space="preserve"> IFERROR( MID($A$22, $G15, 1), "")</f>
        <v/>
      </c>
      <c r="S15" s="1">
        <v>13</v>
      </c>
      <c r="T15" s="2" t="str">
        <f>I15</f>
        <v>f</v>
      </c>
      <c r="U15" s="6" t="str">
        <f>H15</f>
        <v>q</v>
      </c>
      <c r="V15" s="6" t="str">
        <f xml:space="preserve"> IFERROR( INDEX($Z$3:$Z$44, MATCH(表格1_33710[[#This Row],[方音符號]], $Y$3:$Y$44, 0)), "")</f>
        <v>q</v>
      </c>
      <c r="W15" s="2" t="str">
        <f xml:space="preserve"> INDEX($M$3:$M$57, MATCH(表格1_33710[[#This Row],[鍵盤位置]], $L$3:$L$57,0))</f>
        <v>ㄑ</v>
      </c>
      <c r="Y15" s="11" t="str">
        <f xml:space="preserve"> INDEX($M$3:$M$44, MATCH(表格1_33710[[#This Row],[鍵盤位置]], $L$3:$L$44,0))</f>
        <v>ㄑ</v>
      </c>
      <c r="Z15" s="15" t="s">
        <v>50</v>
      </c>
      <c r="AA15" s="9" t="s">
        <v>49</v>
      </c>
    </row>
    <row r="16" spans="1:27" s="1" customFormat="1">
      <c r="A16" s="14" t="str">
        <f xml:space="preserve"> MID($A$11,A13+1, A14-A13-1)</f>
        <v xml:space="preserve">ㄅㄆㄇㄈㄉㄊㄋㄌㄍㄎㄏㄐㄑㄒㄓㄔㄕㄖㄗㄘㄙㄧㄨㄩㄚㄛㄜㄝㄞㄟㄠㄡㄢㄣㄤㄥㄦˉˊˇˋ˙ </v>
      </c>
      <c r="B16" s="13">
        <f xml:space="preserve"> LEN(A16)</f>
        <v>43</v>
      </c>
      <c r="G16" s="1" cm="1">
        <f t="array" ref="G16" xml:space="preserve"> ROW() - ROW($2:$2)</f>
        <v>14</v>
      </c>
      <c r="H16" s="17" t="str">
        <f xml:space="preserve"> IFERROR( MID($A$6, $G16, 1), "")</f>
        <v>x</v>
      </c>
      <c r="I16" s="16" t="str">
        <f xml:space="preserve"> IFERROR( MID($A$7, $G16, 1), "")</f>
        <v>v</v>
      </c>
      <c r="K16" s="1">
        <v>14</v>
      </c>
      <c r="L16" s="7" t="str">
        <f xml:space="preserve"> IFERROR( MID($A$15, $G16, 1), "")</f>
        <v>v</v>
      </c>
      <c r="M16" s="7" t="str">
        <f xml:space="preserve"> IFERROR( MID($A$16, $G16, 1), "")</f>
        <v>ㄒ</v>
      </c>
      <c r="O16" s="1">
        <v>14</v>
      </c>
      <c r="P16" s="12" t="str">
        <f xml:space="preserve"> IFERROR( MID($A$21, $G16, 1), "")</f>
        <v/>
      </c>
      <c r="Q16" s="12" t="str">
        <f xml:space="preserve"> IFERROR( MID($A$22, $G16, 1), "")</f>
        <v/>
      </c>
      <c r="S16" s="1">
        <v>14</v>
      </c>
      <c r="T16" s="2" t="str">
        <f>I16</f>
        <v>v</v>
      </c>
      <c r="U16" s="6" t="str">
        <f>H16</f>
        <v>x</v>
      </c>
      <c r="V16" s="6" t="str">
        <f xml:space="preserve"> IFERROR( INDEX($Z$3:$Z$44, MATCH(表格1_33710[[#This Row],[方音符號]], $Y$3:$Y$44, 0)), "")</f>
        <v>x</v>
      </c>
      <c r="W16" s="2" t="str">
        <f xml:space="preserve"> INDEX($M$3:$M$57, MATCH(表格1_33710[[#This Row],[鍵盤位置]], $L$3:$L$57,0))</f>
        <v>ㄒ</v>
      </c>
      <c r="Y16" s="11" t="str">
        <f xml:space="preserve"> INDEX($M$3:$M$44, MATCH(表格1_33710[[#This Row],[鍵盤位置]], $L$3:$L$44,0))</f>
        <v>ㄒ</v>
      </c>
      <c r="Z16" s="15" t="s">
        <v>48</v>
      </c>
      <c r="AA16" s="9" t="s">
        <v>47</v>
      </c>
    </row>
    <row r="17" spans="1:27" s="1" customFormat="1">
      <c r="G17" s="1" cm="1">
        <f t="array" ref="G17" xml:space="preserve"> ROW() - ROW($2:$2)</f>
        <v>15</v>
      </c>
      <c r="H17" s="27" t="str">
        <f xml:space="preserve"> IFERROR( MID($A$6, $G17, 1), "")</f>
        <v>Z</v>
      </c>
      <c r="I17" s="26" t="str">
        <f xml:space="preserve"> IFERROR( MID($A$7, $G17, 1), "")</f>
        <v>5</v>
      </c>
      <c r="K17" s="1">
        <v>15</v>
      </c>
      <c r="L17" s="7" t="str">
        <f xml:space="preserve"> IFERROR( MID($A$15, $G17, 1), "")</f>
        <v>5</v>
      </c>
      <c r="M17" s="7" t="str">
        <f xml:space="preserve"> IFERROR( MID($A$16, $G17, 1), "")</f>
        <v>ㄓ</v>
      </c>
      <c r="O17" s="1">
        <v>15</v>
      </c>
      <c r="P17" s="12" t="str">
        <f xml:space="preserve"> IFERROR( MID($A$21, $G17, 1), "")</f>
        <v/>
      </c>
      <c r="Q17" s="12" t="str">
        <f xml:space="preserve"> IFERROR( MID($A$22, $G17, 1), "")</f>
        <v/>
      </c>
      <c r="S17" s="1">
        <v>15</v>
      </c>
      <c r="T17" s="2" t="str">
        <f>I17</f>
        <v>5</v>
      </c>
      <c r="U17" s="6" t="str">
        <f>H17</f>
        <v>Z</v>
      </c>
      <c r="V17" s="6" t="str">
        <f xml:space="preserve"> IFERROR( INDEX($Z$3:$Z$44, MATCH(表格1_33710[[#This Row],[方音符號]], $Y$3:$Y$44, 0)), "")</f>
        <v>zh</v>
      </c>
      <c r="W17" s="2" t="str">
        <f xml:space="preserve"> INDEX($M$3:$M$57, MATCH(表格1_33710[[#This Row],[鍵盤位置]], $L$3:$L$57,0))</f>
        <v>ㄓ</v>
      </c>
      <c r="Y17" s="11" t="str">
        <f xml:space="preserve"> INDEX($M$3:$M$44, MATCH(表格1_33710[[#This Row],[鍵盤位置]], $L$3:$L$44,0))</f>
        <v>ㄓ</v>
      </c>
      <c r="Z17" s="15" t="s">
        <v>46</v>
      </c>
      <c r="AA17" s="9" t="s">
        <v>45</v>
      </c>
    </row>
    <row r="18" spans="1:27" s="1" customFormat="1">
      <c r="G18" s="1" cm="1">
        <f t="array" ref="G18" xml:space="preserve"> ROW() - ROW($2:$2)</f>
        <v>16</v>
      </c>
      <c r="H18" s="25" t="str">
        <f xml:space="preserve"> IFERROR( MID($A$6, $G18, 1), "")</f>
        <v>C</v>
      </c>
      <c r="I18" s="24" t="str">
        <f xml:space="preserve"> IFERROR( MID($A$7, $G18, 1), "")</f>
        <v>t</v>
      </c>
      <c r="K18" s="1">
        <v>16</v>
      </c>
      <c r="L18" s="7" t="str">
        <f xml:space="preserve"> IFERROR( MID($A$15, $G18, 1), "")</f>
        <v>t</v>
      </c>
      <c r="M18" s="7" t="str">
        <f xml:space="preserve"> IFERROR( MID($A$16, $G18, 1), "")</f>
        <v>ㄔ</v>
      </c>
      <c r="O18" s="1">
        <v>16</v>
      </c>
      <c r="P18" s="12" t="str">
        <f xml:space="preserve"> IFERROR( MID($A$21, $G18, 1), "")</f>
        <v/>
      </c>
      <c r="Q18" s="12" t="str">
        <f xml:space="preserve"> IFERROR( MID($A$22, $G18, 1), "")</f>
        <v/>
      </c>
      <c r="S18" s="1">
        <v>16</v>
      </c>
      <c r="T18" s="2" t="str">
        <f>I18</f>
        <v>t</v>
      </c>
      <c r="U18" s="6" t="str">
        <f>H18</f>
        <v>C</v>
      </c>
      <c r="V18" s="6" t="str">
        <f xml:space="preserve"> IFERROR( INDEX($Z$3:$Z$44, MATCH(表格1_33710[[#This Row],[方音符號]], $Y$3:$Y$44, 0)), "")</f>
        <v>ch</v>
      </c>
      <c r="W18" s="2" t="str">
        <f xml:space="preserve"> INDEX($M$3:$M$57, MATCH(表格1_33710[[#This Row],[鍵盤位置]], $L$3:$L$57,0))</f>
        <v>ㄔ</v>
      </c>
      <c r="Y18" s="11" t="str">
        <f xml:space="preserve"> INDEX($M$3:$M$44, MATCH(表格1_33710[[#This Row],[鍵盤位置]], $L$3:$L$44,0))</f>
        <v>ㄔ</v>
      </c>
      <c r="Z18" s="15" t="s">
        <v>36</v>
      </c>
      <c r="AA18" s="9" t="s">
        <v>44</v>
      </c>
    </row>
    <row r="19" spans="1:27" s="1" customFormat="1">
      <c r="G19" s="1" cm="1">
        <f t="array" ref="G19" xml:space="preserve"> ROW() - ROW($2:$2)</f>
        <v>17</v>
      </c>
      <c r="H19" s="17" t="str">
        <f xml:space="preserve"> IFERROR( MID($A$6, $G19, 1), "")</f>
        <v>S</v>
      </c>
      <c r="I19" s="16" t="str">
        <f xml:space="preserve"> IFERROR( MID($A$7, $G19, 1), "")</f>
        <v>g</v>
      </c>
      <c r="K19" s="1">
        <v>17</v>
      </c>
      <c r="L19" s="7" t="str">
        <f xml:space="preserve"> IFERROR( MID($A$15, $G19, 1), "")</f>
        <v>g</v>
      </c>
      <c r="M19" s="7" t="str">
        <f xml:space="preserve"> IFERROR( MID($A$16, $G19, 1), "")</f>
        <v>ㄕ</v>
      </c>
      <c r="O19" s="1">
        <v>17</v>
      </c>
      <c r="P19" s="12" t="str">
        <f xml:space="preserve"> IFERROR( MID($A$21, $G19, 1), "")</f>
        <v/>
      </c>
      <c r="Q19" s="12" t="str">
        <f xml:space="preserve"> IFERROR( MID($A$22, $G19, 1), "")</f>
        <v/>
      </c>
      <c r="S19" s="1">
        <v>17</v>
      </c>
      <c r="T19" s="2" t="str">
        <f>I19</f>
        <v>g</v>
      </c>
      <c r="U19" s="6" t="str">
        <f>H19</f>
        <v>S</v>
      </c>
      <c r="V19" s="6" t="str">
        <f xml:space="preserve"> IFERROR( INDEX($Z$3:$Z$44, MATCH(表格1_33710[[#This Row],[方音符號]], $Y$3:$Y$44, 0)), "")</f>
        <v>sh</v>
      </c>
      <c r="W19" s="2" t="str">
        <f xml:space="preserve"> INDEX($M$3:$M$57, MATCH(表格1_33710[[#This Row],[鍵盤位置]], $L$3:$L$57,0))</f>
        <v>ㄕ</v>
      </c>
      <c r="Y19" s="11" t="str">
        <f xml:space="preserve"> INDEX($M$3:$M$44, MATCH(表格1_33710[[#This Row],[鍵盤位置]], $L$3:$L$44,0))</f>
        <v>ㄕ</v>
      </c>
      <c r="Z19" s="15" t="s">
        <v>43</v>
      </c>
      <c r="AA19" s="9" t="s">
        <v>42</v>
      </c>
    </row>
    <row r="20" spans="1:27" s="1" customFormat="1">
      <c r="A20" s="23" t="s">
        <v>41</v>
      </c>
      <c r="G20" s="1" cm="1">
        <f t="array" ref="G20" xml:space="preserve"> ROW() - ROW($2:$2)</f>
        <v>18</v>
      </c>
      <c r="H20" s="22" t="str">
        <f xml:space="preserve"> IFERROR( MID($A$6, $G20, 1), "")</f>
        <v>r</v>
      </c>
      <c r="I20" s="21" t="str">
        <f xml:space="preserve"> IFERROR( MID($A$7, $G20, 1), "")</f>
        <v>b</v>
      </c>
      <c r="K20" s="1">
        <v>18</v>
      </c>
      <c r="L20" s="7" t="str">
        <f xml:space="preserve"> IFERROR( MID($A$15, $G20, 1), "")</f>
        <v>b</v>
      </c>
      <c r="M20" s="7" t="str">
        <f xml:space="preserve"> IFERROR( MID($A$16, $G20, 1), "")</f>
        <v>ㄖ</v>
      </c>
      <c r="O20" s="1">
        <v>18</v>
      </c>
      <c r="P20" s="12" t="str">
        <f xml:space="preserve"> IFERROR( MID($A$21, $G20, 1), "")</f>
        <v/>
      </c>
      <c r="Q20" s="12" t="str">
        <f xml:space="preserve"> IFERROR( MID($A$22, $G20, 1), "")</f>
        <v/>
      </c>
      <c r="S20" s="1">
        <v>18</v>
      </c>
      <c r="T20" s="2" t="str">
        <f>I20</f>
        <v>b</v>
      </c>
      <c r="U20" s="6" t="str">
        <f>H20</f>
        <v>r</v>
      </c>
      <c r="V20" s="6" t="str">
        <f xml:space="preserve"> IFERROR( INDEX($Z$3:$Z$44, MATCH(表格1_33710[[#This Row],[方音符號]], $Y$3:$Y$44, 0)), "")</f>
        <v>r</v>
      </c>
      <c r="W20" s="2" t="str">
        <f xml:space="preserve"> INDEX($M$3:$M$57, MATCH(表格1_33710[[#This Row],[鍵盤位置]], $L$3:$L$57,0))</f>
        <v>ㄖ</v>
      </c>
      <c r="Y20" s="11" t="str">
        <f xml:space="preserve"> INDEX($M$3:$M$44, MATCH(表格1_33710[[#This Row],[鍵盤位置]], $L$3:$L$44,0))</f>
        <v>ㄖ</v>
      </c>
      <c r="Z20" s="15" t="s">
        <v>40</v>
      </c>
      <c r="AA20" s="9" t="s">
        <v>39</v>
      </c>
    </row>
    <row r="21" spans="1:27" s="1" customFormat="1">
      <c r="A21" s="20"/>
      <c r="G21" s="1" cm="1">
        <f t="array" ref="G21" xml:space="preserve"> ROW() - ROW($2:$2)</f>
        <v>19</v>
      </c>
      <c r="H21" s="19" t="str">
        <f xml:space="preserve"> IFERROR( MID($A$6, $G21, 1), "")</f>
        <v>z</v>
      </c>
      <c r="I21" s="18" t="str">
        <f xml:space="preserve"> IFERROR( MID($A$7, $G21, 1), "")</f>
        <v>y</v>
      </c>
      <c r="K21" s="1">
        <v>19</v>
      </c>
      <c r="L21" s="7" t="str">
        <f xml:space="preserve"> IFERROR( MID($A$15, $G21, 1), "")</f>
        <v>y</v>
      </c>
      <c r="M21" s="7" t="str">
        <f xml:space="preserve"> IFERROR( MID($A$16, $G21, 1), "")</f>
        <v>ㄗ</v>
      </c>
      <c r="O21" s="1">
        <v>19</v>
      </c>
      <c r="P21" s="12" t="str">
        <f xml:space="preserve"> IFERROR( MID($A$21, $G21, 1), "")</f>
        <v/>
      </c>
      <c r="Q21" s="12" t="str">
        <f xml:space="preserve"> IFERROR( MID($A$22, $G21, 1), "")</f>
        <v/>
      </c>
      <c r="S21" s="1">
        <v>19</v>
      </c>
      <c r="T21" s="2" t="str">
        <f>I21</f>
        <v>y</v>
      </c>
      <c r="U21" s="6" t="str">
        <f>H21</f>
        <v>z</v>
      </c>
      <c r="V21" s="6" t="str">
        <f xml:space="preserve"> IFERROR( INDEX($Z$3:$Z$44, MATCH(表格1_33710[[#This Row],[方音符號]], $Y$3:$Y$44, 0)), "")</f>
        <v>z</v>
      </c>
      <c r="W21" s="2" t="str">
        <f xml:space="preserve"> INDEX($M$3:$M$57, MATCH(表格1_33710[[#This Row],[鍵盤位置]], $L$3:$L$57,0))</f>
        <v>ㄗ</v>
      </c>
      <c r="Y21" s="11" t="str">
        <f xml:space="preserve"> INDEX($M$3:$M$44, MATCH(表格1_33710[[#This Row],[鍵盤位置]], $L$3:$L$44,0))</f>
        <v>ㄗ</v>
      </c>
      <c r="Z21" s="15" t="s">
        <v>38</v>
      </c>
      <c r="AA21" s="9" t="s">
        <v>37</v>
      </c>
    </row>
    <row r="22" spans="1:27" s="1" customFormat="1">
      <c r="A22" s="1" t="e">
        <f xml:space="preserve"> SEARCH("|",A21,1)</f>
        <v>#VALUE!</v>
      </c>
      <c r="G22" s="1" cm="1">
        <f t="array" ref="G22" xml:space="preserve"> ROW() - ROW($2:$2)</f>
        <v>20</v>
      </c>
      <c r="H22" s="17" t="str">
        <f xml:space="preserve"> IFERROR( MID($A$6, $G22, 1), "")</f>
        <v>c</v>
      </c>
      <c r="I22" s="16" t="str">
        <f xml:space="preserve"> IFERROR( MID($A$7, $G22, 1), "")</f>
        <v>h</v>
      </c>
      <c r="K22" s="1">
        <v>20</v>
      </c>
      <c r="L22" s="7" t="str">
        <f xml:space="preserve"> IFERROR( MID($A$15, $G22, 1), "")</f>
        <v>h</v>
      </c>
      <c r="M22" s="7" t="str">
        <f xml:space="preserve"> IFERROR( MID($A$16, $G22, 1), "")</f>
        <v>ㄘ</v>
      </c>
      <c r="O22" s="1">
        <v>20</v>
      </c>
      <c r="P22" s="12" t="str">
        <f xml:space="preserve"> IFERROR( MID($A$21, $G22, 1), "")</f>
        <v/>
      </c>
      <c r="Q22" s="12" t="str">
        <f xml:space="preserve"> IFERROR( MID($A$22, $G22, 1), "")</f>
        <v/>
      </c>
      <c r="S22" s="1">
        <v>20</v>
      </c>
      <c r="T22" s="2" t="str">
        <f>I22</f>
        <v>h</v>
      </c>
      <c r="U22" s="6" t="str">
        <f>H22</f>
        <v>c</v>
      </c>
      <c r="V22" s="6" t="str">
        <f xml:space="preserve"> IFERROR( INDEX($Z$3:$Z$44, MATCH(表格1_33710[[#This Row],[方音符號]], $Y$3:$Y$44, 0)), "")</f>
        <v>ch</v>
      </c>
      <c r="W22" s="2" t="str">
        <f xml:space="preserve"> INDEX($M$3:$M$57, MATCH(表格1_33710[[#This Row],[鍵盤位置]], $L$3:$L$57,0))</f>
        <v>ㄘ</v>
      </c>
      <c r="Y22" s="11" t="str">
        <f xml:space="preserve"> INDEX($M$3:$M$44, MATCH(表格1_33710[[#This Row],[鍵盤位置]], $L$3:$L$44,0))</f>
        <v>ㄘ</v>
      </c>
      <c r="Z22" s="15" t="s">
        <v>36</v>
      </c>
      <c r="AA22" s="9" t="s">
        <v>35</v>
      </c>
    </row>
    <row r="23" spans="1:27" s="1" customFormat="1">
      <c r="A23" s="1" t="e">
        <f xml:space="preserve"> SEARCH("|",A21,A22+1)</f>
        <v>#VALUE!</v>
      </c>
      <c r="G23" s="1" cm="1">
        <f t="array" ref="G23" xml:space="preserve"> ROW() - ROW($2:$2)</f>
        <v>21</v>
      </c>
      <c r="H23" s="8" t="str">
        <f xml:space="preserve"> IFERROR( MID($A$6, $G23, 1), "")</f>
        <v>s</v>
      </c>
      <c r="I23" s="8" t="str">
        <f xml:space="preserve"> IFERROR( MID($A$7, $G23, 1), "")</f>
        <v>n</v>
      </c>
      <c r="K23" s="1">
        <v>21</v>
      </c>
      <c r="L23" s="7" t="str">
        <f xml:space="preserve"> IFERROR( MID($A$15, $G23, 1), "")</f>
        <v>n</v>
      </c>
      <c r="M23" s="7" t="str">
        <f xml:space="preserve"> IFERROR( MID($A$16, $G23, 1), "")</f>
        <v>ㄙ</v>
      </c>
      <c r="O23" s="1">
        <v>21</v>
      </c>
      <c r="P23" s="12" t="str">
        <f xml:space="preserve"> IFERROR( MID($A$21, $G23, 1), "")</f>
        <v/>
      </c>
      <c r="Q23" s="12" t="str">
        <f xml:space="preserve"> IFERROR( MID($A$22, $G23, 1), "")</f>
        <v/>
      </c>
      <c r="S23" s="1">
        <v>21</v>
      </c>
      <c r="T23" s="2" t="str">
        <f>I23</f>
        <v>n</v>
      </c>
      <c r="U23" s="6" t="str">
        <f>H23</f>
        <v>s</v>
      </c>
      <c r="V23" s="6" t="str">
        <f xml:space="preserve"> IFERROR( INDEX($Z$3:$Z$44, MATCH(表格1_33710[[#This Row],[方音符號]], $Y$3:$Y$44, 0)), "")</f>
        <v>s</v>
      </c>
      <c r="W23" s="2" t="str">
        <f xml:space="preserve"> INDEX($M$3:$M$57, MATCH(表格1_33710[[#This Row],[鍵盤位置]], $L$3:$L$57,0))</f>
        <v>ㄙ</v>
      </c>
      <c r="Y23" s="11" t="str">
        <f xml:space="preserve"> INDEX($M$3:$M$44, MATCH(表格1_33710[[#This Row],[鍵盤位置]], $L$3:$L$44,0))</f>
        <v>ㄙ</v>
      </c>
      <c r="Z23" s="15" t="s">
        <v>34</v>
      </c>
      <c r="AA23" s="9" t="s">
        <v>33</v>
      </c>
    </row>
    <row r="24" spans="1:27" s="1" customFormat="1">
      <c r="A24" s="1" t="e">
        <f xml:space="preserve"> SEARCH("|",A21,A23+1)</f>
        <v>#VALUE!</v>
      </c>
      <c r="G24" s="1" cm="1">
        <f t="array" ref="G24" xml:space="preserve"> ROW() - ROW($2:$2)</f>
        <v>22</v>
      </c>
      <c r="H24" s="8" t="str">
        <f xml:space="preserve"> IFERROR( MID($A$6, $G24, 1), "")</f>
        <v>i</v>
      </c>
      <c r="I24" s="8" t="str">
        <f xml:space="preserve"> IFERROR( MID($A$7, $G24, 1), "")</f>
        <v>u</v>
      </c>
      <c r="K24" s="1">
        <v>22</v>
      </c>
      <c r="L24" s="7" t="str">
        <f xml:space="preserve"> IFERROR( MID($A$15, $G24, 1), "")</f>
        <v>u</v>
      </c>
      <c r="M24" s="7" t="str">
        <f xml:space="preserve"> IFERROR( MID($A$16, $G24, 1), "")</f>
        <v>ㄧ</v>
      </c>
      <c r="O24" s="1">
        <v>22</v>
      </c>
      <c r="P24" s="12" t="str">
        <f xml:space="preserve"> IFERROR( MID($A$21, $G24, 1), "")</f>
        <v/>
      </c>
      <c r="Q24" s="12" t="str">
        <f xml:space="preserve"> IFERROR( MID($A$22, $G24, 1), "")</f>
        <v/>
      </c>
      <c r="S24" s="1">
        <v>22</v>
      </c>
      <c r="T24" s="2" t="str">
        <f>I24</f>
        <v>u</v>
      </c>
      <c r="U24" s="6" t="str">
        <f>H24</f>
        <v>i</v>
      </c>
      <c r="V24" s="6" t="str">
        <f xml:space="preserve"> IFERROR( INDEX($Z$3:$Z$44, MATCH(表格1_33710[[#This Row],[方音符號]], $Y$3:$Y$44, 0)), "")</f>
        <v>i</v>
      </c>
      <c r="W24" s="2" t="str">
        <f xml:space="preserve"> INDEX($M$3:$M$57, MATCH(表格1_33710[[#This Row],[鍵盤位置]], $L$3:$L$57,0))</f>
        <v>ㄧ</v>
      </c>
      <c r="Y24" s="11" t="str">
        <f xml:space="preserve"> INDEX($M$3:$M$44, MATCH(表格1_33710[[#This Row],[鍵盤位置]], $L$3:$L$44,0))</f>
        <v>ㄧ</v>
      </c>
      <c r="Z24" s="10" t="s">
        <v>32</v>
      </c>
      <c r="AA24" s="9" t="s">
        <v>31</v>
      </c>
    </row>
    <row r="25" spans="1:27" s="1" customFormat="1">
      <c r="A25" s="14" t="e">
        <f xml:space="preserve"> MID(A21,A22+1, A24-A23-1)</f>
        <v>#VALUE!</v>
      </c>
      <c r="B25" s="13" t="e">
        <f xml:space="preserve"> LEN(A25)</f>
        <v>#VALUE!</v>
      </c>
      <c r="G25" s="1" cm="1">
        <f t="array" ref="G25" xml:space="preserve"> ROW() - ROW($2:$2)</f>
        <v>23</v>
      </c>
      <c r="H25" s="8" t="str">
        <f xml:space="preserve"> IFERROR( MID($A$6, $G25, 1), "")</f>
        <v>u</v>
      </c>
      <c r="I25" s="8" t="str">
        <f xml:space="preserve"> IFERROR( MID($A$7, $G25, 1), "")</f>
        <v>j</v>
      </c>
      <c r="K25" s="1">
        <v>23</v>
      </c>
      <c r="L25" s="7" t="str">
        <f xml:space="preserve"> IFERROR( MID($A$15, $G25, 1), "")</f>
        <v>j</v>
      </c>
      <c r="M25" s="7" t="str">
        <f xml:space="preserve"> IFERROR( MID($A$16, $G25, 1), "")</f>
        <v>ㄨ</v>
      </c>
      <c r="O25" s="1">
        <v>23</v>
      </c>
      <c r="P25" s="12" t="str">
        <f xml:space="preserve"> IFERROR( MID($A$21, $G25, 1), "")</f>
        <v/>
      </c>
      <c r="Q25" s="12" t="str">
        <f xml:space="preserve"> IFERROR( MID($A$22, $G25, 1), "")</f>
        <v/>
      </c>
      <c r="S25" s="1">
        <v>23</v>
      </c>
      <c r="T25" s="2" t="str">
        <f>I25</f>
        <v>j</v>
      </c>
      <c r="U25" s="6" t="str">
        <f>H25</f>
        <v>u</v>
      </c>
      <c r="V25" s="6" t="str">
        <f xml:space="preserve"> IFERROR( INDEX($Z$3:$Z$44, MATCH(表格1_33710[[#This Row],[方音符號]], $Y$3:$Y$44, 0)), "")</f>
        <v>u</v>
      </c>
      <c r="W25" s="2" t="str">
        <f xml:space="preserve"> INDEX($M$3:$M$57, MATCH(表格1_33710[[#This Row],[鍵盤位置]], $L$3:$L$57,0))</f>
        <v>ㄨ</v>
      </c>
      <c r="Y25" s="11" t="str">
        <f xml:space="preserve"> INDEX($M$3:$M$44, MATCH(表格1_33710[[#This Row],[鍵盤位置]], $L$3:$L$44,0))</f>
        <v>ㄨ</v>
      </c>
      <c r="Z25" s="10" t="s">
        <v>30</v>
      </c>
      <c r="AA25" s="9" t="s">
        <v>29</v>
      </c>
    </row>
    <row r="26" spans="1:27" s="1" customFormat="1">
      <c r="A26" s="14" t="e">
        <f xml:space="preserve"> MID(A21,A23+1, A24-A23-1)</f>
        <v>#VALUE!</v>
      </c>
      <c r="B26" s="13" t="e">
        <f xml:space="preserve"> LEN(A26)</f>
        <v>#VALUE!</v>
      </c>
      <c r="G26" s="1" cm="1">
        <f t="array" ref="G26" xml:space="preserve"> ROW() - ROW($2:$2)</f>
        <v>24</v>
      </c>
      <c r="H26" s="8" t="str">
        <f xml:space="preserve"> IFERROR( MID($A$6, $G26, 1), "")</f>
        <v>v</v>
      </c>
      <c r="I26" s="8" t="str">
        <f xml:space="preserve"> IFERROR( MID($A$7, $G26, 1), "")</f>
        <v>m</v>
      </c>
      <c r="K26" s="1">
        <v>24</v>
      </c>
      <c r="L26" s="7" t="str">
        <f xml:space="preserve"> IFERROR( MID($A$15, $G26, 1), "")</f>
        <v>m</v>
      </c>
      <c r="M26" s="7" t="str">
        <f xml:space="preserve"> IFERROR( MID($A$16, $G26, 1), "")</f>
        <v>ㄩ</v>
      </c>
      <c r="O26" s="1">
        <v>24</v>
      </c>
      <c r="P26" s="12" t="str">
        <f xml:space="preserve"> IFERROR( MID($A$21, $G26, 1), "")</f>
        <v/>
      </c>
      <c r="Q26" s="12" t="str">
        <f xml:space="preserve"> IFERROR( MID($A$22, $G26, 1), "")</f>
        <v/>
      </c>
      <c r="S26" s="1">
        <v>24</v>
      </c>
      <c r="T26" s="2" t="str">
        <f>I26</f>
        <v>m</v>
      </c>
      <c r="U26" s="6" t="str">
        <f>H26</f>
        <v>v</v>
      </c>
      <c r="V26" s="6" t="str">
        <f xml:space="preserve"> IFERROR( INDEX($Z$3:$Z$44, MATCH(表格1_33710[[#This Row],[方音符號]], $Y$3:$Y$44, 0)), "")</f>
        <v xml:space="preserve">ü </v>
      </c>
      <c r="W26" s="2" t="str">
        <f xml:space="preserve"> INDEX($M$3:$M$57, MATCH(表格1_33710[[#This Row],[鍵盤位置]], $L$3:$L$57,0))</f>
        <v>ㄩ</v>
      </c>
      <c r="Y26" s="11" t="str">
        <f xml:space="preserve"> INDEX($M$3:$M$44, MATCH(表格1_33710[[#This Row],[鍵盤位置]], $L$3:$L$44,0))</f>
        <v>ㄩ</v>
      </c>
      <c r="Z26" s="10" t="s">
        <v>28</v>
      </c>
      <c r="AA26" s="9" t="s">
        <v>27</v>
      </c>
    </row>
    <row r="27" spans="1:27" s="1" customFormat="1">
      <c r="G27" s="1" cm="1">
        <f t="array" ref="G27" xml:space="preserve"> ROW() - ROW($2:$2)</f>
        <v>25</v>
      </c>
      <c r="H27" s="8" t="str">
        <f xml:space="preserve"> IFERROR( MID($A$6, $G27, 1), "")</f>
        <v>a</v>
      </c>
      <c r="I27" s="8" t="str">
        <f xml:space="preserve"> IFERROR( MID($A$7, $G27, 1), "")</f>
        <v>8</v>
      </c>
      <c r="K27" s="1">
        <v>25</v>
      </c>
      <c r="L27" s="7" t="str">
        <f xml:space="preserve"> IFERROR( MID($A$15, $G27, 1), "")</f>
        <v>8</v>
      </c>
      <c r="M27" s="7" t="str">
        <f xml:space="preserve"> IFERROR( MID($A$16, $G27, 1), "")</f>
        <v>ㄚ</v>
      </c>
      <c r="O27" s="1">
        <v>25</v>
      </c>
      <c r="P27" s="12" t="str">
        <f xml:space="preserve"> IFERROR( MID($A$21, $G27, 1), "")</f>
        <v/>
      </c>
      <c r="Q27" s="12" t="str">
        <f xml:space="preserve"> IFERROR( MID($A$22, $G27, 1), "")</f>
        <v/>
      </c>
      <c r="S27" s="1">
        <v>25</v>
      </c>
      <c r="T27" s="2" t="str">
        <f>I27</f>
        <v>8</v>
      </c>
      <c r="U27" s="6" t="str">
        <f>H27</f>
        <v>a</v>
      </c>
      <c r="V27" s="6" t="str">
        <f xml:space="preserve"> IFERROR( INDEX($Z$3:$Z$44, MATCH(表格1_33710[[#This Row],[方音符號]], $Y$3:$Y$44, 0)), "")</f>
        <v>a</v>
      </c>
      <c r="W27" s="2" t="str">
        <f xml:space="preserve"> INDEX($M$3:$M$57, MATCH(表格1_33710[[#This Row],[鍵盤位置]], $L$3:$L$57,0))</f>
        <v>ㄚ</v>
      </c>
      <c r="Y27" s="11" t="str">
        <f xml:space="preserve"> INDEX($M$3:$M$44, MATCH(表格1_33710[[#This Row],[鍵盤位置]], $L$3:$L$44,0))</f>
        <v>ㄚ</v>
      </c>
      <c r="Z27" s="10" t="s">
        <v>26</v>
      </c>
      <c r="AA27" s="9" t="s">
        <v>25</v>
      </c>
    </row>
    <row r="28" spans="1:27" s="1" customFormat="1">
      <c r="G28" s="1" cm="1">
        <f t="array" ref="G28" xml:space="preserve"> ROW() - ROW($2:$2)</f>
        <v>26</v>
      </c>
      <c r="H28" s="8" t="str">
        <f xml:space="preserve"> IFERROR( MID($A$6, $G28, 1), "")</f>
        <v>o</v>
      </c>
      <c r="I28" s="8" t="str">
        <f xml:space="preserve"> IFERROR( MID($A$7, $G28, 1), "")</f>
        <v>i</v>
      </c>
      <c r="K28" s="1">
        <v>26</v>
      </c>
      <c r="L28" s="7" t="str">
        <f xml:space="preserve"> IFERROR( MID($A$15, $G28, 1), "")</f>
        <v>i</v>
      </c>
      <c r="M28" s="7" t="str">
        <f xml:space="preserve"> IFERROR( MID($A$16, $G28, 1), "")</f>
        <v>ㄛ</v>
      </c>
      <c r="O28" s="1">
        <v>26</v>
      </c>
      <c r="P28" s="12" t="str">
        <f xml:space="preserve"> IFERROR( MID($A$21, $G28, 1), "")</f>
        <v/>
      </c>
      <c r="Q28" s="12" t="str">
        <f xml:space="preserve"> IFERROR( MID($A$22, $G28, 1), "")</f>
        <v/>
      </c>
      <c r="S28" s="1">
        <v>26</v>
      </c>
      <c r="T28" s="2" t="str">
        <f>I28</f>
        <v>i</v>
      </c>
      <c r="U28" s="6" t="str">
        <f>H28</f>
        <v>o</v>
      </c>
      <c r="V28" s="6" t="str">
        <f xml:space="preserve"> IFERROR( INDEX($Z$3:$Z$44, MATCH(表格1_33710[[#This Row],[方音符號]], $Y$3:$Y$44, 0)), "")</f>
        <v>o</v>
      </c>
      <c r="W28" s="2" t="str">
        <f xml:space="preserve"> INDEX($M$3:$M$57, MATCH(表格1_33710[[#This Row],[鍵盤位置]], $L$3:$L$57,0))</f>
        <v>ㄛ</v>
      </c>
      <c r="Y28" s="11" t="str">
        <f xml:space="preserve"> INDEX($M$3:$M$44, MATCH(表格1_33710[[#This Row],[鍵盤位置]], $L$3:$L$44,0))</f>
        <v>ㄛ</v>
      </c>
      <c r="Z28" s="10" t="s">
        <v>24</v>
      </c>
      <c r="AA28" s="9" t="s">
        <v>23</v>
      </c>
    </row>
    <row r="29" spans="1:27" s="1" customFormat="1">
      <c r="G29" s="1" cm="1">
        <f t="array" ref="G29" xml:space="preserve"> ROW() - ROW($2:$2)</f>
        <v>27</v>
      </c>
      <c r="H29" s="8" t="str">
        <f xml:space="preserve"> IFERROR( MID($A$6, $G29, 1), "")</f>
        <v>e</v>
      </c>
      <c r="I29" s="8" t="str">
        <f xml:space="preserve"> IFERROR( MID($A$7, $G29, 1), "")</f>
        <v>k</v>
      </c>
      <c r="K29" s="1">
        <v>27</v>
      </c>
      <c r="L29" s="7" t="str">
        <f xml:space="preserve"> IFERROR( MID($A$15, $G29, 1), "")</f>
        <v>k</v>
      </c>
      <c r="M29" s="7" t="str">
        <f xml:space="preserve"> IFERROR( MID($A$16, $G29, 1), "")</f>
        <v>ㄜ</v>
      </c>
      <c r="O29" s="1">
        <v>27</v>
      </c>
      <c r="P29" s="12" t="str">
        <f xml:space="preserve"> IFERROR( MID($A$21, $G29, 1), "")</f>
        <v/>
      </c>
      <c r="Q29" s="12" t="str">
        <f xml:space="preserve"> IFERROR( MID($A$22, $G29, 1), "")</f>
        <v/>
      </c>
      <c r="S29" s="1">
        <v>27</v>
      </c>
      <c r="T29" s="2" t="str">
        <f>I29</f>
        <v>k</v>
      </c>
      <c r="U29" s="6" t="str">
        <f>H29</f>
        <v>e</v>
      </c>
      <c r="V29" s="6" t="str">
        <f xml:space="preserve"> IFERROR( INDEX($Z$3:$Z$44, MATCH(表格1_33710[[#This Row],[方音符號]], $Y$3:$Y$44, 0)), "")</f>
        <v>e</v>
      </c>
      <c r="W29" s="2" t="str">
        <f xml:space="preserve"> INDEX($M$3:$M$57, MATCH(表格1_33710[[#This Row],[鍵盤位置]], $L$3:$L$57,0))</f>
        <v>ㄜ</v>
      </c>
      <c r="Y29" s="11" t="str">
        <f xml:space="preserve"> INDEX($M$3:$M$44, MATCH(表格1_33710[[#This Row],[鍵盤位置]], $L$3:$L$44,0))</f>
        <v>ㄜ</v>
      </c>
      <c r="Z29" s="10" t="s">
        <v>22</v>
      </c>
      <c r="AA29" s="9" t="s">
        <v>21</v>
      </c>
    </row>
    <row r="30" spans="1:27" s="1" customFormat="1">
      <c r="G30" s="1" cm="1">
        <f t="array" ref="G30" xml:space="preserve"> ROW() - ROW($2:$2)</f>
        <v>28</v>
      </c>
      <c r="H30" s="8" t="str">
        <f xml:space="preserve"> IFERROR( MID($A$6, $G30, 1), "")</f>
        <v>E</v>
      </c>
      <c r="I30" s="8" t="str">
        <f xml:space="preserve"> IFERROR( MID($A$7, $G30, 1), "")</f>
        <v>,</v>
      </c>
      <c r="K30" s="1">
        <v>28</v>
      </c>
      <c r="L30" s="7" t="str">
        <f xml:space="preserve"> IFERROR( MID($A$15, $G30, 1), "")</f>
        <v>,</v>
      </c>
      <c r="M30" s="7" t="str">
        <f xml:space="preserve"> IFERROR( MID($A$16, $G30, 1), "")</f>
        <v>ㄝ</v>
      </c>
      <c r="O30" s="1">
        <v>28</v>
      </c>
      <c r="P30" s="12" t="str">
        <f xml:space="preserve"> IFERROR( MID($A$21, $G30, 1), "")</f>
        <v/>
      </c>
      <c r="Q30" s="12" t="str">
        <f xml:space="preserve"> IFERROR( MID($A$22, $G30, 1), "")</f>
        <v/>
      </c>
      <c r="S30" s="1">
        <v>28</v>
      </c>
      <c r="T30" s="2" t="str">
        <f>I30</f>
        <v>,</v>
      </c>
      <c r="U30" s="6" t="str">
        <f>H30</f>
        <v>E</v>
      </c>
      <c r="V30" s="6" t="str">
        <f xml:space="preserve"> IFERROR( INDEX($Z$3:$Z$44, MATCH(表格1_33710[[#This Row],[方音符號]], $Y$3:$Y$44, 0)), "")</f>
        <v xml:space="preserve">ê </v>
      </c>
      <c r="W30" s="2" t="str">
        <f xml:space="preserve"> INDEX($M$3:$M$57, MATCH(表格1_33710[[#This Row],[鍵盤位置]], $L$3:$L$57,0))</f>
        <v>ㄝ</v>
      </c>
      <c r="Y30" s="11" t="str">
        <f xml:space="preserve"> INDEX($M$3:$M$44, MATCH(表格1_33710[[#This Row],[鍵盤位置]], $L$3:$L$44,0))</f>
        <v>ㄝ</v>
      </c>
      <c r="Z30" s="10" t="s">
        <v>20</v>
      </c>
      <c r="AA30" s="9" t="s">
        <v>19</v>
      </c>
    </row>
    <row r="31" spans="1:27" s="1" customFormat="1">
      <c r="G31" s="1" cm="1">
        <f t="array" ref="G31" xml:space="preserve"> ROW() - ROW($2:$2)</f>
        <v>29</v>
      </c>
      <c r="H31" s="8" t="str">
        <f xml:space="preserve"> IFERROR( MID($A$6, $G31, 1), "")</f>
        <v>A</v>
      </c>
      <c r="I31" s="8" t="str">
        <f xml:space="preserve"> IFERROR( MID($A$7, $G31, 1), "")</f>
        <v>9</v>
      </c>
      <c r="K31" s="1">
        <v>29</v>
      </c>
      <c r="L31" s="7" t="str">
        <f xml:space="preserve"> IFERROR( MID($A$15, $G31, 1), "")</f>
        <v>9</v>
      </c>
      <c r="M31" s="7" t="str">
        <f xml:space="preserve"> IFERROR( MID($A$16, $G31, 1), "")</f>
        <v>ㄞ</v>
      </c>
      <c r="O31" s="1">
        <v>29</v>
      </c>
      <c r="P31" s="12" t="str">
        <f xml:space="preserve"> IFERROR( MID($A$21, $G31, 1), "")</f>
        <v/>
      </c>
      <c r="Q31" s="12" t="str">
        <f xml:space="preserve"> IFERROR( MID($A$22, $G31, 1), "")</f>
        <v/>
      </c>
      <c r="S31" s="1">
        <v>29</v>
      </c>
      <c r="T31" s="2" t="str">
        <f>I31</f>
        <v>9</v>
      </c>
      <c r="U31" s="6" t="str">
        <f>H31</f>
        <v>A</v>
      </c>
      <c r="V31" s="6" t="str">
        <f xml:space="preserve"> IFERROR( INDEX($Z$3:$Z$44, MATCH(表格1_33710[[#This Row],[方音符號]], $Y$3:$Y$44, 0)), "")</f>
        <v>ai</v>
      </c>
      <c r="W31" s="2" t="str">
        <f xml:space="preserve"> INDEX($M$3:$M$57, MATCH(表格1_33710[[#This Row],[鍵盤位置]], $L$3:$L$57,0))</f>
        <v>ㄞ</v>
      </c>
      <c r="Y31" s="11" t="str">
        <f xml:space="preserve"> INDEX($M$3:$M$44, MATCH(表格1_33710[[#This Row],[鍵盤位置]], $L$3:$L$44,0))</f>
        <v>ㄞ</v>
      </c>
      <c r="Z31" s="10" t="s">
        <v>18</v>
      </c>
      <c r="AA31" s="9" t="s">
        <v>17</v>
      </c>
    </row>
    <row r="32" spans="1:27" s="1" customFormat="1">
      <c r="G32" s="1" cm="1">
        <f t="array" ref="G32" xml:space="preserve"> ROW() - ROW($2:$2)</f>
        <v>30</v>
      </c>
      <c r="H32" s="8" t="str">
        <f xml:space="preserve"> IFERROR( MID($A$6, $G32, 1), "")</f>
        <v>I</v>
      </c>
      <c r="I32" s="8" t="str">
        <f xml:space="preserve"> IFERROR( MID($A$7, $G32, 1), "")</f>
        <v>o</v>
      </c>
      <c r="K32" s="1">
        <v>30</v>
      </c>
      <c r="L32" s="7" t="str">
        <f xml:space="preserve"> IFERROR( MID($A$15, $G32, 1), "")</f>
        <v>o</v>
      </c>
      <c r="M32" s="7" t="str">
        <f xml:space="preserve"> IFERROR( MID($A$16, $G32, 1), "")</f>
        <v>ㄟ</v>
      </c>
      <c r="O32" s="1">
        <v>30</v>
      </c>
      <c r="P32" s="12" t="str">
        <f xml:space="preserve"> IFERROR( MID($A$21, $G32, 1), "")</f>
        <v/>
      </c>
      <c r="Q32" s="12" t="str">
        <f xml:space="preserve"> IFERROR( MID($A$22, $G32, 1), "")</f>
        <v/>
      </c>
      <c r="S32" s="1">
        <v>30</v>
      </c>
      <c r="T32" s="2" t="str">
        <f>I32</f>
        <v>o</v>
      </c>
      <c r="U32" s="6" t="str">
        <f>H32</f>
        <v>I</v>
      </c>
      <c r="V32" s="6" t="str">
        <f xml:space="preserve"> IFERROR( INDEX($Z$3:$Z$44, MATCH(表格1_33710[[#This Row],[方音符號]], $Y$3:$Y$44, 0)), "")</f>
        <v>ei</v>
      </c>
      <c r="W32" s="2" t="str">
        <f xml:space="preserve"> INDEX($M$3:$M$57, MATCH(表格1_33710[[#This Row],[鍵盤位置]], $L$3:$L$57,0))</f>
        <v>ㄟ</v>
      </c>
      <c r="Y32" s="11" t="str">
        <f xml:space="preserve"> INDEX($M$3:$M$44, MATCH(表格1_33710[[#This Row],[鍵盤位置]], $L$3:$L$44,0))</f>
        <v>ㄟ</v>
      </c>
      <c r="Z32" s="10" t="s">
        <v>16</v>
      </c>
      <c r="AA32" s="9" t="s">
        <v>15</v>
      </c>
    </row>
    <row r="33" spans="7:27" s="1" customFormat="1">
      <c r="G33" s="1" cm="1">
        <f t="array" ref="G33" xml:space="preserve"> ROW() - ROW($2:$2)</f>
        <v>31</v>
      </c>
      <c r="H33" s="8" t="str">
        <f xml:space="preserve"> IFERROR( MID($A$6, $G33, 1), "")</f>
        <v>O</v>
      </c>
      <c r="I33" s="8" t="str">
        <f xml:space="preserve"> IFERROR( MID($A$7, $G33, 1), "")</f>
        <v>l</v>
      </c>
      <c r="K33" s="1">
        <v>31</v>
      </c>
      <c r="L33" s="7" t="str">
        <f xml:space="preserve"> IFERROR( MID($A$15, $G33, 1), "")</f>
        <v>l</v>
      </c>
      <c r="M33" s="7" t="str">
        <f xml:space="preserve"> IFERROR( MID($A$16, $G33, 1), "")</f>
        <v>ㄠ</v>
      </c>
      <c r="O33" s="1">
        <v>31</v>
      </c>
      <c r="P33" s="12" t="str">
        <f xml:space="preserve"> IFERROR( MID($A$21, $G33, 1), "")</f>
        <v/>
      </c>
      <c r="Q33" s="12" t="str">
        <f xml:space="preserve"> IFERROR( MID($A$22, $G33, 1), "")</f>
        <v/>
      </c>
      <c r="S33" s="1">
        <v>31</v>
      </c>
      <c r="T33" s="2" t="str">
        <f>I33</f>
        <v>l</v>
      </c>
      <c r="U33" s="6" t="str">
        <f>H33</f>
        <v>O</v>
      </c>
      <c r="V33" s="6" t="str">
        <f xml:space="preserve"> IFERROR( INDEX($Z$3:$Z$44, MATCH(表格1_33710[[#This Row],[方音符號]], $Y$3:$Y$44, 0)), "")</f>
        <v>ao</v>
      </c>
      <c r="W33" s="2" t="str">
        <f xml:space="preserve"> INDEX($M$3:$M$57, MATCH(表格1_33710[[#This Row],[鍵盤位置]], $L$3:$L$57,0))</f>
        <v>ㄠ</v>
      </c>
      <c r="Y33" s="11" t="str">
        <f xml:space="preserve"> INDEX($M$3:$M$44, MATCH(表格1_33710[[#This Row],[鍵盤位置]], $L$3:$L$44,0))</f>
        <v>ㄠ</v>
      </c>
      <c r="Z33" s="10" t="s">
        <v>14</v>
      </c>
      <c r="AA33" s="9" t="s">
        <v>13</v>
      </c>
    </row>
    <row r="34" spans="7:27" s="1" customFormat="1">
      <c r="G34" s="1" cm="1">
        <f t="array" ref="G34" xml:space="preserve"> ROW() - ROW($2:$2)</f>
        <v>32</v>
      </c>
      <c r="H34" s="8" t="str">
        <f xml:space="preserve"> IFERROR( MID($A$6, $G34, 1), "")</f>
        <v>U</v>
      </c>
      <c r="I34" s="8" t="str">
        <f xml:space="preserve"> IFERROR( MID($A$7, $G34, 1), "")</f>
        <v>.</v>
      </c>
      <c r="K34" s="1">
        <v>32</v>
      </c>
      <c r="L34" s="7" t="str">
        <f xml:space="preserve"> IFERROR( MID($A$15, $G34, 1), "")</f>
        <v>.</v>
      </c>
      <c r="M34" s="7" t="str">
        <f xml:space="preserve"> IFERROR( MID($A$16, $G34, 1), "")</f>
        <v>ㄡ</v>
      </c>
      <c r="O34" s="1">
        <v>32</v>
      </c>
      <c r="P34" s="12" t="str">
        <f xml:space="preserve"> IFERROR( MID($A$21, $G34, 1), "")</f>
        <v/>
      </c>
      <c r="Q34" s="12" t="str">
        <f xml:space="preserve"> IFERROR( MID($A$22, $G34, 1), "")</f>
        <v/>
      </c>
      <c r="S34" s="1">
        <v>32</v>
      </c>
      <c r="T34" s="2" t="str">
        <f>I34</f>
        <v>.</v>
      </c>
      <c r="U34" s="6" t="str">
        <f>H34</f>
        <v>U</v>
      </c>
      <c r="V34" s="6" t="str">
        <f xml:space="preserve"> IFERROR( INDEX($Z$3:$Z$44, MATCH(表格1_33710[[#This Row],[方音符號]], $Y$3:$Y$44, 0)), "")</f>
        <v>ou</v>
      </c>
      <c r="W34" s="2" t="str">
        <f xml:space="preserve"> INDEX($M$3:$M$57, MATCH(表格1_33710[[#This Row],[鍵盤位置]], $L$3:$L$57,0))</f>
        <v>ㄡ</v>
      </c>
      <c r="Y34" s="11" t="str">
        <f xml:space="preserve"> INDEX($M$3:$M$44, MATCH(表格1_33710[[#This Row],[鍵盤位置]], $L$3:$L$44,0))</f>
        <v>ㄡ</v>
      </c>
      <c r="Z34" s="10" t="s">
        <v>12</v>
      </c>
      <c r="AA34" s="9" t="s">
        <v>11</v>
      </c>
    </row>
    <row r="35" spans="7:27" s="1" customFormat="1">
      <c r="G35" s="1" cm="1">
        <f t="array" ref="G35" xml:space="preserve"> ROW() - ROW($2:$2)</f>
        <v>33</v>
      </c>
      <c r="H35" s="8" t="str">
        <f xml:space="preserve"> IFERROR( MID($A$6, $G35, 1), "")</f>
        <v>M</v>
      </c>
      <c r="I35" s="8" t="str">
        <f xml:space="preserve"> IFERROR( MID($A$7, $G35, 1), "")</f>
        <v>0</v>
      </c>
      <c r="K35" s="1">
        <v>33</v>
      </c>
      <c r="L35" s="7" t="str">
        <f xml:space="preserve"> IFERROR( MID($A$15, $G35, 1), "")</f>
        <v>0</v>
      </c>
      <c r="M35" s="7" t="str">
        <f xml:space="preserve"> IFERROR( MID($A$16, $G35, 1), "")</f>
        <v>ㄢ</v>
      </c>
      <c r="O35" s="1">
        <v>33</v>
      </c>
      <c r="P35" s="12" t="str">
        <f xml:space="preserve"> IFERROR( MID($A$21, $G35, 1), "")</f>
        <v/>
      </c>
      <c r="Q35" s="12" t="str">
        <f xml:space="preserve"> IFERROR( MID($A$22, $G35, 1), "")</f>
        <v/>
      </c>
      <c r="S35" s="1">
        <v>33</v>
      </c>
      <c r="T35" s="2" t="str">
        <f>I35</f>
        <v>0</v>
      </c>
      <c r="U35" s="6" t="str">
        <f>H35</f>
        <v>M</v>
      </c>
      <c r="V35" s="6" t="str">
        <f xml:space="preserve"> IFERROR( INDEX($Z$3:$Z$44, MATCH(表格1_33710[[#This Row],[方音符號]], $Y$3:$Y$44, 0)), "")</f>
        <v>an</v>
      </c>
      <c r="W35" s="2" t="str">
        <f xml:space="preserve"> INDEX($M$3:$M$57, MATCH(表格1_33710[[#This Row],[鍵盤位置]], $L$3:$L$57,0))</f>
        <v>ㄢ</v>
      </c>
      <c r="Y35" s="11" t="str">
        <f xml:space="preserve"> INDEX($M$3:$M$44, MATCH(表格1_33710[[#This Row],[鍵盤位置]], $L$3:$L$44,0))</f>
        <v>ㄢ</v>
      </c>
      <c r="Z35" s="10" t="s">
        <v>10</v>
      </c>
      <c r="AA35" s="9" t="s">
        <v>9</v>
      </c>
    </row>
    <row r="36" spans="7:27" s="1" customFormat="1">
      <c r="G36" s="1" cm="1">
        <f t="array" ref="G36" xml:space="preserve"> ROW() - ROW($2:$2)</f>
        <v>34</v>
      </c>
      <c r="H36" s="8" t="str">
        <f xml:space="preserve"> IFERROR( MID($A$6, $G36, 1), "")</f>
        <v>N</v>
      </c>
      <c r="I36" s="8" t="str">
        <f xml:space="preserve"> IFERROR( MID($A$7, $G36, 1), "")</f>
        <v>p</v>
      </c>
      <c r="K36" s="1">
        <v>34</v>
      </c>
      <c r="L36" s="7" t="str">
        <f xml:space="preserve"> IFERROR( MID($A$15, $G36, 1), "")</f>
        <v>p</v>
      </c>
      <c r="M36" s="7" t="str">
        <f xml:space="preserve"> IFERROR( MID($A$16, $G36, 1), "")</f>
        <v>ㄣ</v>
      </c>
      <c r="O36" s="1">
        <v>34</v>
      </c>
      <c r="P36" s="12" t="str">
        <f xml:space="preserve"> IFERROR( MID($A$21, $G36, 1), "")</f>
        <v/>
      </c>
      <c r="Q36" s="12" t="str">
        <f xml:space="preserve"> IFERROR( MID($A$22, $G36, 1), "")</f>
        <v/>
      </c>
      <c r="S36" s="1">
        <v>34</v>
      </c>
      <c r="T36" s="2" t="str">
        <f>I36</f>
        <v>p</v>
      </c>
      <c r="U36" s="6" t="str">
        <f>H36</f>
        <v>N</v>
      </c>
      <c r="V36" s="6" t="str">
        <f xml:space="preserve"> IFERROR( INDEX($Z$3:$Z$44, MATCH(表格1_33710[[#This Row],[方音符號]], $Y$3:$Y$44, 0)), "")</f>
        <v>enn</v>
      </c>
      <c r="W36" s="2" t="str">
        <f xml:space="preserve"> INDEX($M$3:$M$57, MATCH(表格1_33710[[#This Row],[鍵盤位置]], $L$3:$L$57,0))</f>
        <v>ㄣ</v>
      </c>
      <c r="Y36" s="11" t="str">
        <f xml:space="preserve"> INDEX($M$3:$M$44, MATCH(表格1_33710[[#This Row],[鍵盤位置]], $L$3:$L$44,0))</f>
        <v>ㄣ</v>
      </c>
      <c r="Z36" s="10" t="s">
        <v>8</v>
      </c>
      <c r="AA36" s="9" t="s">
        <v>7</v>
      </c>
    </row>
    <row r="37" spans="7:27" s="1" customFormat="1">
      <c r="G37" s="1" cm="1">
        <f t="array" ref="G37" xml:space="preserve"> ROW() - ROW($2:$2)</f>
        <v>35</v>
      </c>
      <c r="H37" s="8" t="str">
        <f xml:space="preserve"> IFERROR( MID($A$6, $G37, 1), "")</f>
        <v>K</v>
      </c>
      <c r="I37" s="8" t="str">
        <f xml:space="preserve"> IFERROR( MID($A$7, $G37, 1), "")</f>
        <v>;</v>
      </c>
      <c r="K37" s="1">
        <v>35</v>
      </c>
      <c r="L37" s="7" t="str">
        <f xml:space="preserve"> IFERROR( MID($A$15, $G37, 1), "")</f>
        <v>;</v>
      </c>
      <c r="M37" s="7" t="str">
        <f xml:space="preserve"> IFERROR( MID($A$16, $G37, 1), "")</f>
        <v>ㄤ</v>
      </c>
      <c r="O37" s="1">
        <v>35</v>
      </c>
      <c r="P37" s="12" t="str">
        <f xml:space="preserve"> IFERROR( MID($A$21, $G37, 1), "")</f>
        <v/>
      </c>
      <c r="Q37" s="12" t="str">
        <f xml:space="preserve"> IFERROR( MID($A$22, $G37, 1), "")</f>
        <v/>
      </c>
      <c r="S37" s="1">
        <v>35</v>
      </c>
      <c r="T37" s="2" t="str">
        <f>I37</f>
        <v>;</v>
      </c>
      <c r="U37" s="6" t="str">
        <f>H37</f>
        <v>K</v>
      </c>
      <c r="V37" s="6" t="str">
        <f xml:space="preserve"> IFERROR( INDEX($Z$3:$Z$44, MATCH(表格1_33710[[#This Row],[方音符號]], $Y$3:$Y$44, 0)), "")</f>
        <v>ang</v>
      </c>
      <c r="W37" s="2" t="str">
        <f xml:space="preserve"> INDEX($M$3:$M$57, MATCH(表格1_33710[[#This Row],[鍵盤位置]], $L$3:$L$57,0))</f>
        <v>ㄤ</v>
      </c>
      <c r="Y37" s="11" t="str">
        <f xml:space="preserve"> INDEX($M$3:$M$44, MATCH(表格1_33710[[#This Row],[鍵盤位置]], $L$3:$L$44,0))</f>
        <v>ㄤ</v>
      </c>
      <c r="Z37" s="10" t="s">
        <v>6</v>
      </c>
      <c r="AA37" s="9" t="s">
        <v>5</v>
      </c>
    </row>
    <row r="38" spans="7:27" s="1" customFormat="1">
      <c r="G38" s="1" cm="1">
        <f t="array" ref="G38" xml:space="preserve"> ROW() - ROW($2:$2)</f>
        <v>36</v>
      </c>
      <c r="H38" s="8" t="str">
        <f xml:space="preserve"> IFERROR( MID($A$6, $G38, 1), "")</f>
        <v>G</v>
      </c>
      <c r="I38" s="8" t="str">
        <f xml:space="preserve"> IFERROR( MID($A$7, $G38, 1), "")</f>
        <v>/</v>
      </c>
      <c r="K38" s="1">
        <v>36</v>
      </c>
      <c r="L38" s="7" t="str">
        <f xml:space="preserve"> IFERROR( MID($A$15, $G38, 1), "")</f>
        <v>/</v>
      </c>
      <c r="M38" s="7" t="str">
        <f xml:space="preserve"> IFERROR( MID($A$16, $G38, 1), "")</f>
        <v>ㄥ</v>
      </c>
      <c r="O38" s="1">
        <v>36</v>
      </c>
      <c r="P38" s="12" t="str">
        <f xml:space="preserve"> IFERROR( MID($A$21, $G38, 1), "")</f>
        <v/>
      </c>
      <c r="Q38" s="12" t="str">
        <f xml:space="preserve"> IFERROR( MID($A$22, $G38, 1), "")</f>
        <v/>
      </c>
      <c r="S38" s="1">
        <v>36</v>
      </c>
      <c r="T38" s="2" t="str">
        <f>I38</f>
        <v>/</v>
      </c>
      <c r="U38" s="6" t="str">
        <f>H38</f>
        <v>G</v>
      </c>
      <c r="V38" s="6" t="str">
        <f xml:space="preserve"> IFERROR( INDEX($Z$3:$Z$44, MATCH(表格1_33710[[#This Row],[方音符號]], $Y$3:$Y$44, 0)), "")</f>
        <v>eng</v>
      </c>
      <c r="W38" s="2" t="str">
        <f xml:space="preserve"> INDEX($M$3:$M$57, MATCH(表格1_33710[[#This Row],[鍵盤位置]], $L$3:$L$57,0))</f>
        <v>ㄥ</v>
      </c>
      <c r="Y38" s="11" t="str">
        <f xml:space="preserve"> INDEX($M$3:$M$44, MATCH(表格1_33710[[#This Row],[鍵盤位置]], $L$3:$L$44,0))</f>
        <v>ㄥ</v>
      </c>
      <c r="Z38" s="10" t="s">
        <v>4</v>
      </c>
      <c r="AA38" s="9" t="s">
        <v>3</v>
      </c>
    </row>
    <row r="39" spans="7:27" s="1" customFormat="1">
      <c r="G39" s="1" cm="1">
        <f t="array" ref="G39" xml:space="preserve"> ROW() - ROW($2:$2)</f>
        <v>37</v>
      </c>
      <c r="H39" s="8" t="str">
        <f xml:space="preserve"> IFERROR( MID($A$6, $G39, 1), "")</f>
        <v>R</v>
      </c>
      <c r="I39" s="8" t="str">
        <f xml:space="preserve"> IFERROR( MID($A$7, $G39, 1), "")</f>
        <v>-</v>
      </c>
      <c r="K39" s="1">
        <v>37</v>
      </c>
      <c r="L39" s="7" t="str">
        <f xml:space="preserve"> IFERROR( MID($A$15, $G39, 1), "")</f>
        <v>-</v>
      </c>
      <c r="M39" s="7" t="str">
        <f xml:space="preserve"> IFERROR( MID($A$16, $G39, 1), "")</f>
        <v>ㄦ</v>
      </c>
      <c r="O39" s="1">
        <v>37</v>
      </c>
      <c r="P39" s="12" t="str">
        <f xml:space="preserve"> IFERROR( MID($A$21, $G39, 1), "")</f>
        <v/>
      </c>
      <c r="Q39" s="12" t="str">
        <f xml:space="preserve"> IFERROR( MID($A$22, $G39, 1), "")</f>
        <v/>
      </c>
      <c r="S39" s="1">
        <v>37</v>
      </c>
      <c r="T39" s="2" t="str">
        <f>I39</f>
        <v>-</v>
      </c>
      <c r="U39" s="6" t="str">
        <f>H39</f>
        <v>R</v>
      </c>
      <c r="V39" s="6" t="str">
        <f xml:space="preserve"> IFERROR( INDEX($Z$3:$Z$44, MATCH(表格1_33710[[#This Row],[方音符號]], $Y$3:$Y$44, 0)), "")</f>
        <v>er</v>
      </c>
      <c r="W39" s="2" t="str">
        <f xml:space="preserve"> INDEX($M$3:$M$57, MATCH(表格1_33710[[#This Row],[鍵盤位置]], $L$3:$L$57,0))</f>
        <v>ㄦ</v>
      </c>
      <c r="Y39" s="11" t="str">
        <f xml:space="preserve"> INDEX($M$3:$M$44, MATCH(表格1_33710[[#This Row],[鍵盤位置]], $L$3:$L$44,0))</f>
        <v>ㄦ</v>
      </c>
      <c r="Z39" s="10" t="s">
        <v>2</v>
      </c>
      <c r="AA39" s="9" t="s">
        <v>1</v>
      </c>
    </row>
    <row r="40" spans="7:27" s="1" customFormat="1">
      <c r="G40" s="1" cm="1">
        <f t="array" ref="G40" xml:space="preserve"> ROW() - ROW($2:$2)</f>
        <v>38</v>
      </c>
      <c r="H40" s="8" t="str">
        <f xml:space="preserve"> IFERROR( MID($A$6, $G40, 1), "")</f>
        <v>1</v>
      </c>
      <c r="I40" s="8" t="str">
        <f xml:space="preserve"> IFERROR( MID($A$7, $G40, 1), "")</f>
        <v xml:space="preserve"> </v>
      </c>
      <c r="K40" s="1">
        <v>38</v>
      </c>
      <c r="L40" s="7" t="str">
        <f xml:space="preserve"> IFERROR( MID($A$15, $G40, 1), "")</f>
        <v xml:space="preserve"> </v>
      </c>
      <c r="M40" s="7" t="str">
        <f xml:space="preserve"> IFERROR( MID($A$16, $G40, 1), "")</f>
        <v>ˉ</v>
      </c>
      <c r="O40" s="1">
        <v>38</v>
      </c>
      <c r="P40" s="12" t="str">
        <f xml:space="preserve"> IFERROR( MID($A$21, $G40, 1), "")</f>
        <v/>
      </c>
      <c r="Q40" s="12" t="str">
        <f xml:space="preserve"> IFERROR( MID($A$22, $G40, 1), "")</f>
        <v/>
      </c>
      <c r="S40" s="1">
        <v>38</v>
      </c>
      <c r="T40" s="2" t="str">
        <f>I40</f>
        <v xml:space="preserve"> </v>
      </c>
      <c r="U40" s="6" t="str">
        <f>H40</f>
        <v>1</v>
      </c>
      <c r="V40" s="6" t="str">
        <f xml:space="preserve"> IFERROR( INDEX($Z$3:$Z$44, MATCH(表格1_33710[[#This Row],[方音符號]], $Y$3:$Y$44, 0)), "")</f>
        <v>N/A</v>
      </c>
      <c r="W40" s="2" t="str">
        <f xml:space="preserve"> INDEX($M$3:$M$57, MATCH(表格1_33710[[#This Row],[鍵盤位置]], $L$3:$L$57,0))</f>
        <v>ˉ</v>
      </c>
      <c r="Y40" s="11" t="str">
        <f xml:space="preserve"> INDEX($M$3:$M$44, MATCH(表格1_33710[[#This Row],[鍵盤位置]], $L$3:$L$44,0))</f>
        <v>ˉ</v>
      </c>
      <c r="Z40" s="10" t="s">
        <v>0</v>
      </c>
      <c r="AA40" s="9"/>
    </row>
    <row r="41" spans="7:27" s="1" customFormat="1">
      <c r="G41" s="1" cm="1">
        <f t="array" ref="G41" xml:space="preserve"> ROW() - ROW($2:$2)</f>
        <v>39</v>
      </c>
      <c r="H41" s="8" t="str">
        <f xml:space="preserve"> IFERROR( MID($A$6, $G41, 1), "")</f>
        <v>2</v>
      </c>
      <c r="I41" s="8" t="str">
        <f xml:space="preserve"> IFERROR( MID($A$7, $G41, 1), "")</f>
        <v>6</v>
      </c>
      <c r="K41" s="1">
        <v>39</v>
      </c>
      <c r="L41" s="7" t="str">
        <f xml:space="preserve"> IFERROR( MID($A$15, $G41, 1), "")</f>
        <v>6</v>
      </c>
      <c r="M41" s="7" t="str">
        <f xml:space="preserve"> IFERROR( MID($A$16, $G41, 1), "")</f>
        <v>ˊ</v>
      </c>
      <c r="O41" s="1">
        <v>39</v>
      </c>
      <c r="P41" s="12" t="str">
        <f xml:space="preserve"> IFERROR( MID($A$21, $G41, 1), "")</f>
        <v/>
      </c>
      <c r="Q41" s="12" t="str">
        <f xml:space="preserve"> IFERROR( MID($A$22, $G41, 1), "")</f>
        <v/>
      </c>
      <c r="S41" s="1">
        <v>39</v>
      </c>
      <c r="T41" s="2" t="str">
        <f>I41</f>
        <v>6</v>
      </c>
      <c r="U41" s="6" t="str">
        <f>H41</f>
        <v>2</v>
      </c>
      <c r="V41" s="6" t="str">
        <f xml:space="preserve"> IFERROR( INDEX($Z$3:$Z$44, MATCH(表格1_33710[[#This Row],[方音符號]], $Y$3:$Y$44, 0)), "")</f>
        <v>N/A</v>
      </c>
      <c r="W41" s="2" t="str">
        <f xml:space="preserve"> INDEX($M$3:$M$57, MATCH(表格1_33710[[#This Row],[鍵盤位置]], $L$3:$L$57,0))</f>
        <v>ˊ</v>
      </c>
      <c r="Y41" s="11" t="str">
        <f xml:space="preserve"> INDEX($M$3:$M$44, MATCH(表格1_33710[[#This Row],[鍵盤位置]], $L$3:$L$44,0))</f>
        <v>ˊ</v>
      </c>
      <c r="Z41" s="10" t="s">
        <v>0</v>
      </c>
      <c r="AA41" s="9"/>
    </row>
    <row r="42" spans="7:27" s="1" customFormat="1">
      <c r="G42" s="1" cm="1">
        <f t="array" ref="G42" xml:space="preserve"> ROW() - ROW($2:$2)</f>
        <v>40</v>
      </c>
      <c r="H42" s="8" t="str">
        <f xml:space="preserve"> IFERROR( MID($A$6, $G42, 1), "")</f>
        <v>3</v>
      </c>
      <c r="I42" s="8" t="str">
        <f xml:space="preserve"> IFERROR( MID($A$7, $G42, 1), "")</f>
        <v>3</v>
      </c>
      <c r="K42" s="1">
        <v>40</v>
      </c>
      <c r="L42" s="7" t="str">
        <f xml:space="preserve"> IFERROR( MID($A$15, $G42, 1), "")</f>
        <v>3</v>
      </c>
      <c r="M42" s="7" t="str">
        <f xml:space="preserve"> IFERROR( MID($A$16, $G42, 1), "")</f>
        <v>ˇ</v>
      </c>
      <c r="O42" s="1">
        <v>40</v>
      </c>
      <c r="P42" s="12" t="str">
        <f xml:space="preserve"> IFERROR( MID($A$21, $G42, 1), "")</f>
        <v/>
      </c>
      <c r="Q42" s="12" t="str">
        <f xml:space="preserve"> IFERROR( MID($A$22, $G42, 1), "")</f>
        <v/>
      </c>
      <c r="S42" s="1">
        <v>40</v>
      </c>
      <c r="T42" s="2" t="str">
        <f>I42</f>
        <v>3</v>
      </c>
      <c r="U42" s="6" t="str">
        <f>H42</f>
        <v>3</v>
      </c>
      <c r="V42" s="6" t="str">
        <f xml:space="preserve"> IFERROR( INDEX($Z$3:$Z$44, MATCH(表格1_33710[[#This Row],[方音符號]], $Y$3:$Y$44, 0)), "")</f>
        <v>N/A</v>
      </c>
      <c r="W42" s="2" t="str">
        <f xml:space="preserve"> INDEX($M$3:$M$57, MATCH(表格1_33710[[#This Row],[鍵盤位置]], $L$3:$L$57,0))</f>
        <v>ˇ</v>
      </c>
      <c r="Y42" s="11" t="str">
        <f xml:space="preserve"> INDEX($M$3:$M$44, MATCH(表格1_33710[[#This Row],[鍵盤位置]], $L$3:$L$44,0))</f>
        <v>ˇ</v>
      </c>
      <c r="Z42" s="10" t="s">
        <v>0</v>
      </c>
      <c r="AA42" s="9"/>
    </row>
    <row r="43" spans="7:27" s="1" customFormat="1">
      <c r="G43" s="1" cm="1">
        <f t="array" ref="G43" xml:space="preserve"> ROW() - ROW($2:$2)</f>
        <v>41</v>
      </c>
      <c r="H43" s="8" t="str">
        <f xml:space="preserve"> IFERROR( MID($A$6, $G43, 1), "")</f>
        <v>4</v>
      </c>
      <c r="I43" s="8" t="str">
        <f xml:space="preserve"> IFERROR( MID($A$7, $G43, 1), "")</f>
        <v>4</v>
      </c>
      <c r="K43" s="1">
        <v>41</v>
      </c>
      <c r="L43" s="7" t="str">
        <f xml:space="preserve"> IFERROR( MID($A$15, $G43, 1), "")</f>
        <v>4</v>
      </c>
      <c r="M43" s="7" t="str">
        <f xml:space="preserve"> IFERROR( MID($A$16, $G43, 1), "")</f>
        <v>ˋ</v>
      </c>
      <c r="O43" s="1">
        <v>41</v>
      </c>
      <c r="P43" s="12" t="str">
        <f xml:space="preserve"> IFERROR( MID($A$21, $G43, 1), "")</f>
        <v/>
      </c>
      <c r="Q43" s="12" t="str">
        <f xml:space="preserve"> IFERROR( MID($A$22, $G43, 1), "")</f>
        <v/>
      </c>
      <c r="S43" s="1">
        <v>41</v>
      </c>
      <c r="T43" s="2" t="str">
        <f>I43</f>
        <v>4</v>
      </c>
      <c r="U43" s="6" t="str">
        <f>H43</f>
        <v>4</v>
      </c>
      <c r="V43" s="6" t="str">
        <f xml:space="preserve"> IFERROR( INDEX($Z$3:$Z$44, MATCH(表格1_33710[[#This Row],[方音符號]], $Y$3:$Y$44, 0)), "")</f>
        <v>N/A</v>
      </c>
      <c r="W43" s="2" t="str">
        <f xml:space="preserve"> INDEX($M$3:$M$57, MATCH(表格1_33710[[#This Row],[鍵盤位置]], $L$3:$L$57,0))</f>
        <v>ˋ</v>
      </c>
      <c r="Y43" s="11" t="str">
        <f xml:space="preserve"> INDEX($M$3:$M$44, MATCH(表格1_33710[[#This Row],[鍵盤位置]], $L$3:$L$44,0))</f>
        <v>ˋ</v>
      </c>
      <c r="Z43" s="10" t="s">
        <v>0</v>
      </c>
      <c r="AA43" s="9"/>
    </row>
    <row r="44" spans="7:27" s="1" customFormat="1">
      <c r="G44" s="1" cm="1">
        <f t="array" ref="G44" xml:space="preserve"> ROW() - ROW($2:$2)</f>
        <v>42</v>
      </c>
      <c r="H44" s="8" t="str">
        <f xml:space="preserve"> IFERROR( MID($A$6, $G44, 1), "")</f>
        <v>5</v>
      </c>
      <c r="I44" s="8" t="str">
        <f xml:space="preserve"> IFERROR( MID($A$7, $G44, 1), "")</f>
        <v>7</v>
      </c>
      <c r="K44" s="1">
        <v>42</v>
      </c>
      <c r="L44" s="7" t="str">
        <f xml:space="preserve"> IFERROR( MID($A$15, $G44, 1), "")</f>
        <v>7</v>
      </c>
      <c r="M44" s="7" t="str">
        <f xml:space="preserve"> IFERROR( MID($A$16, $G44, 1), "")</f>
        <v>˙</v>
      </c>
      <c r="O44" s="1">
        <v>42</v>
      </c>
      <c r="P44" s="12" t="str">
        <f xml:space="preserve"> IFERROR( MID($A$21, $G44, 1), "")</f>
        <v/>
      </c>
      <c r="Q44" s="12" t="str">
        <f xml:space="preserve"> IFERROR( MID($A$22, $G44, 1), "")</f>
        <v/>
      </c>
      <c r="S44" s="1">
        <v>42</v>
      </c>
      <c r="T44" s="2" t="str">
        <f>I44</f>
        <v>7</v>
      </c>
      <c r="U44" s="6" t="str">
        <f>H44</f>
        <v>5</v>
      </c>
      <c r="V44" s="6" t="str">
        <f xml:space="preserve"> IFERROR( INDEX($Z$3:$Z$44, MATCH(表格1_33710[[#This Row],[方音符號]], $Y$3:$Y$44, 0)), "")</f>
        <v>N/A</v>
      </c>
      <c r="W44" s="2" t="str">
        <f xml:space="preserve"> INDEX($M$3:$M$57, MATCH(表格1_33710[[#This Row],[鍵盤位置]], $L$3:$L$57,0))</f>
        <v>˙</v>
      </c>
      <c r="Y44" s="11" t="str">
        <f xml:space="preserve"> INDEX($M$3:$M$44, MATCH(表格1_33710[[#This Row],[鍵盤位置]], $L$3:$L$44,0))</f>
        <v>˙</v>
      </c>
      <c r="Z44" s="10" t="s">
        <v>0</v>
      </c>
      <c r="AA44" s="9"/>
    </row>
    <row r="45" spans="7:27" s="1" customFormat="1">
      <c r="G45" s="1" cm="1">
        <f t="array" ref="G45" xml:space="preserve"> ROW() - ROW($2:$2)</f>
        <v>43</v>
      </c>
      <c r="H45" s="8" t="str">
        <f xml:space="preserve"> IFERROR( MID($A$6, $G45, 1), "")</f>
        <v/>
      </c>
      <c r="I45" s="8" t="str">
        <f xml:space="preserve"> IFERROR( MID($A$7, $G45, 1), "")</f>
        <v/>
      </c>
      <c r="K45" s="1">
        <v>43</v>
      </c>
      <c r="L45" s="7" t="str">
        <f xml:space="preserve"> IFERROR( MID($A$15, $G45, 1), "")</f>
        <v>'</v>
      </c>
      <c r="M45" s="7" t="str">
        <f xml:space="preserve"> IFERROR( MID($A$16, $G45, 1), "")</f>
        <v xml:space="preserve"> </v>
      </c>
      <c r="S45" s="1">
        <v>43</v>
      </c>
      <c r="T45" s="2" t="str">
        <f>I45</f>
        <v/>
      </c>
      <c r="U45" s="6" t="str">
        <f>H45</f>
        <v/>
      </c>
      <c r="V45" s="6" t="str">
        <f xml:space="preserve"> IFERROR( INDEX($Z$3:$Z$44, MATCH(表格1_33710[[#This Row],[方音符號]], $Y$3:$Y$44, 0)), "")</f>
        <v/>
      </c>
      <c r="W45" s="2" t="str">
        <f xml:space="preserve"> INDEX($M$3:$M$57, MATCH(表格1_33710[[#This Row],[鍵盤位置]], $L$3:$L$57,0))</f>
        <v/>
      </c>
      <c r="Y45"/>
    </row>
    <row r="46" spans="7:27" s="1" customFormat="1">
      <c r="G46" s="1" cm="1">
        <f t="array" ref="G46" xml:space="preserve"> ROW() - ROW($2:$2)</f>
        <v>44</v>
      </c>
      <c r="H46" s="8" t="str">
        <f xml:space="preserve"> IFERROR( MID($A$6, $G46, 1), "")</f>
        <v/>
      </c>
      <c r="I46" s="8" t="str">
        <f xml:space="preserve"> IFERROR( MID($A$7, $G46, 1), "")</f>
        <v/>
      </c>
      <c r="K46" s="1">
        <v>44</v>
      </c>
      <c r="L46" s="7" t="str">
        <f xml:space="preserve"> IFERROR( MID($A$15, $G46, 1), "")</f>
        <v/>
      </c>
      <c r="M46" s="7" t="str">
        <f xml:space="preserve"> IFERROR( MID($A$16, $G46, 1), "")</f>
        <v/>
      </c>
      <c r="Q46" s="2"/>
      <c r="S46" s="1">
        <v>44</v>
      </c>
      <c r="T46" s="2" t="str">
        <f>I46</f>
        <v/>
      </c>
      <c r="U46" s="6" t="str">
        <f>H46</f>
        <v/>
      </c>
      <c r="V46" s="6" t="str">
        <f xml:space="preserve"> IFERROR( INDEX($Z$3:$Z$44, MATCH(表格1_33710[[#This Row],[方音符號]], $Y$3:$Y$44, 0)), "")</f>
        <v/>
      </c>
      <c r="W46" s="2" t="str">
        <f xml:space="preserve"> INDEX($M$3:$M$57, MATCH(表格1_33710[[#This Row],[鍵盤位置]], $L$3:$L$57,0))</f>
        <v/>
      </c>
      <c r="Y46"/>
    </row>
    <row r="47" spans="7:27" s="1" customFormat="1">
      <c r="G47" s="1" cm="1">
        <f t="array" ref="G47" xml:space="preserve"> ROW() - ROW($2:$2)</f>
        <v>45</v>
      </c>
      <c r="H47" s="8" t="str">
        <f xml:space="preserve"> IFERROR( MID($A$6, $G47, 1), "")</f>
        <v/>
      </c>
      <c r="I47" s="8" t="str">
        <f xml:space="preserve"> IFERROR( MID($A$7, $G47, 1), "")</f>
        <v/>
      </c>
      <c r="K47" s="1">
        <v>45</v>
      </c>
      <c r="L47" s="7" t="str">
        <f xml:space="preserve"> IFERROR( MID($A$15, $G47, 1), "")</f>
        <v/>
      </c>
      <c r="M47" s="7" t="str">
        <f xml:space="preserve"> IFERROR( MID($A$16, $G47, 1), "")</f>
        <v/>
      </c>
      <c r="Q47" s="2"/>
      <c r="S47" s="1">
        <v>45</v>
      </c>
      <c r="T47" s="2" t="str">
        <f>I47</f>
        <v/>
      </c>
      <c r="U47" s="6" t="str">
        <f>H47</f>
        <v/>
      </c>
      <c r="V47" s="6" t="str">
        <f xml:space="preserve"> IFERROR( INDEX($Z$3:$Z$44, MATCH(表格1_33710[[#This Row],[方音符號]], $Y$3:$Y$44, 0)), "")</f>
        <v/>
      </c>
      <c r="W47" s="2" t="str">
        <f xml:space="preserve"> INDEX($M$3:$M$57, MATCH(表格1_33710[[#This Row],[鍵盤位置]], $L$3:$L$57,0))</f>
        <v/>
      </c>
      <c r="Y47"/>
    </row>
    <row r="48" spans="7:27" s="1" customFormat="1">
      <c r="G48" s="1" cm="1">
        <f t="array" ref="G48" xml:space="preserve"> ROW() - ROW($2:$2)</f>
        <v>46</v>
      </c>
      <c r="H48" s="8" t="str">
        <f xml:space="preserve"> IFERROR( MID($A$6, $G48, 1), "")</f>
        <v/>
      </c>
      <c r="I48" s="8" t="str">
        <f xml:space="preserve"> IFERROR( MID($A$7, $G48, 1), "")</f>
        <v/>
      </c>
      <c r="K48" s="1">
        <v>46</v>
      </c>
      <c r="L48" s="7" t="str">
        <f xml:space="preserve"> IFERROR( MID($A$15, $G48, 1), "")</f>
        <v/>
      </c>
      <c r="M48" s="7" t="str">
        <f xml:space="preserve"> IFERROR( MID($A$16, $G48, 1), "")</f>
        <v/>
      </c>
      <c r="Q48" s="2"/>
      <c r="S48" s="1">
        <v>46</v>
      </c>
      <c r="T48" s="2" t="str">
        <f>I48</f>
        <v/>
      </c>
      <c r="U48" s="6" t="str">
        <f>H48</f>
        <v/>
      </c>
      <c r="V48" s="6" t="str">
        <f xml:space="preserve"> IFERROR( INDEX($Z$3:$Z$44, MATCH(表格1_33710[[#This Row],[方音符號]], $Y$3:$Y$44, 0)), "")</f>
        <v/>
      </c>
      <c r="W48" s="2" t="str">
        <f xml:space="preserve"> INDEX($M$3:$M$57, MATCH(表格1_33710[[#This Row],[鍵盤位置]], $L$3:$L$57,0))</f>
        <v/>
      </c>
      <c r="Y48"/>
    </row>
    <row r="49" spans="7:25" s="1" customFormat="1">
      <c r="G49" s="1" cm="1">
        <f t="array" ref="G49" xml:space="preserve"> ROW() - ROW($2:$2)</f>
        <v>47</v>
      </c>
      <c r="H49" s="8" t="str">
        <f xml:space="preserve"> IFERROR( MID($A$6, $G49, 1), "")</f>
        <v/>
      </c>
      <c r="I49" s="8" t="str">
        <f xml:space="preserve"> IFERROR( MID($A$7, $G49, 1), "")</f>
        <v/>
      </c>
      <c r="K49" s="1">
        <v>47</v>
      </c>
      <c r="L49" s="7" t="str">
        <f xml:space="preserve"> IFERROR( MID($A$15, $G49, 1), "")</f>
        <v/>
      </c>
      <c r="M49" s="7" t="str">
        <f xml:space="preserve"> IFERROR( MID($A$16, $G49, 1), "")</f>
        <v/>
      </c>
      <c r="Q49" s="2"/>
      <c r="S49" s="1">
        <v>47</v>
      </c>
      <c r="T49" s="2" t="str">
        <f>I49</f>
        <v/>
      </c>
      <c r="U49" s="6" t="str">
        <f>H49</f>
        <v/>
      </c>
      <c r="V49" s="6" t="str">
        <f xml:space="preserve"> IFERROR( INDEX($Z$3:$Z$44, MATCH(表格1_33710[[#This Row],[方音符號]], $Y$3:$Y$44, 0)), "")</f>
        <v/>
      </c>
      <c r="W49" s="2" t="str">
        <f xml:space="preserve"> INDEX($M$3:$M$57, MATCH(表格1_33710[[#This Row],[鍵盤位置]], $L$3:$L$57,0))</f>
        <v/>
      </c>
      <c r="Y49"/>
    </row>
    <row r="50" spans="7:25" s="1" customFormat="1">
      <c r="G50" s="1" cm="1">
        <f t="array" ref="G50" xml:space="preserve"> ROW() - ROW($2:$2)</f>
        <v>48</v>
      </c>
      <c r="H50" s="8" t="str">
        <f xml:space="preserve"> IFERROR( MID($A$6, $G50, 1), "")</f>
        <v/>
      </c>
      <c r="I50" s="8" t="str">
        <f xml:space="preserve"> IFERROR( MID($A$7, $G50, 1), "")</f>
        <v/>
      </c>
      <c r="K50" s="1">
        <v>48</v>
      </c>
      <c r="L50" s="7" t="str">
        <f xml:space="preserve"> IFERROR( MID($A$15, $G50, 1), "")</f>
        <v/>
      </c>
      <c r="M50" s="7" t="str">
        <f xml:space="preserve"> IFERROR( MID($A$16, $G50, 1), "")</f>
        <v/>
      </c>
      <c r="Q50" s="2"/>
      <c r="S50" s="1">
        <v>48</v>
      </c>
      <c r="T50" s="2" t="str">
        <f>I50</f>
        <v/>
      </c>
      <c r="U50" s="6" t="str">
        <f>H50</f>
        <v/>
      </c>
      <c r="V50" s="6" t="str">
        <f xml:space="preserve"> IFERROR( INDEX($Z$3:$Z$44, MATCH(表格1_33710[[#This Row],[方音符號]], $Y$3:$Y$44, 0)), "")</f>
        <v/>
      </c>
      <c r="W50" s="2" t="str">
        <f xml:space="preserve"> INDEX($M$3:$M$57, MATCH(表格1_33710[[#This Row],[鍵盤位置]], $L$3:$L$57,0))</f>
        <v/>
      </c>
      <c r="Y50"/>
    </row>
    <row r="51" spans="7:25" s="1" customFormat="1">
      <c r="G51" s="1" cm="1">
        <f t="array" ref="G51" xml:space="preserve"> ROW() - ROW($2:$2)</f>
        <v>49</v>
      </c>
      <c r="H51" s="8" t="str">
        <f xml:space="preserve"> IFERROR( MID($A$6, $G51, 1), "")</f>
        <v/>
      </c>
      <c r="I51" s="8" t="str">
        <f xml:space="preserve"> IFERROR( MID($A$7, $G51, 1), "")</f>
        <v/>
      </c>
      <c r="K51" s="1">
        <v>49</v>
      </c>
      <c r="L51" s="7" t="str">
        <f xml:space="preserve"> IFERROR( MID($A$15, $G51, 1), "")</f>
        <v/>
      </c>
      <c r="M51" s="7" t="str">
        <f xml:space="preserve"> IFERROR( MID($A$16, $G51, 1), "")</f>
        <v/>
      </c>
      <c r="Q51" s="2"/>
      <c r="S51" s="1">
        <v>49</v>
      </c>
      <c r="T51" s="2" t="str">
        <f>I51</f>
        <v/>
      </c>
      <c r="U51" s="6" t="str">
        <f>H51</f>
        <v/>
      </c>
      <c r="V51" s="6" t="str">
        <f xml:space="preserve"> IFERROR( INDEX($Z$3:$Z$44, MATCH(表格1_33710[[#This Row],[方音符號]], $Y$3:$Y$44, 0)), "")</f>
        <v/>
      </c>
      <c r="W51" s="2" t="str">
        <f xml:space="preserve"> INDEX($M$3:$M$57, MATCH(表格1_33710[[#This Row],[鍵盤位置]], $L$3:$L$57,0))</f>
        <v/>
      </c>
      <c r="Y51"/>
    </row>
    <row r="52" spans="7:25" s="1" customFormat="1">
      <c r="G52" s="1" cm="1">
        <f t="array" ref="G52" xml:space="preserve"> ROW() - ROW($2:$2)</f>
        <v>50</v>
      </c>
      <c r="H52" s="8" t="str">
        <f xml:space="preserve"> IFERROR( MID($A$6, $G52, 1), "")</f>
        <v/>
      </c>
      <c r="I52" s="8" t="str">
        <f xml:space="preserve"> IFERROR( MID($A$7, $G52, 1), "")</f>
        <v/>
      </c>
      <c r="K52" s="1">
        <v>50</v>
      </c>
      <c r="L52" s="7" t="str">
        <f xml:space="preserve"> IFERROR( MID($A$15, $G52, 1), "")</f>
        <v/>
      </c>
      <c r="M52" s="7" t="str">
        <f xml:space="preserve"> IFERROR( MID($A$16, $G52, 1), "")</f>
        <v/>
      </c>
      <c r="Q52" s="2"/>
      <c r="S52" s="1">
        <v>50</v>
      </c>
      <c r="T52" s="2" t="str">
        <f>I52</f>
        <v/>
      </c>
      <c r="U52" s="6" t="str">
        <f>H52</f>
        <v/>
      </c>
      <c r="V52" s="6" t="str">
        <f xml:space="preserve"> IFERROR( INDEX($Z$3:$Z$44, MATCH(表格1_33710[[#This Row],[方音符號]], $Y$3:$Y$44, 0)), "")</f>
        <v/>
      </c>
      <c r="W52" s="2" t="str">
        <f xml:space="preserve"> INDEX($M$3:$M$57, MATCH(表格1_33710[[#This Row],[鍵盤位置]], $L$3:$L$57,0))</f>
        <v/>
      </c>
      <c r="Y52"/>
    </row>
    <row r="53" spans="7:25" s="1" customFormat="1">
      <c r="G53" s="1" cm="1">
        <f t="array" ref="G53" xml:space="preserve"> ROW() - ROW($2:$2)</f>
        <v>51</v>
      </c>
      <c r="H53" s="8" t="str">
        <f xml:space="preserve"> IFERROR( MID($A$6, $G53, 1), "")</f>
        <v/>
      </c>
      <c r="I53" s="8" t="str">
        <f xml:space="preserve"> IFERROR( MID($A$7, $G53, 1), "")</f>
        <v/>
      </c>
      <c r="K53" s="1">
        <v>51</v>
      </c>
      <c r="L53" s="7" t="str">
        <f xml:space="preserve"> IFERROR( MID($A$15, $G53, 1), "")</f>
        <v/>
      </c>
      <c r="M53" s="7" t="str">
        <f xml:space="preserve"> IFERROR( MID($A$16, $G53, 1), "")</f>
        <v/>
      </c>
      <c r="Q53" s="2"/>
      <c r="S53" s="1">
        <v>51</v>
      </c>
      <c r="T53" s="2" t="str">
        <f>I53</f>
        <v/>
      </c>
      <c r="U53" s="6" t="str">
        <f>H53</f>
        <v/>
      </c>
      <c r="V53" s="6" t="str">
        <f xml:space="preserve"> IFERROR( INDEX($Z$3:$Z$44, MATCH(表格1_33710[[#This Row],[方音符號]], $Y$3:$Y$44, 0)), "")</f>
        <v/>
      </c>
      <c r="W53" s="2" t="str">
        <f xml:space="preserve"> INDEX($M$3:$M$57, MATCH(表格1_33710[[#This Row],[鍵盤位置]], $L$3:$L$57,0))</f>
        <v/>
      </c>
      <c r="Y53"/>
    </row>
    <row r="54" spans="7:25" s="1" customFormat="1">
      <c r="G54" s="1" cm="1">
        <f t="array" ref="G54" xml:space="preserve"> ROW() - ROW($2:$2)</f>
        <v>52</v>
      </c>
      <c r="H54" s="8" t="str">
        <f xml:space="preserve"> IFERROR( MID($A$6, $G54, 1), "")</f>
        <v/>
      </c>
      <c r="I54" s="8" t="str">
        <f xml:space="preserve"> IFERROR( MID($A$7, $G54, 1), "")</f>
        <v/>
      </c>
      <c r="K54" s="1">
        <v>52</v>
      </c>
      <c r="L54" s="7" t="str">
        <f xml:space="preserve"> IFERROR( MID($A$15, $G54, 1), "")</f>
        <v/>
      </c>
      <c r="M54" s="7" t="str">
        <f xml:space="preserve"> IFERROR( MID($A$16, $G54, 1), "")</f>
        <v/>
      </c>
      <c r="Q54" s="2"/>
      <c r="S54" s="1">
        <v>52</v>
      </c>
      <c r="T54" s="2" t="str">
        <f>I54</f>
        <v/>
      </c>
      <c r="U54" s="6" t="str">
        <f>H54</f>
        <v/>
      </c>
      <c r="V54" s="6" t="str">
        <f xml:space="preserve"> IFERROR( INDEX($Z$3:$Z$44, MATCH(表格1_33710[[#This Row],[方音符號]], $Y$3:$Y$44, 0)), "")</f>
        <v/>
      </c>
      <c r="W54" s="2" t="str">
        <f xml:space="preserve"> INDEX($M$3:$M$57, MATCH(表格1_33710[[#This Row],[鍵盤位置]], $L$3:$L$57,0))</f>
        <v/>
      </c>
      <c r="Y54"/>
    </row>
    <row r="55" spans="7:25" s="1" customFormat="1">
      <c r="G55" s="1" cm="1">
        <f t="array" ref="G55" xml:space="preserve"> ROW() - ROW($2:$2)</f>
        <v>53</v>
      </c>
      <c r="H55" s="8" t="str">
        <f xml:space="preserve"> IFERROR( MID($A$6, $G55, 1), "")</f>
        <v/>
      </c>
      <c r="I55" s="8" t="str">
        <f xml:space="preserve"> IFERROR( MID($A$7, $G55, 1), "")</f>
        <v/>
      </c>
      <c r="K55" s="1">
        <v>53</v>
      </c>
      <c r="L55" s="7" t="str">
        <f xml:space="preserve"> IFERROR( MID($A$15, $G55, 1), "")</f>
        <v/>
      </c>
      <c r="M55" s="7" t="str">
        <f xml:space="preserve"> IFERROR( MID($A$16, $G55, 1), "")</f>
        <v/>
      </c>
      <c r="Q55" s="2"/>
      <c r="S55" s="1">
        <v>53</v>
      </c>
      <c r="T55" s="2" t="str">
        <f>I55</f>
        <v/>
      </c>
      <c r="U55" s="6" t="str">
        <f>H55</f>
        <v/>
      </c>
      <c r="V55" s="6" t="str">
        <f xml:space="preserve"> IFERROR( INDEX($Z$3:$Z$44, MATCH(表格1_33710[[#This Row],[方音符號]], $Y$3:$Y$44, 0)), "")</f>
        <v/>
      </c>
      <c r="W55" s="2" t="str">
        <f xml:space="preserve"> INDEX($M$3:$M$57, MATCH(表格1_33710[[#This Row],[鍵盤位置]], $L$3:$L$57,0))</f>
        <v/>
      </c>
      <c r="Y55"/>
    </row>
    <row r="56" spans="7:25" s="1" customFormat="1">
      <c r="G56" s="1" cm="1">
        <f t="array" ref="G56" xml:space="preserve"> ROW() - ROW($2:$2)</f>
        <v>54</v>
      </c>
      <c r="H56" s="8" t="str">
        <f xml:space="preserve"> IFERROR( MID($A$6, $G56, 1), "")</f>
        <v/>
      </c>
      <c r="I56" s="8" t="str">
        <f xml:space="preserve"> IFERROR( MID($A$7, $G56, 1), "")</f>
        <v/>
      </c>
      <c r="K56" s="1">
        <v>54</v>
      </c>
      <c r="L56" s="7" t="str">
        <f xml:space="preserve"> IFERROR( MID($A$15, $G56, 1), "")</f>
        <v/>
      </c>
      <c r="M56" s="7" t="str">
        <f xml:space="preserve"> IFERROR( MID($A$16, $G56, 1), "")</f>
        <v/>
      </c>
      <c r="Q56" s="2"/>
      <c r="S56" s="1">
        <v>54</v>
      </c>
      <c r="T56" s="2" t="str">
        <f>I56</f>
        <v/>
      </c>
      <c r="U56" s="6" t="str">
        <f>H56</f>
        <v/>
      </c>
      <c r="V56" s="6" t="str">
        <f xml:space="preserve"> IFERROR( INDEX($Z$3:$Z$44, MATCH(表格1_33710[[#This Row],[方音符號]], $Y$3:$Y$44, 0)), "")</f>
        <v/>
      </c>
      <c r="W56" s="2" t="str">
        <f xml:space="preserve"> INDEX($M$3:$M$57, MATCH(表格1_33710[[#This Row],[鍵盤位置]], $L$3:$L$57,0))</f>
        <v/>
      </c>
      <c r="Y56"/>
    </row>
    <row r="57" spans="7:25" s="1" customFormat="1">
      <c r="G57" s="1" cm="1">
        <f t="array" ref="G57" xml:space="preserve"> ROW() - ROW($2:$2)</f>
        <v>55</v>
      </c>
      <c r="H57" s="8" t="str">
        <f xml:space="preserve"> IFERROR( MID($A$6, $G57, 1), "")</f>
        <v/>
      </c>
      <c r="I57" s="8" t="str">
        <f xml:space="preserve"> IFERROR( MID($A$7, $G57, 1), "")</f>
        <v/>
      </c>
      <c r="K57" s="1">
        <v>55</v>
      </c>
      <c r="L57" s="7" t="str">
        <f xml:space="preserve"> IFERROR( MID($A$15, $G57, 1), "")</f>
        <v/>
      </c>
      <c r="M57" s="7" t="str">
        <f xml:space="preserve"> IFERROR( MID($A$16, $G57, 1), "")</f>
        <v/>
      </c>
      <c r="Q57" s="2"/>
      <c r="S57" s="1">
        <v>55</v>
      </c>
      <c r="T57" s="2" t="str">
        <f>I57</f>
        <v/>
      </c>
      <c r="U57" s="6" t="str">
        <f>H57</f>
        <v/>
      </c>
      <c r="V57" s="6" t="str">
        <f xml:space="preserve"> IFERROR( INDEX($Z$3:$Z$44, MATCH(表格1_33710[[#This Row],[方音符號]], $Y$3:$Y$44, 0)), "")</f>
        <v/>
      </c>
      <c r="W57" s="2" t="str">
        <f xml:space="preserve"> INDEX($M$3:$M$57, MATCH(表格1_33710[[#This Row],[鍵盤位置]], $L$3:$L$57,0))</f>
        <v/>
      </c>
      <c r="Y57"/>
    </row>
    <row r="58" spans="7:25" s="1" customFormat="1">
      <c r="H58" s="3"/>
      <c r="I58" s="3"/>
      <c r="L58" s="4"/>
      <c r="M58" s="3"/>
      <c r="Q58" s="2"/>
      <c r="T58" s="2"/>
      <c r="U58" s="6"/>
      <c r="V58" s="6"/>
      <c r="W58" s="2"/>
      <c r="Y58"/>
    </row>
    <row r="59" spans="7:25" s="1" customFormat="1">
      <c r="H59" s="3"/>
      <c r="I59" s="3"/>
      <c r="L59" s="4"/>
      <c r="M59" s="3"/>
      <c r="Q59" s="2"/>
      <c r="T59" s="2"/>
      <c r="U59" s="6"/>
      <c r="V59" s="6"/>
      <c r="W59" s="2"/>
      <c r="Y59"/>
    </row>
    <row r="60" spans="7:25" s="1" customFormat="1">
      <c r="H60" s="3"/>
      <c r="I60" s="3"/>
      <c r="L60" s="4"/>
      <c r="M60" s="3"/>
      <c r="Q60" s="2"/>
      <c r="T60" s="2"/>
      <c r="U60" s="6"/>
      <c r="V60" s="6"/>
      <c r="W60" s="2"/>
      <c r="Y60"/>
    </row>
    <row r="61" spans="7:25" s="1" customFormat="1">
      <c r="H61" s="3"/>
      <c r="I61" s="3"/>
      <c r="L61" s="4"/>
      <c r="M61" s="3"/>
      <c r="Q61" s="2"/>
      <c r="T61" s="2"/>
      <c r="U61" s="6"/>
      <c r="V61" s="6"/>
      <c r="W61" s="2"/>
      <c r="Y61"/>
    </row>
    <row r="62" spans="7:25" s="1" customFormat="1">
      <c r="H62" s="3"/>
      <c r="I62" s="3"/>
      <c r="L62" s="4"/>
      <c r="M62" s="3"/>
      <c r="Q62" s="2"/>
      <c r="T62" s="2"/>
      <c r="U62" s="6"/>
      <c r="V62" s="6"/>
      <c r="W62" s="2"/>
      <c r="Y62"/>
    </row>
    <row r="63" spans="7:25" s="1" customFormat="1">
      <c r="H63" s="3"/>
      <c r="I63" s="3"/>
      <c r="L63" s="4"/>
      <c r="M63" s="3"/>
      <c r="Q63" s="2"/>
      <c r="T63" s="2"/>
      <c r="U63" s="6"/>
      <c r="V63" s="6"/>
      <c r="W63" s="2"/>
      <c r="Y63"/>
    </row>
    <row r="64" spans="7:25" s="1" customFormat="1">
      <c r="H64" s="3"/>
      <c r="I64" s="3"/>
      <c r="L64" s="4"/>
      <c r="M64" s="3"/>
      <c r="Q64" s="2"/>
      <c r="T64" s="2"/>
      <c r="U64" s="6"/>
      <c r="V64" s="6"/>
      <c r="W64" s="2"/>
      <c r="Y64"/>
    </row>
    <row r="65" spans="8:25" s="1" customFormat="1">
      <c r="H65" s="3"/>
      <c r="I65" s="3"/>
      <c r="L65" s="4"/>
      <c r="M65" s="3"/>
      <c r="Q65" s="2"/>
      <c r="T65" s="2"/>
      <c r="U65" s="6"/>
      <c r="V65" s="6"/>
      <c r="W65" s="2"/>
      <c r="Y65"/>
    </row>
    <row r="66" spans="8:25" s="1" customFormat="1">
      <c r="H66" s="3"/>
      <c r="I66" s="3"/>
      <c r="L66" s="4"/>
      <c r="M66" s="3"/>
      <c r="Q66" s="2"/>
      <c r="T66" s="2"/>
      <c r="U66" s="6"/>
      <c r="V66" s="6"/>
      <c r="W66" s="2"/>
      <c r="Y66"/>
    </row>
    <row r="67" spans="8:25" s="1" customFormat="1">
      <c r="H67" s="3"/>
      <c r="I67" s="3"/>
      <c r="L67" s="4"/>
      <c r="M67" s="3"/>
      <c r="Q67" s="2"/>
      <c r="T67" s="2"/>
      <c r="U67" s="6"/>
      <c r="V67" s="6"/>
      <c r="W67" s="2"/>
      <c r="Y67"/>
    </row>
    <row r="68" spans="8:25" s="1" customFormat="1">
      <c r="H68" s="3"/>
      <c r="I68" s="3"/>
      <c r="L68" s="4"/>
      <c r="M68" s="3"/>
      <c r="Q68" s="2"/>
      <c r="T68" s="2"/>
      <c r="U68" s="6"/>
      <c r="V68" s="6"/>
      <c r="W68" s="2"/>
      <c r="Y68"/>
    </row>
    <row r="69" spans="8:25" s="1" customFormat="1">
      <c r="H69" s="3"/>
      <c r="I69" s="3"/>
      <c r="L69" s="4"/>
      <c r="M69" s="3"/>
      <c r="Q69" s="2"/>
      <c r="T69" s="2"/>
      <c r="U69" s="6"/>
      <c r="V69" s="6"/>
      <c r="W69" s="2"/>
      <c r="Y69"/>
    </row>
    <row r="70" spans="8:25" s="1" customFormat="1">
      <c r="H70" s="3"/>
      <c r="I70" s="3"/>
      <c r="L70" s="4"/>
      <c r="M70" s="3"/>
      <c r="Q70" s="2"/>
      <c r="T70" s="2"/>
      <c r="U70" s="6"/>
      <c r="V70" s="6"/>
      <c r="W70" s="2"/>
      <c r="Y70"/>
    </row>
    <row r="72" spans="8:25" s="1" customFormat="1">
      <c r="H72" s="3"/>
      <c r="I72" s="3"/>
      <c r="L72" s="4"/>
      <c r="M72" s="3"/>
      <c r="Q72" s="2"/>
      <c r="U72" s="1" t="str">
        <f xml:space="preserve"> _xlfn.CONCAT(按鍵編碼)</f>
        <v>bpmfdtnlgkhjqxZCSrzcsiuvaoeEAIOUMNKGR12345</v>
      </c>
      <c r="Y72"/>
    </row>
    <row r="73" spans="8:25" s="1" customFormat="1">
      <c r="H73" s="3"/>
      <c r="I73" s="3"/>
      <c r="L73" s="4"/>
      <c r="M73" s="3"/>
      <c r="Q73" s="2"/>
      <c r="U73" s="1" t="str">
        <f xml:space="preserve"> _xlfn.CONCAT(方音符號)</f>
        <v>ㄅㄆㄇㄈㄉㄊㄋㄌㄍㄎㄏㄐㄑㄒㄓㄔㄕㄖㄗㄘㄙㄧㄨㄩㄚㄛㄜㄝㄞㄟㄠㄡㄢㄣㄤㄥㄦˉˊˇˋ˙</v>
      </c>
      <c r="Y73"/>
    </row>
    <row r="74" spans="8:25" s="1" customFormat="1">
      <c r="H74" s="3"/>
      <c r="I74" s="3"/>
      <c r="L74" s="4"/>
      <c r="M74" s="3"/>
      <c r="Q74" s="2"/>
      <c r="U74" s="5" t="str">
        <f xml:space="preserve"> "xlit|" &amp; U72 &amp; "|" &amp; U73 &amp; "|"</f>
        <v>xlit|bpmfdtnlgkhjqxZCSrzcsiuvaoeEAIOUMNKGR12345|ㄅㄆㄇㄈㄉㄊㄋㄌㄍㄎㄏㄐㄑㄒㄓㄔㄕㄖㄗㄘㄙㄧㄨㄩㄚㄛㄜㄝㄞㄟㄠㄡㄢㄣㄤㄥㄦˉˊˇˋ˙|</v>
      </c>
      <c r="V74" s="5"/>
      <c r="Y74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AC1EA-10DD-4318-9112-7298D72541CF}">
  <sheetPr>
    <tabColor rgb="FF92D050"/>
  </sheetPr>
  <dimension ref="A1:BM59"/>
  <sheetViews>
    <sheetView tabSelected="1" zoomScale="60" zoomScaleNormal="60" workbookViewId="0">
      <selection activeCell="C12" sqref="C12"/>
    </sheetView>
  </sheetViews>
  <sheetFormatPr defaultColWidth="11.8984375" defaultRowHeight="32.25"/>
  <cols>
    <col min="1" max="1" width="3.5" customWidth="1"/>
    <col min="2" max="2" width="11.19921875" customWidth="1"/>
    <col min="3" max="3" width="6.69921875" customWidth="1"/>
    <col min="4" max="45" width="6.09765625" customWidth="1"/>
    <col min="46" max="47" width="5.09765625" customWidth="1"/>
    <col min="48" max="48" width="7.8984375" customWidth="1"/>
    <col min="49" max="52" width="14.296875" customWidth="1"/>
    <col min="61" max="61" width="60.3984375" style="38" customWidth="1"/>
    <col min="62" max="62" width="20.8984375" style="38" customWidth="1"/>
    <col min="63" max="63" width="16.69921875" style="39" customWidth="1"/>
    <col min="64" max="65" width="11.8984375" style="38"/>
  </cols>
  <sheetData>
    <row r="1" spans="1:65" ht="17.100000000000001" customHeight="1">
      <c r="A1" s="80"/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140"/>
      <c r="AU1" s="140"/>
    </row>
    <row r="2" spans="1:65" s="107" customFormat="1" ht="40.5" customHeight="1">
      <c r="A2" s="161"/>
      <c r="B2" s="160" t="s">
        <v>272</v>
      </c>
      <c r="C2" s="159"/>
      <c r="D2" s="157" cm="1">
        <f t="array" ref="D2" xml:space="preserve"> COLUMN() - COLUMN($C:$C)</f>
        <v>1</v>
      </c>
      <c r="E2" s="157" cm="1">
        <f t="array" ref="E2" xml:space="preserve"> COLUMN() - COLUMN($C:$C)</f>
        <v>2</v>
      </c>
      <c r="F2" s="157" cm="1">
        <f t="array" ref="F2" xml:space="preserve"> COLUMN() - COLUMN($C:$C)</f>
        <v>3</v>
      </c>
      <c r="G2" s="158" cm="1">
        <f t="array" ref="G2" xml:space="preserve"> COLUMN() - COLUMN($C:$C)</f>
        <v>4</v>
      </c>
      <c r="H2" s="158" cm="1">
        <f t="array" ref="H2" xml:space="preserve"> COLUMN() - COLUMN($C:$C)</f>
        <v>5</v>
      </c>
      <c r="I2" s="158" cm="1">
        <f t="array" ref="I2" xml:space="preserve"> COLUMN() - COLUMN($C:$C)</f>
        <v>6</v>
      </c>
      <c r="J2" s="158" cm="1">
        <f t="array" ref="J2" xml:space="preserve"> COLUMN() - COLUMN($C:$C)</f>
        <v>7</v>
      </c>
      <c r="K2" s="157" cm="1">
        <f t="array" ref="K2" xml:space="preserve"> COLUMN() - COLUMN($C:$C)</f>
        <v>8</v>
      </c>
      <c r="L2" s="157" cm="1">
        <f t="array" ref="L2" xml:space="preserve"> COLUMN() - COLUMN($C:$C)</f>
        <v>9</v>
      </c>
      <c r="M2" s="157" cm="1">
        <f t="array" ref="M2" xml:space="preserve"> COLUMN() - COLUMN($C:$C)</f>
        <v>10</v>
      </c>
      <c r="N2" s="158" cm="1">
        <f t="array" ref="N2" xml:space="preserve"> COLUMN() - COLUMN($C:$C)</f>
        <v>11</v>
      </c>
      <c r="O2" s="157" cm="1">
        <f t="array" ref="O2" xml:space="preserve"> COLUMN() - COLUMN($C:$C)</f>
        <v>12</v>
      </c>
      <c r="P2" s="158" cm="1">
        <f t="array" ref="P2" xml:space="preserve"> COLUMN() - COLUMN($C:$C)</f>
        <v>13</v>
      </c>
      <c r="Q2" s="158" cm="1">
        <f t="array" ref="Q2" xml:space="preserve"> COLUMN() - COLUMN($C:$C)</f>
        <v>14</v>
      </c>
      <c r="R2" s="158" cm="1">
        <f t="array" ref="R2" xml:space="preserve"> COLUMN() - COLUMN($C:$C)</f>
        <v>15</v>
      </c>
      <c r="S2" s="158" cm="1">
        <f t="array" ref="S2" xml:space="preserve"> COLUMN() - COLUMN($C:$C)</f>
        <v>16</v>
      </c>
      <c r="T2" s="157" cm="1">
        <f t="array" ref="T2" xml:space="preserve"> COLUMN() - COLUMN($C:$C)</f>
        <v>17</v>
      </c>
      <c r="U2" s="157" cm="1">
        <f t="array" ref="U2" xml:space="preserve"> COLUMN() - COLUMN($C:$C)</f>
        <v>18</v>
      </c>
      <c r="V2" s="157" cm="1">
        <f t="array" ref="V2" xml:space="preserve"> COLUMN() - COLUMN($C:$C)</f>
        <v>19</v>
      </c>
      <c r="W2" s="157" cm="1">
        <f t="array" ref="W2" xml:space="preserve"> COLUMN() - COLUMN($C:$C)</f>
        <v>20</v>
      </c>
      <c r="X2" s="157" cm="1">
        <f t="array" ref="X2" xml:space="preserve"> COLUMN() - COLUMN($C:$C)</f>
        <v>21</v>
      </c>
      <c r="Y2" s="157" cm="1">
        <f t="array" ref="Y2" xml:space="preserve"> COLUMN() - COLUMN($C:$C)</f>
        <v>22</v>
      </c>
      <c r="Z2" s="157" cm="1">
        <f t="array" ref="Z2" xml:space="preserve"> COLUMN() - COLUMN($C:$C)</f>
        <v>23</v>
      </c>
      <c r="AA2" s="157" cm="1">
        <f t="array" ref="AA2" xml:space="preserve"> COLUMN() - COLUMN($C:$C)</f>
        <v>24</v>
      </c>
      <c r="AB2" s="157" cm="1">
        <f t="array" ref="AB2" xml:space="preserve"> COLUMN() - COLUMN($C:$C)</f>
        <v>25</v>
      </c>
      <c r="AC2" s="157" cm="1">
        <f t="array" ref="AC2" xml:space="preserve"> COLUMN() - COLUMN($C:$C)</f>
        <v>26</v>
      </c>
      <c r="AD2" s="157" cm="1">
        <f t="array" ref="AD2" xml:space="preserve"> COLUMN() - COLUMN($C:$C)</f>
        <v>27</v>
      </c>
      <c r="AE2" s="157" cm="1">
        <f t="array" ref="AE2" xml:space="preserve"> COLUMN() - COLUMN($C:$C)</f>
        <v>28</v>
      </c>
      <c r="AF2" s="157" cm="1">
        <f t="array" ref="AF2" xml:space="preserve"> COLUMN() - COLUMN($C:$C)</f>
        <v>29</v>
      </c>
      <c r="AG2" s="157" cm="1">
        <f t="array" ref="AG2" xml:space="preserve"> COLUMN() - COLUMN($C:$C)</f>
        <v>30</v>
      </c>
      <c r="AH2" s="157" cm="1">
        <f t="array" ref="AH2" xml:space="preserve"> COLUMN() - COLUMN($C:$C)</f>
        <v>31</v>
      </c>
      <c r="AI2" s="157" cm="1">
        <f t="array" ref="AI2" xml:space="preserve"> COLUMN() - COLUMN($C:$C)</f>
        <v>32</v>
      </c>
      <c r="AJ2" s="157" cm="1">
        <f t="array" ref="AJ2" xml:space="preserve"> COLUMN() - COLUMN($C:$C)</f>
        <v>33</v>
      </c>
      <c r="AK2" s="157" cm="1">
        <f t="array" ref="AK2" xml:space="preserve"> COLUMN() - COLUMN($C:$C)</f>
        <v>34</v>
      </c>
      <c r="AL2" s="157" cm="1">
        <f t="array" ref="AL2" xml:space="preserve"> COLUMN() - COLUMN($C:$C)</f>
        <v>35</v>
      </c>
      <c r="AM2" s="157" cm="1">
        <f t="array" ref="AM2" xml:space="preserve"> COLUMN() - COLUMN($C:$C)</f>
        <v>36</v>
      </c>
      <c r="AN2" s="157" cm="1">
        <f t="array" ref="AN2" xml:space="preserve"> COLUMN() - COLUMN($C:$C)</f>
        <v>37</v>
      </c>
      <c r="AO2" s="157" cm="1">
        <f t="array" ref="AO2" xml:space="preserve"> COLUMN() - COLUMN($C:$C)</f>
        <v>38</v>
      </c>
      <c r="AP2" s="157" cm="1">
        <f t="array" ref="AP2" xml:space="preserve"> COLUMN() - COLUMN($C:$C)</f>
        <v>39</v>
      </c>
      <c r="AQ2" s="157" cm="1">
        <f t="array" ref="AQ2" xml:space="preserve"> COLUMN() - COLUMN($C:$C)</f>
        <v>40</v>
      </c>
      <c r="AR2" s="157" cm="1">
        <f t="array" ref="AR2" xml:space="preserve"> COLUMN() - COLUMN($C:$C)</f>
        <v>41</v>
      </c>
      <c r="AS2" s="157" cm="1">
        <f t="array" ref="AS2" xml:space="preserve"> COLUMN() - COLUMN($C:$C)</f>
        <v>42</v>
      </c>
      <c r="AV2"/>
      <c r="AY2"/>
      <c r="AZ2"/>
      <c r="BA2"/>
      <c r="BB2"/>
      <c r="BI2" s="38"/>
      <c r="BJ2" s="38"/>
      <c r="BK2" s="39"/>
      <c r="BL2" s="38"/>
      <c r="BM2" s="38"/>
    </row>
    <row r="3" spans="1:65" ht="40.5" customHeight="1">
      <c r="A3" s="144"/>
      <c r="B3" s="156" t="s">
        <v>292</v>
      </c>
      <c r="C3" s="155"/>
      <c r="D3" s="154" t="s">
        <v>108</v>
      </c>
      <c r="E3" s="154" t="s">
        <v>206</v>
      </c>
      <c r="F3" s="154" t="s">
        <v>26</v>
      </c>
      <c r="G3" s="154" t="s">
        <v>179</v>
      </c>
      <c r="H3" s="154" t="s">
        <v>104</v>
      </c>
      <c r="I3" s="154" t="s">
        <v>226</v>
      </c>
      <c r="J3" s="154" t="s">
        <v>169</v>
      </c>
      <c r="K3" s="154" t="s">
        <v>203</v>
      </c>
      <c r="L3" s="154" t="s">
        <v>150</v>
      </c>
      <c r="M3" s="154" t="s">
        <v>214</v>
      </c>
      <c r="N3" s="154" t="s">
        <v>175</v>
      </c>
      <c r="O3" s="154" t="s">
        <v>183</v>
      </c>
      <c r="P3" s="154" t="s">
        <v>207</v>
      </c>
      <c r="Q3" s="154" t="s">
        <v>158</v>
      </c>
      <c r="R3" s="154" t="s">
        <v>94</v>
      </c>
      <c r="S3" s="154" t="s">
        <v>193</v>
      </c>
      <c r="T3" s="154" t="s">
        <v>189</v>
      </c>
      <c r="U3" s="154" t="s">
        <v>184</v>
      </c>
      <c r="V3" s="154" t="s">
        <v>180</v>
      </c>
      <c r="W3" s="154" t="s">
        <v>176</v>
      </c>
      <c r="X3" s="154" t="s">
        <v>170</v>
      </c>
      <c r="Y3" s="154" t="s">
        <v>30</v>
      </c>
      <c r="Z3" s="154" t="s">
        <v>162</v>
      </c>
      <c r="AA3" s="154" t="s">
        <v>159</v>
      </c>
      <c r="AB3" s="154" t="s">
        <v>154</v>
      </c>
      <c r="AC3" s="154" t="s">
        <v>32</v>
      </c>
      <c r="AD3" s="154" t="s">
        <v>151</v>
      </c>
      <c r="AE3" s="154" t="s">
        <v>148</v>
      </c>
      <c r="AF3" s="154" t="s">
        <v>144</v>
      </c>
      <c r="AG3" s="154" t="s">
        <v>140</v>
      </c>
      <c r="AH3" s="154" t="s">
        <v>136</v>
      </c>
      <c r="AI3" s="154" t="s">
        <v>132</v>
      </c>
      <c r="AJ3" s="154" t="s">
        <v>128</v>
      </c>
      <c r="AK3" s="154" t="s">
        <v>124</v>
      </c>
      <c r="AL3" s="154" t="s">
        <v>121</v>
      </c>
      <c r="AM3" s="154" t="s">
        <v>117</v>
      </c>
      <c r="AN3" s="154" t="s">
        <v>113</v>
      </c>
      <c r="AO3" s="154" t="s">
        <v>109</v>
      </c>
      <c r="AP3" s="154" t="s">
        <v>105</v>
      </c>
      <c r="AQ3" s="154" t="s">
        <v>101</v>
      </c>
      <c r="AR3" s="154" t="s">
        <v>98</v>
      </c>
      <c r="AS3" s="154" t="s">
        <v>95</v>
      </c>
    </row>
    <row r="4" spans="1:65" s="107" customFormat="1" ht="40.5" customHeight="1">
      <c r="A4" s="144"/>
      <c r="B4" s="153" t="s">
        <v>291</v>
      </c>
      <c r="C4" s="152"/>
      <c r="D4" s="151" t="str" cm="1">
        <f t="array" aca="1" ref="D4" ca="1" xml:space="preserve"> INDIRECT( ADDRESS( 8 + D$2, COLUMN($AZ:$AZ)))</f>
        <v>ㄅ</v>
      </c>
      <c r="E4" s="151" t="str" cm="1">
        <f t="array" aca="1" ref="E4" ca="1" xml:space="preserve"> INDIRECT( ADDRESS( 8 + E$2, COLUMN($AZ:$AZ)))</f>
        <v>ㄆ</v>
      </c>
      <c r="F4" s="151" t="str" cm="1">
        <f t="array" aca="1" ref="F4" ca="1" xml:space="preserve"> INDIRECT( ADDRESS( 8 + F$2, COLUMN($AZ:$AZ)))</f>
        <v>ㄇ</v>
      </c>
      <c r="G4" s="151" t="str" cm="1">
        <f t="array" aca="1" ref="G4" ca="1" xml:space="preserve"> INDIRECT( ADDRESS( 8 + G$2, COLUMN($AZ:$AZ)))</f>
        <v>ㄈ</v>
      </c>
      <c r="H4" s="151" t="str" cm="1">
        <f t="array" aca="1" ref="H4" ca="1" xml:space="preserve"> INDIRECT( ADDRESS( 8 + H$2, COLUMN($AZ:$AZ)))</f>
        <v>ㄉ</v>
      </c>
      <c r="I4" s="151" t="str" cm="1">
        <f t="array" aca="1" ref="I4" ca="1" xml:space="preserve"> INDIRECT( ADDRESS( 8 + I$2, COLUMN($AZ:$AZ)))</f>
        <v>ㄊ</v>
      </c>
      <c r="J4" s="151" t="str" cm="1">
        <f t="array" aca="1" ref="J4" ca="1" xml:space="preserve"> INDIRECT( ADDRESS( 8 + J$2, COLUMN($AZ:$AZ)))</f>
        <v>ㄋ</v>
      </c>
      <c r="K4" s="151" t="str" cm="1">
        <f t="array" aca="1" ref="K4" ca="1" xml:space="preserve"> INDIRECT( ADDRESS( 8 + K$2, COLUMN($AZ:$AZ)))</f>
        <v>ㄌ</v>
      </c>
      <c r="L4" s="151" t="str" cm="1">
        <f t="array" aca="1" ref="L4" ca="1" xml:space="preserve"> INDIRECT( ADDRESS( 8 + L$2, COLUMN($AZ:$AZ)))</f>
        <v>ㄍ</v>
      </c>
      <c r="M4" s="151" t="str" cm="1">
        <f t="array" aca="1" ref="M4" ca="1" xml:space="preserve"> INDIRECT( ADDRESS( 8 + M$2, COLUMN($AZ:$AZ)))</f>
        <v>ㄎ</v>
      </c>
      <c r="N4" s="151" t="str" cm="1">
        <f t="array" aca="1" ref="N4" ca="1" xml:space="preserve"> INDIRECT( ADDRESS( 8 + N$2, COLUMN($AZ:$AZ)))</f>
        <v>ㄏ</v>
      </c>
      <c r="O4" s="151" t="str" cm="1">
        <f t="array" aca="1" ref="O4" ca="1" xml:space="preserve"> INDIRECT( ADDRESS( 8 + O$2, COLUMN($AZ:$AZ)))</f>
        <v>ㄐ</v>
      </c>
      <c r="P4" s="151" t="str" cm="1">
        <f t="array" aca="1" ref="P4" ca="1" xml:space="preserve"> INDIRECT( ADDRESS( 8 + P$2, COLUMN($AZ:$AZ)))</f>
        <v>ㄑ</v>
      </c>
      <c r="Q4" s="151" t="str" cm="1">
        <f t="array" aca="1" ref="Q4" ca="1" xml:space="preserve"> INDIRECT( ADDRESS( 8 + Q$2, COLUMN($AZ:$AZ)))</f>
        <v>ㄒ</v>
      </c>
      <c r="R4" s="151" t="str" cm="1">
        <f t="array" aca="1" ref="R4" ca="1" xml:space="preserve"> INDIRECT( ADDRESS( 8 + R$2, COLUMN($AZ:$AZ)))</f>
        <v>ㄓ</v>
      </c>
      <c r="S4" s="151" t="str" cm="1">
        <f t="array" aca="1" ref="S4" ca="1" xml:space="preserve"> INDIRECT( ADDRESS( 8 + S$2, COLUMN($AZ:$AZ)))</f>
        <v>ㄔ</v>
      </c>
      <c r="T4" s="151" t="str" cm="1">
        <f t="array" aca="1" ref="T4" ca="1" xml:space="preserve"> INDIRECT( ADDRESS( 8 + T$2, COLUMN($AZ:$AZ)))</f>
        <v>ㄕ</v>
      </c>
      <c r="U4" s="151" t="str" cm="1">
        <f t="array" aca="1" ref="U4" ca="1" xml:space="preserve"> INDIRECT( ADDRESS( 8 + U$2, COLUMN($AZ:$AZ)))</f>
        <v>ㄖ</v>
      </c>
      <c r="V4" s="151" t="str" cm="1">
        <f t="array" aca="1" ref="V4" ca="1" xml:space="preserve"> INDIRECT( ADDRESS( 8 + V$2, COLUMN($AZ:$AZ)))</f>
        <v>ㄗ</v>
      </c>
      <c r="W4" s="151" t="str" cm="1">
        <f t="array" aca="1" ref="W4" ca="1" xml:space="preserve"> INDIRECT( ADDRESS( 8 + W$2, COLUMN($AZ:$AZ)))</f>
        <v>ㄘ</v>
      </c>
      <c r="X4" s="151" t="str" cm="1">
        <f t="array" aca="1" ref="X4" ca="1" xml:space="preserve"> INDIRECT( ADDRESS( 8 + X$2, COLUMN($AZ:$AZ)))</f>
        <v>ㄙ</v>
      </c>
      <c r="Y4" s="151" t="str" cm="1">
        <f t="array" aca="1" ref="Y4" ca="1" xml:space="preserve"> INDIRECT( ADDRESS( 8 + Y$2, COLUMN($AZ:$AZ)))</f>
        <v>ㄧ</v>
      </c>
      <c r="Z4" s="151" t="str" cm="1">
        <f t="array" aca="1" ref="Z4" ca="1" xml:space="preserve"> INDIRECT( ADDRESS( 8 + Z$2, COLUMN($AZ:$AZ)))</f>
        <v>ㄨ</v>
      </c>
      <c r="AA4" s="151" t="str" cm="1">
        <f t="array" aca="1" ref="AA4" ca="1" xml:space="preserve"> INDIRECT( ADDRESS( 8 + AA$2, COLUMN($AZ:$AZ)))</f>
        <v>ㄩ</v>
      </c>
      <c r="AB4" s="151" t="str" cm="1">
        <f t="array" aca="1" ref="AB4" ca="1" xml:space="preserve"> INDIRECT( ADDRESS( 8 + AB$2, COLUMN($AZ:$AZ)))</f>
        <v>ㄚ</v>
      </c>
      <c r="AC4" s="151" t="str" cm="1">
        <f t="array" aca="1" ref="AC4" ca="1" xml:space="preserve"> INDIRECT( ADDRESS( 8 + AC$2, COLUMN($AZ:$AZ)))</f>
        <v>ㄛ</v>
      </c>
      <c r="AD4" s="151" t="str" cm="1">
        <f t="array" aca="1" ref="AD4" ca="1" xml:space="preserve"> INDIRECT( ADDRESS( 8 + AD$2, COLUMN($AZ:$AZ)))</f>
        <v>ㄜ</v>
      </c>
      <c r="AE4" s="151" t="str" cm="1">
        <f t="array" aca="1" ref="AE4" ca="1" xml:space="preserve"> INDIRECT( ADDRESS( 8 + AE$2, COLUMN($AZ:$AZ)))</f>
        <v>ㄝ</v>
      </c>
      <c r="AF4" s="151" t="str" cm="1">
        <f t="array" aca="1" ref="AF4" ca="1" xml:space="preserve"> INDIRECT( ADDRESS( 8 + AF$2, COLUMN($AZ:$AZ)))</f>
        <v>ㄞ</v>
      </c>
      <c r="AG4" s="151" t="str" cm="1">
        <f t="array" aca="1" ref="AG4" ca="1" xml:space="preserve"> INDIRECT( ADDRESS( 8 + AG$2, COLUMN($AZ:$AZ)))</f>
        <v>ㄟ</v>
      </c>
      <c r="AH4" s="151" t="str" cm="1">
        <f t="array" aca="1" ref="AH4" ca="1" xml:space="preserve"> INDIRECT( ADDRESS( 8 + AH$2, COLUMN($AZ:$AZ)))</f>
        <v>ㄠ</v>
      </c>
      <c r="AI4" s="151" t="str" cm="1">
        <f t="array" aca="1" ref="AI4" ca="1" xml:space="preserve"> INDIRECT( ADDRESS( 8 + AI$2, COLUMN($AZ:$AZ)))</f>
        <v>ㄡ</v>
      </c>
      <c r="AJ4" s="151" t="str" cm="1">
        <f t="array" aca="1" ref="AJ4" ca="1" xml:space="preserve"> INDIRECT( ADDRESS( 8 + AJ$2, COLUMN($AZ:$AZ)))</f>
        <v>ㄢ</v>
      </c>
      <c r="AK4" s="151" t="str" cm="1">
        <f t="array" aca="1" ref="AK4" ca="1" xml:space="preserve"> INDIRECT( ADDRESS( 8 + AK$2, COLUMN($AZ:$AZ)))</f>
        <v>ㄣ</v>
      </c>
      <c r="AL4" s="151" t="str" cm="1">
        <f t="array" aca="1" ref="AL4" ca="1" xml:space="preserve"> INDIRECT( ADDRESS( 8 + AL$2, COLUMN($AZ:$AZ)))</f>
        <v>ㄤ</v>
      </c>
      <c r="AM4" s="151" t="str" cm="1">
        <f t="array" aca="1" ref="AM4" ca="1" xml:space="preserve"> INDIRECT( ADDRESS( 8 + AM$2, COLUMN($AZ:$AZ)))</f>
        <v>ㄥ</v>
      </c>
      <c r="AN4" s="151" t="str" cm="1">
        <f t="array" aca="1" ref="AN4" ca="1" xml:space="preserve"> INDIRECT( ADDRESS( 8 + AN$2, COLUMN($AZ:$AZ)))</f>
        <v>ㄦ</v>
      </c>
      <c r="AO4" s="151" t="str" cm="1">
        <f t="array" aca="1" ref="AO4" ca="1" xml:space="preserve"> INDIRECT( ADDRESS( 8 + AO$2, COLUMN($AZ:$AZ)))</f>
        <v>ˉ</v>
      </c>
      <c r="AP4" s="151" t="str" cm="1">
        <f t="array" aca="1" ref="AP4" ca="1" xml:space="preserve"> INDIRECT( ADDRESS( 8 + AP$2, COLUMN($AZ:$AZ)))</f>
        <v>ˊ</v>
      </c>
      <c r="AQ4" s="151" t="str" cm="1">
        <f t="array" aca="1" ref="AQ4" ca="1" xml:space="preserve"> INDIRECT( ADDRESS( 8 + AQ$2, COLUMN($AZ:$AZ)))</f>
        <v>ˇ</v>
      </c>
      <c r="AR4" s="151" t="str" cm="1">
        <f t="array" aca="1" ref="AR4" ca="1" xml:space="preserve"> INDIRECT( ADDRESS( 8 + AR$2, COLUMN($AZ:$AZ)))</f>
        <v>ˋ</v>
      </c>
      <c r="AS4" s="151" t="str" cm="1">
        <f t="array" aca="1" ref="AS4" ca="1" xml:space="preserve"> INDIRECT( ADDRESS( 8 + AS$2, COLUMN($AZ:$AZ)))</f>
        <v>˙</v>
      </c>
      <c r="AV4"/>
      <c r="AY4"/>
      <c r="AZ4"/>
      <c r="BA4"/>
      <c r="BB4" s="147" t="s">
        <v>290</v>
      </c>
      <c r="BC4" s="146" t="s">
        <v>289</v>
      </c>
      <c r="BD4" s="145"/>
      <c r="BE4" s="145"/>
      <c r="BF4" s="145"/>
      <c r="BG4" s="145"/>
      <c r="BI4" s="38"/>
      <c r="BJ4" s="38"/>
      <c r="BK4" s="39"/>
      <c r="BL4" s="38"/>
      <c r="BM4" s="38"/>
    </row>
    <row r="5" spans="1:65" ht="40.5" customHeight="1">
      <c r="A5" s="144"/>
      <c r="B5" s="150" t="s">
        <v>273</v>
      </c>
      <c r="C5" s="149"/>
      <c r="D5" s="148" t="str" cm="1">
        <f t="array" aca="1" ref="D5" ca="1" xml:space="preserve"> INDIRECT( ADDRESS( 8 + D$2, COLUMN($AX:$AX)))</f>
        <v>b</v>
      </c>
      <c r="E5" s="148" t="str" cm="1">
        <f t="array" aca="1" ref="E5" ca="1" xml:space="preserve"> INDIRECT( ADDRESS( 8 + E$2, COLUMN($AX:$AX)))</f>
        <v>p</v>
      </c>
      <c r="F5" s="148" t="str" cm="1">
        <f t="array" aca="1" ref="F5" ca="1" xml:space="preserve"> INDIRECT( ADDRESS( 8 + F$2, COLUMN($AX:$AX)))</f>
        <v>m</v>
      </c>
      <c r="G5" s="148" t="str" cm="1">
        <f t="array" aca="1" ref="G5" ca="1" xml:space="preserve"> INDIRECT( ADDRESS( 8 + G$2, COLUMN($AX:$AX)))</f>
        <v>f</v>
      </c>
      <c r="H5" s="148" t="str" cm="1">
        <f t="array" aca="1" ref="H5" ca="1" xml:space="preserve"> INDIRECT( ADDRESS( 8 + H$2, COLUMN($AX:$AX)))</f>
        <v>d</v>
      </c>
      <c r="I5" s="148" t="str" cm="1">
        <f t="array" aca="1" ref="I5" ca="1" xml:space="preserve"> INDIRECT( ADDRESS( 8 + I$2, COLUMN($AX:$AX)))</f>
        <v>t</v>
      </c>
      <c r="J5" s="148" t="str" cm="1">
        <f t="array" aca="1" ref="J5" ca="1" xml:space="preserve"> INDIRECT( ADDRESS( 8 + J$2, COLUMN($AX:$AX)))</f>
        <v>n</v>
      </c>
      <c r="K5" s="148" t="str" cm="1">
        <f t="array" aca="1" ref="K5" ca="1" xml:space="preserve"> INDIRECT( ADDRESS( 8 + K$2, COLUMN($AX:$AX)))</f>
        <v>l</v>
      </c>
      <c r="L5" s="148" t="str" cm="1">
        <f t="array" aca="1" ref="L5" ca="1" xml:space="preserve"> INDIRECT( ADDRESS( 8 + L$2, COLUMN($AX:$AX)))</f>
        <v>g</v>
      </c>
      <c r="M5" s="148" t="str" cm="1">
        <f t="array" aca="1" ref="M5" ca="1" xml:space="preserve"> INDIRECT( ADDRESS( 8 + M$2, COLUMN($AX:$AX)))</f>
        <v>k</v>
      </c>
      <c r="N5" s="148" t="str" cm="1">
        <f t="array" aca="1" ref="N5" ca="1" xml:space="preserve"> INDIRECT( ADDRESS( 8 + N$2, COLUMN($AX:$AX)))</f>
        <v>h</v>
      </c>
      <c r="O5" s="148" t="str" cm="1">
        <f t="array" aca="1" ref="O5" ca="1" xml:space="preserve"> INDIRECT( ADDRESS( 8 + O$2, COLUMN($AX:$AX)))</f>
        <v>j</v>
      </c>
      <c r="P5" s="148" t="str" cm="1">
        <f t="array" aca="1" ref="P5" ca="1" xml:space="preserve"> INDIRECT( ADDRESS( 8 + P$2, COLUMN($AX:$AX)))</f>
        <v>q</v>
      </c>
      <c r="Q5" s="148" t="str" cm="1">
        <f t="array" aca="1" ref="Q5" ca="1" xml:space="preserve"> INDIRECT( ADDRESS( 8 + Q$2, COLUMN($AX:$AX)))</f>
        <v>x</v>
      </c>
      <c r="R5" s="148" t="str" cm="1">
        <f t="array" aca="1" ref="R5" ca="1" xml:space="preserve"> INDIRECT( ADDRESS( 8 + R$2, COLUMN($AX:$AX)))</f>
        <v>Z</v>
      </c>
      <c r="S5" s="148" t="str" cm="1">
        <f t="array" aca="1" ref="S5" ca="1" xml:space="preserve"> INDIRECT( ADDRESS( 8 + S$2, COLUMN($AX:$AX)))</f>
        <v>C</v>
      </c>
      <c r="T5" s="148" t="str" cm="1">
        <f t="array" aca="1" ref="T5" ca="1" xml:space="preserve"> INDIRECT( ADDRESS( 8 + T$2, COLUMN($AX:$AX)))</f>
        <v>S</v>
      </c>
      <c r="U5" s="148" t="str" cm="1">
        <f t="array" aca="1" ref="U5" ca="1" xml:space="preserve"> INDIRECT( ADDRESS( 8 + U$2, COLUMN($AX:$AX)))</f>
        <v>r</v>
      </c>
      <c r="V5" s="148" t="str" cm="1">
        <f t="array" aca="1" ref="V5" ca="1" xml:space="preserve"> INDIRECT( ADDRESS( 8 + V$2, COLUMN($AX:$AX)))</f>
        <v>z</v>
      </c>
      <c r="W5" s="148" t="str" cm="1">
        <f t="array" aca="1" ref="W5" ca="1" xml:space="preserve"> INDIRECT( ADDRESS( 8 + W$2, COLUMN($AX:$AX)))</f>
        <v>c</v>
      </c>
      <c r="X5" s="148" t="str" cm="1">
        <f t="array" aca="1" ref="X5" ca="1" xml:space="preserve"> INDIRECT( ADDRESS( 8 + X$2, COLUMN($AX:$AX)))</f>
        <v>s</v>
      </c>
      <c r="Y5" s="148" t="str" cm="1">
        <f t="array" aca="1" ref="Y5" ca="1" xml:space="preserve"> INDIRECT( ADDRESS( 8 + Y$2, COLUMN($AX:$AX)))</f>
        <v>i</v>
      </c>
      <c r="Z5" s="148" t="str" cm="1">
        <f t="array" aca="1" ref="Z5" ca="1" xml:space="preserve"> INDIRECT( ADDRESS( 8 + Z$2, COLUMN($AX:$AX)))</f>
        <v>u</v>
      </c>
      <c r="AA5" s="148" t="str" cm="1">
        <f t="array" aca="1" ref="AA5" ca="1" xml:space="preserve"> INDIRECT( ADDRESS( 8 + AA$2, COLUMN($AX:$AX)))</f>
        <v>v</v>
      </c>
      <c r="AB5" s="148" t="str" cm="1">
        <f t="array" aca="1" ref="AB5" ca="1" xml:space="preserve"> INDIRECT( ADDRESS( 8 + AB$2, COLUMN($AX:$AX)))</f>
        <v>a</v>
      </c>
      <c r="AC5" s="148" t="str" cm="1">
        <f t="array" aca="1" ref="AC5" ca="1" xml:space="preserve"> INDIRECT( ADDRESS( 8 + AC$2, COLUMN($AX:$AX)))</f>
        <v>o</v>
      </c>
      <c r="AD5" s="148" t="str" cm="1">
        <f t="array" aca="1" ref="AD5" ca="1" xml:space="preserve"> INDIRECT( ADDRESS( 8 + AD$2, COLUMN($AX:$AX)))</f>
        <v>e</v>
      </c>
      <c r="AE5" s="148" t="str" cm="1">
        <f t="array" aca="1" ref="AE5" ca="1" xml:space="preserve"> INDIRECT( ADDRESS( 8 + AE$2, COLUMN($AX:$AX)))</f>
        <v>E</v>
      </c>
      <c r="AF5" s="148" t="str" cm="1">
        <f t="array" aca="1" ref="AF5" ca="1" xml:space="preserve"> INDIRECT( ADDRESS( 8 + AF$2, COLUMN($AX:$AX)))</f>
        <v>A</v>
      </c>
      <c r="AG5" s="148" t="str" cm="1">
        <f t="array" aca="1" ref="AG5" ca="1" xml:space="preserve"> INDIRECT( ADDRESS( 8 + AG$2, COLUMN($AX:$AX)))</f>
        <v>I</v>
      </c>
      <c r="AH5" s="148" t="str" cm="1">
        <f t="array" aca="1" ref="AH5" ca="1" xml:space="preserve"> INDIRECT( ADDRESS( 8 + AH$2, COLUMN($AX:$AX)))</f>
        <v>O</v>
      </c>
      <c r="AI5" s="148" t="str" cm="1">
        <f t="array" aca="1" ref="AI5" ca="1" xml:space="preserve"> INDIRECT( ADDRESS( 8 + AI$2, COLUMN($AX:$AX)))</f>
        <v>U</v>
      </c>
      <c r="AJ5" s="148" t="str" cm="1">
        <f t="array" aca="1" ref="AJ5" ca="1" xml:space="preserve"> INDIRECT( ADDRESS( 8 + AJ$2, COLUMN($AX:$AX)))</f>
        <v>M</v>
      </c>
      <c r="AK5" s="148" t="str" cm="1">
        <f t="array" aca="1" ref="AK5" ca="1" xml:space="preserve"> INDIRECT( ADDRESS( 8 + AK$2, COLUMN($AX:$AX)))</f>
        <v>N</v>
      </c>
      <c r="AL5" s="148" t="str" cm="1">
        <f t="array" aca="1" ref="AL5" ca="1" xml:space="preserve"> INDIRECT( ADDRESS( 8 + AL$2, COLUMN($AX:$AX)))</f>
        <v>K</v>
      </c>
      <c r="AM5" s="148" t="str" cm="1">
        <f t="array" aca="1" ref="AM5" ca="1" xml:space="preserve"> INDIRECT( ADDRESS( 8 + AM$2, COLUMN($AX:$AX)))</f>
        <v>G</v>
      </c>
      <c r="AN5" s="148" t="str" cm="1">
        <f t="array" aca="1" ref="AN5" ca="1" xml:space="preserve"> INDIRECT( ADDRESS( 8 + AN$2, COLUMN($AX:$AX)))</f>
        <v>R</v>
      </c>
      <c r="AO5" s="148" t="str" cm="1">
        <f t="array" aca="1" ref="AO5" ca="1" xml:space="preserve"> INDIRECT( ADDRESS( 8 + AO$2, COLUMN($AX:$AX)))</f>
        <v>1</v>
      </c>
      <c r="AP5" s="148" t="str" cm="1">
        <f t="array" aca="1" ref="AP5" ca="1" xml:space="preserve"> INDIRECT( ADDRESS( 8 + AP$2, COLUMN($AX:$AX)))</f>
        <v>2</v>
      </c>
      <c r="AQ5" s="148" t="str" cm="1">
        <f t="array" aca="1" ref="AQ5" ca="1" xml:space="preserve"> INDIRECT( ADDRESS( 8 + AQ$2, COLUMN($AX:$AX)))</f>
        <v>3</v>
      </c>
      <c r="AR5" s="148" t="str" cm="1">
        <f t="array" aca="1" ref="AR5" ca="1" xml:space="preserve"> INDIRECT( ADDRESS( 8 + AR$2, COLUMN($AX:$AX)))</f>
        <v>4</v>
      </c>
      <c r="AS5" s="148" t="str" cm="1">
        <f t="array" aca="1" ref="AS5" ca="1" xml:space="preserve"> INDIRECT( ADDRESS( 8 + AS$2, COLUMN($AX:$AX)))</f>
        <v>5</v>
      </c>
      <c r="BB5" s="147" t="s">
        <v>288</v>
      </c>
      <c r="BC5" s="146" t="s">
        <v>287</v>
      </c>
      <c r="BD5" s="145"/>
      <c r="BE5" s="145"/>
      <c r="BF5" s="145"/>
      <c r="BG5" s="145"/>
    </row>
    <row r="6" spans="1:65" s="107" customFormat="1" ht="40.5" customHeight="1">
      <c r="A6" s="144"/>
      <c r="B6" s="143" t="s">
        <v>80</v>
      </c>
      <c r="C6" s="142"/>
      <c r="D6" s="141" t="str" cm="1">
        <f t="array" aca="1" ref="D6" ca="1" xml:space="preserve"> INDIRECT( ADDRESS( 8 + D$2, COLUMN($AY:$AY)))</f>
        <v>b</v>
      </c>
      <c r="E6" s="141" t="str" cm="1">
        <f t="array" aca="1" ref="E6" ca="1" xml:space="preserve"> INDIRECT( ADDRESS( 8 + E$2, COLUMN($AY:$AY)))</f>
        <v>p</v>
      </c>
      <c r="F6" s="141" t="str" cm="1">
        <f t="array" aca="1" ref="F6" ca="1" xml:space="preserve"> INDIRECT( ADDRESS( 8 + F$2, COLUMN($AY:$AY)))</f>
        <v>m</v>
      </c>
      <c r="G6" s="141" t="str" cm="1">
        <f t="array" aca="1" ref="G6" ca="1" xml:space="preserve"> INDIRECT( ADDRESS( 8 + G$2, COLUMN($AY:$AY)))</f>
        <v>f</v>
      </c>
      <c r="H6" s="141" t="str" cm="1">
        <f t="array" aca="1" ref="H6" ca="1" xml:space="preserve"> INDIRECT( ADDRESS( 8 + H$2, COLUMN($AY:$AY)))</f>
        <v>d</v>
      </c>
      <c r="I6" s="141" t="str" cm="1">
        <f t="array" aca="1" ref="I6" ca="1" xml:space="preserve"> INDIRECT( ADDRESS( 8 + I$2, COLUMN($AY:$AY)))</f>
        <v>t</v>
      </c>
      <c r="J6" s="141" t="str" cm="1">
        <f t="array" aca="1" ref="J6" ca="1" xml:space="preserve"> INDIRECT( ADDRESS( 8 + J$2, COLUMN($AY:$AY)))</f>
        <v>n</v>
      </c>
      <c r="K6" s="141" t="str" cm="1">
        <f t="array" aca="1" ref="K6" ca="1" xml:space="preserve"> INDIRECT( ADDRESS( 8 + K$2, COLUMN($AY:$AY)))</f>
        <v>l</v>
      </c>
      <c r="L6" s="141" t="str" cm="1">
        <f t="array" aca="1" ref="L6" ca="1" xml:space="preserve"> INDIRECT( ADDRESS( 8 + L$2, COLUMN($AY:$AY)))</f>
        <v>g</v>
      </c>
      <c r="M6" s="141" t="str" cm="1">
        <f t="array" aca="1" ref="M6" ca="1" xml:space="preserve"> INDIRECT( ADDRESS( 8 + M$2, COLUMN($AY:$AY)))</f>
        <v>k</v>
      </c>
      <c r="N6" s="141" t="str" cm="1">
        <f t="array" aca="1" ref="N6" ca="1" xml:space="preserve"> INDIRECT( ADDRESS( 8 + N$2, COLUMN($AY:$AY)))</f>
        <v>h</v>
      </c>
      <c r="O6" s="141" t="str" cm="1">
        <f t="array" aca="1" ref="O6" ca="1" xml:space="preserve"> INDIRECT( ADDRESS( 8 + O$2, COLUMN($AY:$AY)))</f>
        <v>j</v>
      </c>
      <c r="P6" s="141" t="str" cm="1">
        <f t="array" aca="1" ref="P6" ca="1" xml:space="preserve"> INDIRECT( ADDRESS( 8 + P$2, COLUMN($AY:$AY)))</f>
        <v>q</v>
      </c>
      <c r="Q6" s="141" t="str" cm="1">
        <f t="array" aca="1" ref="Q6" ca="1" xml:space="preserve"> INDIRECT( ADDRESS( 8 + Q$2, COLUMN($AY:$AY)))</f>
        <v>x</v>
      </c>
      <c r="R6" s="141" t="str" cm="1">
        <f t="array" aca="1" ref="R6" ca="1" xml:space="preserve"> INDIRECT( ADDRESS( 8 + R$2, COLUMN($AY:$AY)))</f>
        <v>zh</v>
      </c>
      <c r="S6" s="141" t="str" cm="1">
        <f t="array" aca="1" ref="S6" ca="1" xml:space="preserve"> INDIRECT( ADDRESS( 8 + S$2, COLUMN($AY:$AY)))</f>
        <v>ch</v>
      </c>
      <c r="T6" s="141" t="str" cm="1">
        <f t="array" aca="1" ref="T6" ca="1" xml:space="preserve"> INDIRECT( ADDRESS( 8 + T$2, COLUMN($AY:$AY)))</f>
        <v>sh</v>
      </c>
      <c r="U6" s="141" t="str" cm="1">
        <f t="array" aca="1" ref="U6" ca="1" xml:space="preserve"> INDIRECT( ADDRESS( 8 + U$2, COLUMN($AY:$AY)))</f>
        <v>r</v>
      </c>
      <c r="V6" s="141" t="str" cm="1">
        <f t="array" aca="1" ref="V6" ca="1" xml:space="preserve"> INDIRECT( ADDRESS( 8 + V$2, COLUMN($AY:$AY)))</f>
        <v>z</v>
      </c>
      <c r="W6" s="141" t="str" cm="1">
        <f t="array" aca="1" ref="W6" ca="1" xml:space="preserve"> INDIRECT( ADDRESS( 8 + W$2, COLUMN($AY:$AY)))</f>
        <v>ch</v>
      </c>
      <c r="X6" s="141" t="str" cm="1">
        <f t="array" aca="1" ref="X6" ca="1" xml:space="preserve"> INDIRECT( ADDRESS( 8 + X$2, COLUMN($AY:$AY)))</f>
        <v>s</v>
      </c>
      <c r="Y6" s="141" t="str" cm="1">
        <f t="array" aca="1" ref="Y6" ca="1" xml:space="preserve"> INDIRECT( ADDRESS( 8 + Y$2, COLUMN($AY:$AY)))</f>
        <v>i</v>
      </c>
      <c r="Z6" s="141" t="str" cm="1">
        <f t="array" aca="1" ref="Z6" ca="1" xml:space="preserve"> INDIRECT( ADDRESS( 8 + Z$2, COLUMN($AY:$AY)))</f>
        <v>u</v>
      </c>
      <c r="AA6" s="141" t="str" cm="1">
        <f t="array" aca="1" ref="AA6" ca="1" xml:space="preserve"> INDIRECT( ADDRESS( 8 + AA$2, COLUMN($AY:$AY)))</f>
        <v xml:space="preserve">ü </v>
      </c>
      <c r="AB6" s="141" t="str" cm="1">
        <f t="array" aca="1" ref="AB6" ca="1" xml:space="preserve"> INDIRECT( ADDRESS( 8 + AB$2, COLUMN($AY:$AY)))</f>
        <v>a</v>
      </c>
      <c r="AC6" s="141" t="str" cm="1">
        <f t="array" aca="1" ref="AC6" ca="1" xml:space="preserve"> INDIRECT( ADDRESS( 8 + AC$2, COLUMN($AY:$AY)))</f>
        <v>o</v>
      </c>
      <c r="AD6" s="141" t="str" cm="1">
        <f t="array" aca="1" ref="AD6" ca="1" xml:space="preserve"> INDIRECT( ADDRESS( 8 + AD$2, COLUMN($AY:$AY)))</f>
        <v>e</v>
      </c>
      <c r="AE6" s="141" t="str" cm="1">
        <f t="array" aca="1" ref="AE6" ca="1" xml:space="preserve"> INDIRECT( ADDRESS( 8 + AE$2, COLUMN($AY:$AY)))</f>
        <v xml:space="preserve">ê </v>
      </c>
      <c r="AF6" s="141" t="str" cm="1">
        <f t="array" aca="1" ref="AF6" ca="1" xml:space="preserve"> INDIRECT( ADDRESS( 8 + AF$2, COLUMN($AY:$AY)))</f>
        <v>ai</v>
      </c>
      <c r="AG6" s="141" t="str" cm="1">
        <f t="array" aca="1" ref="AG6" ca="1" xml:space="preserve"> INDIRECT( ADDRESS( 8 + AG$2, COLUMN($AY:$AY)))</f>
        <v>ei</v>
      </c>
      <c r="AH6" s="141" t="str" cm="1">
        <f t="array" aca="1" ref="AH6" ca="1" xml:space="preserve"> INDIRECT( ADDRESS( 8 + AH$2, COLUMN($AY:$AY)))</f>
        <v>ao</v>
      </c>
      <c r="AI6" s="141" t="str" cm="1">
        <f t="array" aca="1" ref="AI6" ca="1" xml:space="preserve"> INDIRECT( ADDRESS( 8 + AI$2, COLUMN($AY:$AY)))</f>
        <v>ou</v>
      </c>
      <c r="AJ6" s="141" t="str" cm="1">
        <f t="array" aca="1" ref="AJ6" ca="1" xml:space="preserve"> INDIRECT( ADDRESS( 8 + AJ$2, COLUMN($AY:$AY)))</f>
        <v>an</v>
      </c>
      <c r="AK6" s="141" t="str" cm="1">
        <f t="array" aca="1" ref="AK6" ca="1" xml:space="preserve"> INDIRECT( ADDRESS( 8 + AK$2, COLUMN($AY:$AY)))</f>
        <v>enn</v>
      </c>
      <c r="AL6" s="141" t="str" cm="1">
        <f t="array" aca="1" ref="AL6" ca="1" xml:space="preserve"> INDIRECT( ADDRESS( 8 + AL$2, COLUMN($AY:$AY)))</f>
        <v>ang</v>
      </c>
      <c r="AM6" s="141" t="str" cm="1">
        <f t="array" aca="1" ref="AM6" ca="1" xml:space="preserve"> INDIRECT( ADDRESS( 8 + AM$2, COLUMN($AY:$AY)))</f>
        <v>eng</v>
      </c>
      <c r="AN6" s="141" t="str" cm="1">
        <f t="array" aca="1" ref="AN6" ca="1" xml:space="preserve"> INDIRECT( ADDRESS( 8 + AN$2, COLUMN($AY:$AY)))</f>
        <v>er</v>
      </c>
      <c r="AO6" s="141" t="str" cm="1">
        <f t="array" aca="1" ref="AO6" ca="1" xml:space="preserve"> INDIRECT( ADDRESS( 8 + AO$2, COLUMN($AY:$AY)))</f>
        <v>om</v>
      </c>
      <c r="AP6" s="141" t="str" cm="1">
        <f t="array" aca="1" ref="AP6" ca="1" xml:space="preserve"> INDIRECT( ADDRESS( 8 + AP$2, COLUMN($AY:$AY)))</f>
        <v>ann</v>
      </c>
      <c r="AQ6" s="141" t="str" cm="1">
        <f t="array" aca="1" ref="AQ6" ca="1" xml:space="preserve"> INDIRECT( ADDRESS( 8 + AQ$2, COLUMN($AY:$AY)))</f>
        <v>inn</v>
      </c>
      <c r="AR6" s="141" t="str" cm="1">
        <f t="array" aca="1" ref="AR6" ca="1" xml:space="preserve"> INDIRECT( ADDRESS( 8 + AR$2, COLUMN($AY:$AY)))</f>
        <v>unn</v>
      </c>
      <c r="AS6" s="141" t="str" cm="1">
        <f t="array" aca="1" ref="AS6" ca="1" xml:space="preserve"> INDIRECT( ADDRESS( 8 + AS$2, COLUMN($AY:$AY)))</f>
        <v>enn</v>
      </c>
      <c r="AV6"/>
      <c r="AY6"/>
      <c r="AZ6"/>
      <c r="BA6"/>
      <c r="BB6"/>
      <c r="BI6" s="38"/>
      <c r="BJ6" s="38"/>
      <c r="BK6" s="39"/>
      <c r="BL6" s="38"/>
      <c r="BM6" s="38"/>
    </row>
    <row r="7" spans="1:65" s="107" customFormat="1" ht="36" customHeight="1" thickBot="1">
      <c r="A7"/>
      <c r="AV7" s="140"/>
      <c r="AW7"/>
      <c r="AX7"/>
      <c r="AY7"/>
      <c r="AZ7"/>
      <c r="BC7" s="140"/>
      <c r="BD7"/>
      <c r="BE7"/>
      <c r="BI7" s="38"/>
      <c r="BJ7" s="38">
        <f xml:space="preserve"> FIND("/", BI8)</f>
        <v>12</v>
      </c>
      <c r="BK7" s="39"/>
      <c r="BL7" s="38"/>
      <c r="BM7" s="38"/>
    </row>
    <row r="8" spans="1:65" ht="42.75" customHeight="1" thickBot="1">
      <c r="A8" s="107"/>
      <c r="B8" s="107"/>
      <c r="C8" s="94"/>
      <c r="D8" s="118"/>
      <c r="E8" s="117" t="s">
        <v>286</v>
      </c>
      <c r="F8" s="116"/>
      <c r="G8" s="106" t="s">
        <v>285</v>
      </c>
      <c r="H8" s="105"/>
      <c r="I8" s="104"/>
      <c r="J8" s="138" t="s">
        <v>284</v>
      </c>
      <c r="K8" s="137"/>
      <c r="L8" s="136"/>
      <c r="M8" s="138" t="s">
        <v>283</v>
      </c>
      <c r="N8" s="137"/>
      <c r="O8" s="136"/>
      <c r="P8" s="118"/>
      <c r="Q8" s="139" t="s">
        <v>282</v>
      </c>
      <c r="R8" s="116"/>
      <c r="S8" s="138" t="s">
        <v>281</v>
      </c>
      <c r="T8" s="137"/>
      <c r="U8" s="136"/>
      <c r="V8" s="138" t="s">
        <v>280</v>
      </c>
      <c r="W8" s="137"/>
      <c r="X8" s="136"/>
      <c r="Y8" s="103"/>
      <c r="Z8" s="102" t="s">
        <v>279</v>
      </c>
      <c r="AA8" s="101"/>
      <c r="AB8" s="103"/>
      <c r="AC8" s="102" t="s">
        <v>278</v>
      </c>
      <c r="AD8" s="101"/>
      <c r="AE8" s="100" t="s">
        <v>277</v>
      </c>
      <c r="AF8" s="99"/>
      <c r="AG8" s="98"/>
      <c r="AH8" s="97" t="s">
        <v>276</v>
      </c>
      <c r="AI8" s="96"/>
      <c r="AJ8" s="95"/>
      <c r="AK8" s="97" t="s">
        <v>275</v>
      </c>
      <c r="AL8" s="96"/>
      <c r="AM8" s="95"/>
      <c r="AN8" s="94"/>
      <c r="AO8" s="94"/>
      <c r="AP8" s="94"/>
      <c r="AQ8" s="94"/>
      <c r="AR8" s="94"/>
      <c r="AS8" s="94"/>
      <c r="AT8" s="94"/>
      <c r="AU8" s="94"/>
      <c r="AV8" s="135" t="s">
        <v>272</v>
      </c>
      <c r="AW8" s="134" t="s">
        <v>274</v>
      </c>
      <c r="AX8" s="133" t="s">
        <v>273</v>
      </c>
      <c r="AY8" s="132" t="s">
        <v>80</v>
      </c>
      <c r="AZ8" s="131" t="s">
        <v>271</v>
      </c>
      <c r="BC8" s="130" t="s">
        <v>272</v>
      </c>
      <c r="BD8" s="129" t="s">
        <v>271</v>
      </c>
      <c r="BE8" s="128" t="s">
        <v>270</v>
      </c>
      <c r="BF8" s="127" t="s">
        <v>269</v>
      </c>
      <c r="BI8" s="62" t="s">
        <v>268</v>
      </c>
      <c r="BJ8" s="61" t="str">
        <f xml:space="preserve"> MID(BI8, $BJ$7+1, BM8-$BJ$7-1)</f>
        <v>^m(\d)$</v>
      </c>
      <c r="BK8" s="60" t="str">
        <f>MID(BI8, BM8+1, BL8-BM8-1)</f>
        <v>mu$1</v>
      </c>
      <c r="BL8" s="59">
        <f>FIND("/",BI8, BM8+1)</f>
        <v>25</v>
      </c>
      <c r="BM8" s="59">
        <f xml:space="preserve"> FIND("/", BI8, 13)</f>
        <v>20</v>
      </c>
    </row>
    <row r="9" spans="1:65" ht="42.75" customHeight="1" thickTop="1" thickBot="1">
      <c r="C9" s="80"/>
      <c r="D9" s="90" t="str">
        <f ca="1">D4</f>
        <v>ㄅ</v>
      </c>
      <c r="E9" s="88" t="str">
        <f ca="1">D5</f>
        <v>b</v>
      </c>
      <c r="F9" s="114" t="str">
        <f ca="1">D6</f>
        <v>b</v>
      </c>
      <c r="G9" s="90" t="str">
        <f ca="1">H4</f>
        <v>ㄉ</v>
      </c>
      <c r="H9" s="88"/>
      <c r="I9" s="92" t="s">
        <v>193</v>
      </c>
      <c r="J9" s="126" t="str">
        <f ca="1">AQ4</f>
        <v>ˇ</v>
      </c>
      <c r="K9" s="125"/>
      <c r="L9" s="122" t="s">
        <v>267</v>
      </c>
      <c r="M9" s="124" t="str">
        <f ca="1">AR4</f>
        <v>ˋ</v>
      </c>
      <c r="N9" s="123"/>
      <c r="O9" s="119" t="s">
        <v>266</v>
      </c>
      <c r="P9" s="90" t="str">
        <f ca="1">R4</f>
        <v>ㄓ</v>
      </c>
      <c r="Q9" s="88" t="str">
        <f ca="1">R5</f>
        <v>Z</v>
      </c>
      <c r="R9" s="87" t="str">
        <f ca="1">R6</f>
        <v>zh</v>
      </c>
      <c r="S9" s="124" t="str">
        <f ca="1">AP4</f>
        <v>ˊ</v>
      </c>
      <c r="T9" s="123"/>
      <c r="U9" s="122" t="s">
        <v>265</v>
      </c>
      <c r="V9" s="121" t="str">
        <f ca="1">AS4</f>
        <v>˙</v>
      </c>
      <c r="W9" s="120"/>
      <c r="X9" s="119" t="s">
        <v>264</v>
      </c>
      <c r="Y9" s="83" t="str">
        <f ca="1">AB4</f>
        <v>ㄚ</v>
      </c>
      <c r="Z9" s="82"/>
      <c r="AA9" s="86" t="str">
        <f ca="1">W6</f>
        <v>ch</v>
      </c>
      <c r="AB9" s="83" t="str">
        <f ca="1">AF4</f>
        <v>ㄞ</v>
      </c>
      <c r="AC9" s="82" t="str">
        <f ca="1">AF5</f>
        <v>A</v>
      </c>
      <c r="AD9" s="86" t="str">
        <f ca="1">AF6</f>
        <v>ai</v>
      </c>
      <c r="AE9" s="83" t="str">
        <f ca="1">AJ4</f>
        <v>ㄢ</v>
      </c>
      <c r="AF9" s="82" t="str">
        <f ca="1">AJ6</f>
        <v>an</v>
      </c>
      <c r="AG9" s="86" t="str">
        <f ca="1">AE6</f>
        <v xml:space="preserve">ê </v>
      </c>
      <c r="AH9" s="83" t="str">
        <f ca="1">AN4</f>
        <v>ㄦ</v>
      </c>
      <c r="AI9" s="82" t="str">
        <f ca="1">AN5</f>
        <v>R</v>
      </c>
      <c r="AJ9" s="86" t="str">
        <f ca="1">AN6</f>
        <v>er</v>
      </c>
      <c r="AK9" s="110"/>
      <c r="AL9" s="109"/>
      <c r="AM9" s="108"/>
      <c r="AN9" s="80"/>
      <c r="AO9" s="80"/>
      <c r="AP9" s="80"/>
      <c r="AQ9" s="80"/>
      <c r="AR9" s="94"/>
      <c r="AS9" s="80"/>
      <c r="AT9" s="80"/>
      <c r="AU9" s="80"/>
      <c r="AV9" s="49" cm="1">
        <f t="array" ref="AV9" xml:space="preserve"> ROW() - ROW($8:$8)</f>
        <v>1</v>
      </c>
      <c r="AW9" s="53" t="s">
        <v>108</v>
      </c>
      <c r="AX9" s="52" t="s">
        <v>184</v>
      </c>
      <c r="AY9" s="51" t="s">
        <v>184</v>
      </c>
      <c r="AZ9" s="50" t="s">
        <v>263</v>
      </c>
      <c r="BC9" s="44" cm="1">
        <f t="array" ref="BC9" xml:space="preserve"> ROW() - ROW($8:$8)</f>
        <v>1</v>
      </c>
      <c r="BD9" s="43" t="str">
        <f>表格7_9[[#This Row],[注音符號]]</f>
        <v>ㄅ</v>
      </c>
      <c r="BE9" s="42" t="str">
        <f xml:space="preserve"> MID($BC$4,$BC9,1)</f>
        <v>1</v>
      </c>
      <c r="BF9" s="41" t="str">
        <f xml:space="preserve"> MID($BC$5,$BC9,1)</f>
        <v>1</v>
      </c>
      <c r="BI9" s="62" t="s">
        <v>262</v>
      </c>
      <c r="BJ9" s="61" t="str">
        <f xml:space="preserve"> MID(BI9, $BJ$7+1, BM9-$BJ$7-1)</f>
        <v>^r5$</v>
      </c>
      <c r="BK9" s="60" t="str">
        <f>MID(BI9, BM9+1, BL9-BM9-1)</f>
        <v>er5</v>
      </c>
      <c r="BL9" s="59">
        <f>FIND("/",BI9, BM9+1)</f>
        <v>21</v>
      </c>
      <c r="BM9" s="59">
        <f xml:space="preserve"> FIND("/", BI9, 13)</f>
        <v>17</v>
      </c>
    </row>
    <row r="10" spans="1:65" s="115" customFormat="1" ht="42.75" customHeight="1">
      <c r="A10" s="107"/>
      <c r="B10" s="107"/>
      <c r="C10" s="94"/>
      <c r="D10" s="94"/>
      <c r="E10" s="106" t="s">
        <v>261</v>
      </c>
      <c r="F10" s="105"/>
      <c r="G10" s="104"/>
      <c r="H10" s="106" t="s">
        <v>260</v>
      </c>
      <c r="I10" s="105"/>
      <c r="J10" s="104"/>
      <c r="K10" s="118"/>
      <c r="L10" s="117" t="s">
        <v>259</v>
      </c>
      <c r="M10" s="116"/>
      <c r="N10" s="106" t="s">
        <v>112</v>
      </c>
      <c r="O10" s="105"/>
      <c r="P10" s="104"/>
      <c r="Q10" s="106" t="s">
        <v>258</v>
      </c>
      <c r="R10" s="105"/>
      <c r="S10" s="104"/>
      <c r="T10" s="118"/>
      <c r="U10" s="117" t="s">
        <v>257</v>
      </c>
      <c r="V10" s="116"/>
      <c r="W10" s="103"/>
      <c r="X10" s="102" t="s">
        <v>256</v>
      </c>
      <c r="Y10" s="101"/>
      <c r="Z10" s="103"/>
      <c r="AA10" s="102" t="s">
        <v>255</v>
      </c>
      <c r="AB10" s="101"/>
      <c r="AC10" s="100" t="s">
        <v>135</v>
      </c>
      <c r="AD10" s="99"/>
      <c r="AE10" s="98"/>
      <c r="AF10" s="100" t="s">
        <v>254</v>
      </c>
      <c r="AG10" s="99"/>
      <c r="AH10" s="98"/>
      <c r="AI10" s="100" t="s">
        <v>253</v>
      </c>
      <c r="AJ10" s="99"/>
      <c r="AK10" s="98"/>
      <c r="AL10" s="100" t="s">
        <v>252</v>
      </c>
      <c r="AM10" s="99"/>
      <c r="AN10" s="98"/>
      <c r="AO10" s="97" t="s">
        <v>251</v>
      </c>
      <c r="AP10" s="96"/>
      <c r="AQ10" s="95"/>
      <c r="AR10" s="94"/>
      <c r="AV10" s="49" cm="1">
        <f t="array" ref="AV10" xml:space="preserve"> ROW() - ROW($8:$8)</f>
        <v>2</v>
      </c>
      <c r="AW10" s="53" t="s">
        <v>206</v>
      </c>
      <c r="AX10" s="52" t="s">
        <v>124</v>
      </c>
      <c r="AY10" s="51" t="s">
        <v>124</v>
      </c>
      <c r="AZ10" s="50" t="s">
        <v>250</v>
      </c>
      <c r="BC10" s="44" cm="1">
        <f t="array" ref="BC10" xml:space="preserve"> ROW() - ROW($8:$8)</f>
        <v>2</v>
      </c>
      <c r="BD10" s="43" t="str">
        <f>表格7_9[[#This Row],[注音符號]]</f>
        <v>ㄆ</v>
      </c>
      <c r="BE10" s="42" t="str">
        <f xml:space="preserve"> MID($BC$4,$BC10,1)</f>
        <v>q</v>
      </c>
      <c r="BF10" s="41" t="str">
        <f xml:space="preserve"> MID($BC$5,$BC10,1)</f>
        <v>q</v>
      </c>
      <c r="BI10" s="62" t="s">
        <v>249</v>
      </c>
      <c r="BJ10" s="61" t="str">
        <f xml:space="preserve"> MID(BI10, $BJ$7+1, BM10-$BJ$7-1)</f>
        <v>iu</v>
      </c>
      <c r="BK10" s="60" t="str">
        <f>MID(BI10, BM10+1, BL10-BM10-1)</f>
        <v>iou</v>
      </c>
      <c r="BL10" s="59">
        <f>FIND("/",BI10, BM10+1)</f>
        <v>19</v>
      </c>
      <c r="BM10" s="59">
        <f xml:space="preserve"> FIND("/", BI10, 13)</f>
        <v>15</v>
      </c>
    </row>
    <row r="11" spans="1:65" s="93" customFormat="1" ht="42.75" customHeight="1" thickBot="1">
      <c r="A11"/>
      <c r="B11"/>
      <c r="C11" s="80"/>
      <c r="D11" s="80"/>
      <c r="E11" s="90" t="str">
        <f ca="1">E4</f>
        <v>ㄆ</v>
      </c>
      <c r="F11" s="88" t="str">
        <f ca="1">E5</f>
        <v>p</v>
      </c>
      <c r="G11" s="87" t="str">
        <f ca="1">E6</f>
        <v>p</v>
      </c>
      <c r="H11" s="90" t="str">
        <f ca="1">I4</f>
        <v>ㄊ</v>
      </c>
      <c r="I11" s="88" t="str">
        <f ca="1">I5</f>
        <v>t</v>
      </c>
      <c r="J11" s="92" t="s">
        <v>248</v>
      </c>
      <c r="K11" s="90" t="str">
        <f ca="1">L4</f>
        <v>ㄍ</v>
      </c>
      <c r="L11" s="88" t="str">
        <f ca="1">L5</f>
        <v>g</v>
      </c>
      <c r="M11" s="114" t="str">
        <f ca="1">L6</f>
        <v>g</v>
      </c>
      <c r="N11" s="91" t="str">
        <f ca="1">O4</f>
        <v>ㄐ</v>
      </c>
      <c r="O11" s="88" t="str">
        <f ca="1">O5</f>
        <v>j</v>
      </c>
      <c r="P11" s="87" t="str">
        <f ca="1">O6</f>
        <v>j</v>
      </c>
      <c r="Q11" s="90" t="str">
        <f ca="1">S4</f>
        <v>ㄔ</v>
      </c>
      <c r="R11" s="88" t="str">
        <f ca="1">S5</f>
        <v>C</v>
      </c>
      <c r="S11" s="87" t="str">
        <f ca="1">S6</f>
        <v>ch</v>
      </c>
      <c r="T11" s="89" t="str">
        <f ca="1">V4</f>
        <v>ㄗ</v>
      </c>
      <c r="U11" s="88" t="str">
        <f ca="1">V5</f>
        <v>z</v>
      </c>
      <c r="V11" s="114" t="str">
        <f ca="1">V6</f>
        <v>z</v>
      </c>
      <c r="W11" s="83" t="str">
        <f ca="1">Y4</f>
        <v>ㄧ</v>
      </c>
      <c r="X11" s="82" t="str">
        <f ca="1">Y5</f>
        <v>i</v>
      </c>
      <c r="Y11" s="86" t="str">
        <f ca="1">Y6</f>
        <v>i</v>
      </c>
      <c r="Z11" s="83" t="str">
        <f ca="1">AC4</f>
        <v>ㄛ</v>
      </c>
      <c r="AA11" s="82" t="str">
        <f ca="1">AC5</f>
        <v>o</v>
      </c>
      <c r="AB11" s="84" t="str">
        <f ca="1">AC6</f>
        <v>o</v>
      </c>
      <c r="AC11" s="83" t="str">
        <f ca="1">AG4</f>
        <v>ㄟ</v>
      </c>
      <c r="AD11" s="82" t="str">
        <f ca="1">AG5</f>
        <v>I</v>
      </c>
      <c r="AE11" s="113" t="str">
        <f ca="1">AG6</f>
        <v>ei</v>
      </c>
      <c r="AF11" s="83" t="str">
        <f ca="1">AK4</f>
        <v>ㄣ</v>
      </c>
      <c r="AG11" s="82" t="str">
        <f ca="1">AK5</f>
        <v>N</v>
      </c>
      <c r="AH11" s="86" t="str">
        <f ca="1">AK6</f>
        <v>enn</v>
      </c>
      <c r="AI11" s="110"/>
      <c r="AJ11" s="109"/>
      <c r="AK11" s="108"/>
      <c r="AL11" s="110"/>
      <c r="AM11" s="109"/>
      <c r="AN11" s="108"/>
      <c r="AO11" s="110"/>
      <c r="AP11" s="109"/>
      <c r="AQ11" s="108"/>
      <c r="AR11" s="94"/>
      <c r="AV11" s="49" cm="1">
        <f t="array" ref="AV11" xml:space="preserve"> ROW() - ROW($8:$8)</f>
        <v>3</v>
      </c>
      <c r="AW11" s="53" t="s">
        <v>26</v>
      </c>
      <c r="AX11" s="52" t="s">
        <v>159</v>
      </c>
      <c r="AY11" s="51" t="s">
        <v>159</v>
      </c>
      <c r="AZ11" s="50" t="s">
        <v>247</v>
      </c>
      <c r="BC11" s="44" cm="1">
        <f t="array" ref="BC11" xml:space="preserve"> ROW() - ROW($8:$8)</f>
        <v>3</v>
      </c>
      <c r="BD11" s="43" t="str">
        <f>表格7_9[[#This Row],[注音符號]]</f>
        <v>ㄇ</v>
      </c>
      <c r="BE11" s="42" t="str">
        <f xml:space="preserve"> MID($BC$4,$BC11,1)</f>
        <v>a</v>
      </c>
      <c r="BF11" s="41" t="str">
        <f xml:space="preserve"> MID($BC$5,$BC11,1)</f>
        <v>a</v>
      </c>
      <c r="BI11" s="62" t="s">
        <v>246</v>
      </c>
      <c r="BJ11" s="61" t="str">
        <f xml:space="preserve"> MID(BI11, $BJ$7+1, BM11-$BJ$7-1)</f>
        <v>ui</v>
      </c>
      <c r="BK11" s="60" t="str">
        <f>MID(BI11, BM11+1, BL11-BM11-1)</f>
        <v>uei</v>
      </c>
      <c r="BL11" s="59">
        <f>FIND("/",BI11, BM11+1)</f>
        <v>19</v>
      </c>
      <c r="BM11" s="59">
        <f xml:space="preserve"> FIND("/", BI11, 13)</f>
        <v>15</v>
      </c>
    </row>
    <row r="12" spans="1:65" s="93" customFormat="1" ht="42.75" customHeight="1">
      <c r="A12" s="107"/>
      <c r="B12" s="107"/>
      <c r="C12" s="94"/>
      <c r="D12" s="94"/>
      <c r="E12" s="112"/>
      <c r="F12" s="106" t="s">
        <v>245</v>
      </c>
      <c r="G12" s="105"/>
      <c r="H12" s="104"/>
      <c r="I12" s="106" t="s">
        <v>188</v>
      </c>
      <c r="J12" s="105"/>
      <c r="K12" s="104"/>
      <c r="L12" s="106" t="s">
        <v>244</v>
      </c>
      <c r="M12" s="105"/>
      <c r="N12" s="104"/>
      <c r="O12" s="106" t="s">
        <v>243</v>
      </c>
      <c r="P12" s="105"/>
      <c r="Q12" s="104"/>
      <c r="R12" s="106" t="s">
        <v>116</v>
      </c>
      <c r="S12" s="105"/>
      <c r="T12" s="104"/>
      <c r="U12" s="106" t="s">
        <v>242</v>
      </c>
      <c r="V12" s="105"/>
      <c r="W12" s="104"/>
      <c r="X12" s="103"/>
      <c r="Y12" s="102" t="s">
        <v>241</v>
      </c>
      <c r="Z12" s="101"/>
      <c r="AA12" s="100" t="s">
        <v>120</v>
      </c>
      <c r="AB12" s="99"/>
      <c r="AC12" s="98"/>
      <c r="AD12" s="103"/>
      <c r="AE12" s="102" t="s">
        <v>240</v>
      </c>
      <c r="AF12" s="101"/>
      <c r="AG12" s="100" t="s">
        <v>239</v>
      </c>
      <c r="AH12" s="99"/>
      <c r="AI12" s="98"/>
      <c r="AJ12" s="97" t="s">
        <v>238</v>
      </c>
      <c r="AK12" s="96"/>
      <c r="AL12" s="95"/>
      <c r="AM12" s="94"/>
      <c r="AN12" s="94"/>
      <c r="AO12" s="94"/>
      <c r="AP12" s="94"/>
      <c r="AQ12" s="94"/>
      <c r="AR12" s="94"/>
      <c r="AS12" s="94"/>
      <c r="AT12" s="94"/>
      <c r="AU12" s="94"/>
      <c r="AV12" s="49" cm="1">
        <f t="array" ref="AV12" xml:space="preserve"> ROW() - ROW($8:$8)</f>
        <v>4</v>
      </c>
      <c r="AW12" s="53" t="s">
        <v>179</v>
      </c>
      <c r="AX12" s="52" t="s">
        <v>207</v>
      </c>
      <c r="AY12" s="51" t="s">
        <v>207</v>
      </c>
      <c r="AZ12" s="50" t="s">
        <v>237</v>
      </c>
      <c r="BC12" s="44" cm="1">
        <f t="array" ref="BC12" xml:space="preserve"> ROW() - ROW($8:$8)</f>
        <v>4</v>
      </c>
      <c r="BD12" s="43" t="str">
        <f>表格7_9[[#This Row],[注音符號]]</f>
        <v>ㄈ</v>
      </c>
      <c r="BE12" s="42" t="str">
        <f xml:space="preserve"> MID($BC$4,$BC12,1)</f>
        <v>z</v>
      </c>
      <c r="BF12" s="41" t="str">
        <f xml:space="preserve"> MID($BC$5,$BC12,1)</f>
        <v>z</v>
      </c>
      <c r="BI12" s="62" t="s">
        <v>236</v>
      </c>
      <c r="BJ12" s="61" t="str">
        <f xml:space="preserve"> MID(BI12, $BJ$7+1, BM12-$BJ$7-1)</f>
        <v>ong</v>
      </c>
      <c r="BK12" s="60" t="str">
        <f>MID(BI12, BM12+1, BL12-BM12-1)</f>
        <v>ung</v>
      </c>
      <c r="BL12" s="59">
        <f>FIND("/",BI12, BM12+1)</f>
        <v>20</v>
      </c>
      <c r="BM12" s="59">
        <f xml:space="preserve"> FIND("/", BI12, 13)</f>
        <v>16</v>
      </c>
    </row>
    <row r="13" spans="1:65" s="93" customFormat="1" ht="42.75" customHeight="1" thickBot="1">
      <c r="A13"/>
      <c r="B13"/>
      <c r="C13" s="80"/>
      <c r="D13" s="80"/>
      <c r="E13" s="80"/>
      <c r="F13" s="90" t="str">
        <f ca="1">F4</f>
        <v>ㄇ</v>
      </c>
      <c r="G13" s="88" t="str">
        <f ca="1">F5</f>
        <v>m</v>
      </c>
      <c r="H13" s="87" t="str">
        <f ca="1">F6</f>
        <v>m</v>
      </c>
      <c r="I13" s="90" t="str">
        <f ca="1">J4</f>
        <v>ㄋ</v>
      </c>
      <c r="J13" s="88" t="str">
        <f ca="1">J5</f>
        <v>n</v>
      </c>
      <c r="K13" s="92" t="s">
        <v>170</v>
      </c>
      <c r="L13" s="90" t="str">
        <f ca="1">M4</f>
        <v>ㄎ</v>
      </c>
      <c r="M13" s="88" t="str">
        <f ca="1">M5</f>
        <v>k</v>
      </c>
      <c r="N13" s="87" t="str">
        <f ca="1">M6</f>
        <v>k</v>
      </c>
      <c r="O13" s="91" t="str">
        <f ca="1">P4</f>
        <v>ㄑ</v>
      </c>
      <c r="P13" s="88" t="str">
        <f ca="1">P5</f>
        <v>q</v>
      </c>
      <c r="Q13" s="87" t="str">
        <f ca="1">P6</f>
        <v>q</v>
      </c>
      <c r="R13" s="111" t="str">
        <f ca="1">T4</f>
        <v>ㄕ</v>
      </c>
      <c r="S13" s="88" t="str">
        <f ca="1">T5</f>
        <v>S</v>
      </c>
      <c r="T13" s="87" t="str">
        <f ca="1">T6</f>
        <v>sh</v>
      </c>
      <c r="U13" s="89" t="str">
        <f ca="1">W4</f>
        <v>ㄘ</v>
      </c>
      <c r="V13" s="88" t="str">
        <f ca="1">W5</f>
        <v>c</v>
      </c>
      <c r="W13" s="87" t="str">
        <f ca="1">W6</f>
        <v>ch</v>
      </c>
      <c r="X13" s="83" t="str">
        <f ca="1">Z4</f>
        <v>ㄨ</v>
      </c>
      <c r="Y13" s="82" t="str">
        <f ca="1">Z5</f>
        <v>u</v>
      </c>
      <c r="Z13" s="86" t="str">
        <f ca="1">Z6</f>
        <v>u</v>
      </c>
      <c r="AA13" s="83" t="str">
        <f ca="1">AD4</f>
        <v>ㄜ</v>
      </c>
      <c r="AB13" s="82" t="str">
        <f ca="1">AD5</f>
        <v>e</v>
      </c>
      <c r="AC13" s="84" t="str">
        <f ca="1">AD6</f>
        <v>e</v>
      </c>
      <c r="AD13" s="83" t="str">
        <f ca="1">AH4</f>
        <v>ㄠ</v>
      </c>
      <c r="AE13" s="82" t="str">
        <f ca="1">AH5</f>
        <v>O</v>
      </c>
      <c r="AF13" s="86" t="str">
        <f ca="1">AH6</f>
        <v>ao</v>
      </c>
      <c r="AG13" s="83" t="str">
        <f ca="1">AL4</f>
        <v>ㄤ</v>
      </c>
      <c r="AH13" s="82" t="str">
        <f ca="1">AL5</f>
        <v>K</v>
      </c>
      <c r="AI13" s="86" t="str">
        <f ca="1">AL6</f>
        <v>ang</v>
      </c>
      <c r="AJ13" s="110"/>
      <c r="AK13" s="109"/>
      <c r="AL13" s="108"/>
      <c r="AM13" s="80"/>
      <c r="AN13" s="80"/>
      <c r="AO13" s="80"/>
      <c r="AP13" s="80"/>
      <c r="AQ13" s="80"/>
      <c r="AR13" s="94"/>
      <c r="AS13" s="80"/>
      <c r="AT13" s="80"/>
      <c r="AU13" s="80"/>
      <c r="AV13" s="49" cm="1">
        <f t="array" ref="AV13" xml:space="preserve"> ROW() - ROW($8:$8)</f>
        <v>5</v>
      </c>
      <c r="AW13" s="53" t="s">
        <v>104</v>
      </c>
      <c r="AX13" s="52" t="s">
        <v>214</v>
      </c>
      <c r="AY13" s="51" t="s">
        <v>214</v>
      </c>
      <c r="AZ13" s="50" t="s">
        <v>235</v>
      </c>
      <c r="BC13" s="44" cm="1">
        <f t="array" ref="BC13" xml:space="preserve"> ROW() - ROW($8:$8)</f>
        <v>5</v>
      </c>
      <c r="BD13" s="43" t="str">
        <f>表格7_9[[#This Row],[注音符號]]</f>
        <v>ㄉ</v>
      </c>
      <c r="BE13" s="42" t="str">
        <f xml:space="preserve"> MID($BC$4,$BC13,1)</f>
        <v>2</v>
      </c>
      <c r="BF13" s="41" t="str">
        <f xml:space="preserve"> MID($BC$5,$BC13,1)</f>
        <v>2</v>
      </c>
      <c r="BI13" s="62" t="s">
        <v>234</v>
      </c>
      <c r="BJ13" s="61" t="str">
        <f xml:space="preserve"> MID(BI13, $BJ$7+1, BM13-$BJ$7-1)</f>
        <v>^yi?</v>
      </c>
      <c r="BK13" s="60" t="str">
        <f>MID(BI13, BM13+1, BL13-BM13-1)</f>
        <v>i</v>
      </c>
      <c r="BL13" s="59">
        <f>FIND("/",BI13, BM13+1)</f>
        <v>19</v>
      </c>
      <c r="BM13" s="59">
        <f xml:space="preserve"> FIND("/", BI13, 13)</f>
        <v>17</v>
      </c>
    </row>
    <row r="14" spans="1:65" s="93" customFormat="1" ht="42.75" customHeight="1">
      <c r="A14" s="107"/>
      <c r="B14" s="107"/>
      <c r="C14" s="94"/>
      <c r="D14" s="94"/>
      <c r="E14" s="94"/>
      <c r="F14" s="94"/>
      <c r="G14" s="106" t="s">
        <v>233</v>
      </c>
      <c r="H14" s="105"/>
      <c r="I14" s="104"/>
      <c r="J14" s="106" t="s">
        <v>232</v>
      </c>
      <c r="K14" s="105"/>
      <c r="L14" s="104"/>
      <c r="M14" s="106" t="s">
        <v>192</v>
      </c>
      <c r="N14" s="105"/>
      <c r="O14" s="104"/>
      <c r="P14" s="106" t="s">
        <v>231</v>
      </c>
      <c r="Q14" s="105"/>
      <c r="R14" s="104"/>
      <c r="S14" s="106" t="s">
        <v>230</v>
      </c>
      <c r="T14" s="105"/>
      <c r="U14" s="104"/>
      <c r="V14" s="106" t="s">
        <v>123</v>
      </c>
      <c r="W14" s="105"/>
      <c r="X14" s="104"/>
      <c r="Y14" s="100" t="s">
        <v>127</v>
      </c>
      <c r="Z14" s="99"/>
      <c r="AA14" s="98"/>
      <c r="AB14" s="103"/>
      <c r="AC14" s="102" t="s">
        <v>229</v>
      </c>
      <c r="AD14" s="101"/>
      <c r="AE14" s="100" t="s">
        <v>228</v>
      </c>
      <c r="AF14" s="99"/>
      <c r="AG14" s="98"/>
      <c r="AH14" s="97" t="s">
        <v>227</v>
      </c>
      <c r="AI14" s="96"/>
      <c r="AJ14" s="95"/>
      <c r="AK14" s="94"/>
      <c r="AL14" s="94"/>
      <c r="AM14" s="94"/>
      <c r="AN14" s="94"/>
      <c r="AO14" s="94"/>
      <c r="AP14" s="94"/>
      <c r="AQ14" s="94"/>
      <c r="AR14" s="94"/>
      <c r="AS14" s="94"/>
      <c r="AT14" s="94"/>
      <c r="AU14" s="94"/>
      <c r="AV14" s="49" cm="1">
        <f t="array" ref="AV14" xml:space="preserve"> ROW() - ROW($8:$8)</f>
        <v>6</v>
      </c>
      <c r="AW14" s="53" t="s">
        <v>226</v>
      </c>
      <c r="AX14" s="52" t="s">
        <v>193</v>
      </c>
      <c r="AY14" s="51" t="s">
        <v>193</v>
      </c>
      <c r="AZ14" s="50" t="s">
        <v>225</v>
      </c>
      <c r="BC14" s="44" cm="1">
        <f t="array" ref="BC14" xml:space="preserve"> ROW() - ROW($8:$8)</f>
        <v>6</v>
      </c>
      <c r="BD14" s="43" t="str">
        <f>表格7_9[[#This Row],[注音符號]]</f>
        <v>ㄊ</v>
      </c>
      <c r="BE14" s="42" t="str">
        <f xml:space="preserve"> MID($BC$4,$BC14,1)</f>
        <v>w</v>
      </c>
      <c r="BF14" s="41" t="str">
        <f xml:space="preserve"> MID($BC$5,$BC14,1)</f>
        <v>w</v>
      </c>
      <c r="BI14" s="62" t="s">
        <v>224</v>
      </c>
      <c r="BJ14" s="61" t="str">
        <f xml:space="preserve"> MID(BI14, $BJ$7+1, BM14-$BJ$7-1)</f>
        <v>^wu?</v>
      </c>
      <c r="BK14" s="60" t="str">
        <f>MID(BI14, BM14+1, BL14-BM14-1)</f>
        <v>u</v>
      </c>
      <c r="BL14" s="59">
        <f>FIND("/",BI14, BM14+1)</f>
        <v>19</v>
      </c>
      <c r="BM14" s="59">
        <f xml:space="preserve"> FIND("/", BI14, 13)</f>
        <v>17</v>
      </c>
    </row>
    <row r="15" spans="1:65" ht="42.75" customHeight="1" thickBot="1">
      <c r="C15" s="80"/>
      <c r="D15" s="80"/>
      <c r="E15" s="80"/>
      <c r="F15" s="80"/>
      <c r="G15" s="90" t="str">
        <f ca="1">G4</f>
        <v>ㄈ</v>
      </c>
      <c r="H15" s="88" t="str">
        <f ca="1">G5</f>
        <v>f</v>
      </c>
      <c r="I15" s="87" t="str">
        <f ca="1">G6</f>
        <v>f</v>
      </c>
      <c r="J15" s="90" t="str">
        <f ca="1">K4</f>
        <v>ㄌ</v>
      </c>
      <c r="K15" s="88" t="str">
        <f ca="1">K5</f>
        <v>l</v>
      </c>
      <c r="L15" s="92" t="s">
        <v>136</v>
      </c>
      <c r="M15" s="90" t="str">
        <f ca="1">N4</f>
        <v>ㄏ</v>
      </c>
      <c r="N15" s="88" t="str">
        <f ca="1">N5</f>
        <v>h</v>
      </c>
      <c r="O15" s="87" t="str">
        <f ca="1">N6</f>
        <v>h</v>
      </c>
      <c r="P15" s="91" t="str">
        <f ca="1">Q4</f>
        <v>ㄒ</v>
      </c>
      <c r="Q15" s="88" t="str">
        <f ca="1">Q5</f>
        <v>x</v>
      </c>
      <c r="R15" s="87" t="str">
        <f ca="1">Q6</f>
        <v>x</v>
      </c>
      <c r="S15" s="90" t="str">
        <f ca="1">U4</f>
        <v>ㄖ</v>
      </c>
      <c r="T15" s="88" t="str">
        <f ca="1">U5</f>
        <v>r</v>
      </c>
      <c r="U15" s="87" t="str">
        <f ca="1">U6</f>
        <v>r</v>
      </c>
      <c r="V15" s="89" t="str">
        <f ca="1">X4</f>
        <v>ㄙ</v>
      </c>
      <c r="W15" s="88" t="str">
        <f ca="1">X5</f>
        <v>s</v>
      </c>
      <c r="X15" s="87" t="str">
        <f ca="1">X6</f>
        <v>s</v>
      </c>
      <c r="Y15" s="83" t="str">
        <f ca="1">AA4</f>
        <v>ㄩ</v>
      </c>
      <c r="Z15" s="82" t="str">
        <f ca="1">AA5</f>
        <v>v</v>
      </c>
      <c r="AA15" s="84" t="str">
        <f ca="1">AA6</f>
        <v xml:space="preserve">ü </v>
      </c>
      <c r="AB15" s="83" t="str">
        <f ca="1">AF4</f>
        <v>ㄞ</v>
      </c>
      <c r="AC15" s="82" t="str">
        <f ca="1">AE5</f>
        <v>E</v>
      </c>
      <c r="AD15" s="86" t="str">
        <f ca="1">AE6</f>
        <v xml:space="preserve">ê </v>
      </c>
      <c r="AE15" s="85" t="str">
        <f ca="1">AI4</f>
        <v>ㄡ</v>
      </c>
      <c r="AF15" s="82" t="str">
        <f ca="1">AI5</f>
        <v>U</v>
      </c>
      <c r="AG15" s="84" t="str">
        <f ca="1">AI6</f>
        <v>ou</v>
      </c>
      <c r="AH15" s="83" t="str">
        <f ca="1">AM4</f>
        <v>ㄥ</v>
      </c>
      <c r="AI15" s="82" t="str">
        <f ca="1">AM5</f>
        <v>G</v>
      </c>
      <c r="AJ15" s="81" t="str">
        <f ca="1">AM6</f>
        <v>eng</v>
      </c>
      <c r="AK15" s="80"/>
      <c r="AL15" s="80"/>
      <c r="AM15" s="80"/>
      <c r="AN15" s="80"/>
      <c r="AO15" s="80"/>
      <c r="AP15" s="80"/>
      <c r="AQ15" s="80"/>
      <c r="AR15" s="80"/>
      <c r="AS15" s="80"/>
      <c r="AT15" s="80"/>
      <c r="AU15" s="80"/>
      <c r="AV15" s="49" cm="1">
        <f t="array" ref="AV15" xml:space="preserve"> ROW() - ROW($8:$8)</f>
        <v>7</v>
      </c>
      <c r="AW15" s="53" t="s">
        <v>169</v>
      </c>
      <c r="AX15" s="52" t="s">
        <v>170</v>
      </c>
      <c r="AY15" s="51" t="s">
        <v>170</v>
      </c>
      <c r="AZ15" s="50" t="s">
        <v>223</v>
      </c>
      <c r="BC15" s="44" cm="1">
        <f t="array" ref="BC15" xml:space="preserve"> ROW() - ROW($8:$8)</f>
        <v>7</v>
      </c>
      <c r="BD15" s="43" t="str">
        <f>表格7_9[[#This Row],[注音符號]]</f>
        <v>ㄋ</v>
      </c>
      <c r="BE15" s="42" t="str">
        <f xml:space="preserve"> MID($BC$4,$BC15,1)</f>
        <v>s</v>
      </c>
      <c r="BF15" s="41" t="str">
        <f xml:space="preserve"> MID($BC$5,$BC15,1)</f>
        <v>s</v>
      </c>
      <c r="BI15" s="62" t="s">
        <v>222</v>
      </c>
      <c r="BJ15" s="61" t="str">
        <f xml:space="preserve"> MID(BI15, $BJ$7+1, BM15-$BJ$7-1)</f>
        <v>iu</v>
      </c>
      <c r="BK15" s="60" t="str">
        <f>MID(BI15, BM15+1, BL15-BM15-1)</f>
        <v>v</v>
      </c>
      <c r="BL15" s="59">
        <f>FIND("/",BI15, BM15+1)</f>
        <v>17</v>
      </c>
      <c r="BM15" s="59">
        <f xml:space="preserve"> FIND("/", BI15, 13)</f>
        <v>15</v>
      </c>
    </row>
    <row r="16" spans="1:65" s="55" customFormat="1" ht="38.1" customHeight="1">
      <c r="A16"/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  <c r="AU16" s="79"/>
      <c r="AV16" s="49" cm="1">
        <f t="array" ref="AV16" xml:space="preserve"> ROW() - ROW($8:$8)</f>
        <v>8</v>
      </c>
      <c r="AW16" s="53" t="s">
        <v>203</v>
      </c>
      <c r="AX16" s="52" t="s">
        <v>136</v>
      </c>
      <c r="AY16" s="51" t="s">
        <v>136</v>
      </c>
      <c r="AZ16" s="50" t="s">
        <v>221</v>
      </c>
      <c r="BC16" s="44" cm="1">
        <f t="array" ref="BC16" xml:space="preserve"> ROW() - ROW($8:$8)</f>
        <v>8</v>
      </c>
      <c r="BD16" s="43" t="str">
        <f>表格7_9[[#This Row],[注音符號]]</f>
        <v>ㄌ</v>
      </c>
      <c r="BE16" s="42" t="str">
        <f xml:space="preserve"> MID($BC$4,$BC16,1)</f>
        <v>x</v>
      </c>
      <c r="BF16" s="41" t="str">
        <f xml:space="preserve"> MID($BC$5,$BC16,1)</f>
        <v>x</v>
      </c>
      <c r="BI16" s="62" t="s">
        <v>220</v>
      </c>
      <c r="BJ16" s="61" t="str">
        <f xml:space="preserve"> MID(BI16, $BJ$7+1, BM16-$BJ$7-1)</f>
        <v>^([jqx])u</v>
      </c>
      <c r="BK16" s="60" t="str">
        <f>MID(BI16, BM16+1, BL16-BM16-1)</f>
        <v>$1v</v>
      </c>
      <c r="BL16" s="59">
        <f>FIND("/",BI16, BM16+1)</f>
        <v>26</v>
      </c>
      <c r="BM16" s="59">
        <f xml:space="preserve"> FIND("/", BI16, 13)</f>
        <v>22</v>
      </c>
    </row>
    <row r="17" spans="1:65" s="55" customFormat="1" ht="38.1" customHeight="1">
      <c r="B17" s="78" t="s">
        <v>219</v>
      </c>
      <c r="AV17" s="49" cm="1">
        <f t="array" ref="AV17" xml:space="preserve"> ROW() - ROW($8:$8)</f>
        <v>9</v>
      </c>
      <c r="AW17" s="53" t="s">
        <v>150</v>
      </c>
      <c r="AX17" s="52" t="s">
        <v>189</v>
      </c>
      <c r="AY17" s="51" t="s">
        <v>189</v>
      </c>
      <c r="AZ17" s="50" t="s">
        <v>218</v>
      </c>
      <c r="BC17" s="44" cm="1">
        <f t="array" ref="BC17" xml:space="preserve"> ROW() - ROW($8:$8)</f>
        <v>9</v>
      </c>
      <c r="BD17" s="43" t="str">
        <f>表格7_9[[#This Row],[注音符號]]</f>
        <v>ㄍ</v>
      </c>
      <c r="BE17" s="42" t="str">
        <f xml:space="preserve"> MID($BC$4,$BC17,1)</f>
        <v>e</v>
      </c>
      <c r="BF17" s="41" t="str">
        <f xml:space="preserve"> MID($BC$5,$BC17,1)</f>
        <v>e</v>
      </c>
      <c r="BI17" s="62" t="s">
        <v>217</v>
      </c>
      <c r="BJ17" s="61" t="str">
        <f xml:space="preserve"> MID(BI17, $BJ$7+1, BM17-$BJ$7-1)</f>
        <v>([iuv])n</v>
      </c>
      <c r="BK17" s="60" t="str">
        <f>MID(BI17, BM17+1, BL17-BM17-1)</f>
        <v>$1en</v>
      </c>
      <c r="BL17" s="59">
        <f>FIND("/",BI17, BM17+1)</f>
        <v>26</v>
      </c>
      <c r="BM17" s="59">
        <f xml:space="preserve"> FIND("/", BI17, 13)</f>
        <v>21</v>
      </c>
    </row>
    <row r="18" spans="1:65" s="55" customFormat="1" ht="38.1" customHeight="1">
      <c r="B18" s="54" t="s">
        <v>216</v>
      </c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68" t="s">
        <v>215</v>
      </c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49" cm="1">
        <f t="array" ref="AV18" xml:space="preserve"> ROW() - ROW($8:$8)</f>
        <v>10</v>
      </c>
      <c r="AW18" s="53" t="s">
        <v>214</v>
      </c>
      <c r="AX18" s="52" t="s">
        <v>151</v>
      </c>
      <c r="AY18" s="51" t="s">
        <v>151</v>
      </c>
      <c r="AZ18" s="50" t="s">
        <v>213</v>
      </c>
      <c r="BC18" s="44" cm="1">
        <f t="array" ref="BC18" xml:space="preserve"> ROW() - ROW($8:$8)</f>
        <v>10</v>
      </c>
      <c r="BD18" s="43" t="str">
        <f>表格7_9[[#This Row],[注音符號]]</f>
        <v>ㄎ</v>
      </c>
      <c r="BE18" s="42" t="str">
        <f xml:space="preserve"> MID($BC$4,$BC18,1)</f>
        <v>d</v>
      </c>
      <c r="BF18" s="41" t="str">
        <f xml:space="preserve"> MID($BC$5,$BC18,1)</f>
        <v>d</v>
      </c>
      <c r="BI18" s="62" t="s">
        <v>212</v>
      </c>
      <c r="BJ18" s="61" t="str">
        <f xml:space="preserve"> MID(BI18, $BJ$7+1, BM18-$BJ$7-1)</f>
        <v>^zhi?</v>
      </c>
      <c r="BK18" s="60" t="str">
        <f>MID(BI18, BM18+1, BL18-BM18-1)</f>
        <v>Z</v>
      </c>
      <c r="BL18" s="59">
        <f>FIND("/",BI18, BM18+1)</f>
        <v>20</v>
      </c>
      <c r="BM18" s="59">
        <f xml:space="preserve"> FIND("/", BI18, 13)</f>
        <v>18</v>
      </c>
    </row>
    <row r="19" spans="1:65" s="55" customFormat="1" ht="38.1" customHeight="1">
      <c r="B19" s="77" t="str">
        <f>B5</f>
        <v>字典編碼</v>
      </c>
      <c r="C19" s="76">
        <f ca="1" xml:space="preserve"> LEN(D19)</f>
        <v>42</v>
      </c>
      <c r="D19" s="75" t="str">
        <f ca="1" xml:space="preserve"> _xlfn.CONCAT(D5:AS5)</f>
        <v>bpmfdtnlgkhjqxZCSrzcsiuvaoeEAIOUMNKGR12345</v>
      </c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49" cm="1">
        <f t="array" ref="AV19" xml:space="preserve"> ROW() - ROW($8:$8)</f>
        <v>11</v>
      </c>
      <c r="AW19" s="53" t="s">
        <v>175</v>
      </c>
      <c r="AX19" s="52" t="s">
        <v>176</v>
      </c>
      <c r="AY19" s="51" t="s">
        <v>176</v>
      </c>
      <c r="AZ19" s="50" t="s">
        <v>211</v>
      </c>
      <c r="BC19" s="44" cm="1">
        <f t="array" ref="BC19" xml:space="preserve"> ROW() - ROW($8:$8)</f>
        <v>11</v>
      </c>
      <c r="BD19" s="43" t="str">
        <f>表格7_9[[#This Row],[注音符號]]</f>
        <v>ㄏ</v>
      </c>
      <c r="BE19" s="42" t="str">
        <f xml:space="preserve"> MID($BC$4,$BC19,1)</f>
        <v>c</v>
      </c>
      <c r="BF19" s="41" t="str">
        <f xml:space="preserve"> MID($BC$5,$BC19,1)</f>
        <v>c</v>
      </c>
      <c r="BI19" s="62" t="s">
        <v>210</v>
      </c>
      <c r="BJ19" s="61" t="str">
        <f xml:space="preserve"> MID(BI19, $BJ$7+1, BM19-$BJ$7-1)</f>
        <v>^chi?</v>
      </c>
      <c r="BK19" s="60" t="str">
        <f>MID(BI19, BM19+1, BL19-BM19-1)</f>
        <v>C</v>
      </c>
      <c r="BL19" s="59">
        <f>FIND("/",BI19, BM19+1)</f>
        <v>20</v>
      </c>
      <c r="BM19" s="59">
        <f xml:space="preserve"> FIND("/", BI19, 13)</f>
        <v>18</v>
      </c>
    </row>
    <row r="20" spans="1:65" s="55" customFormat="1" ht="38.1" customHeight="1">
      <c r="B20" s="73" t="str">
        <f>B3</f>
        <v>鍵盤位置</v>
      </c>
      <c r="C20" s="72">
        <f>LEN(D20)</f>
        <v>42</v>
      </c>
      <c r="D20" s="71" t="str">
        <f xml:space="preserve"> _xlfn.CONCAT(D3:AU3)</f>
        <v>1qaz2wsxedcrfv5tgbyhnujm8ik,9ol.0p;/- 6347</v>
      </c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49" cm="1">
        <f t="array" ref="AV20" xml:space="preserve"> ROW() - ROW($8:$8)</f>
        <v>12</v>
      </c>
      <c r="AW20" s="53" t="s">
        <v>183</v>
      </c>
      <c r="AX20" s="52" t="s">
        <v>162</v>
      </c>
      <c r="AY20" s="51" t="s">
        <v>162</v>
      </c>
      <c r="AZ20" s="50" t="s">
        <v>209</v>
      </c>
      <c r="BC20" s="44" cm="1">
        <f t="array" ref="BC20" xml:space="preserve"> ROW() - ROW($8:$8)</f>
        <v>12</v>
      </c>
      <c r="BD20" s="43" t="str">
        <f>表格7_9[[#This Row],[注音符號]]</f>
        <v>ㄐ</v>
      </c>
      <c r="BE20" s="42" t="str">
        <f xml:space="preserve"> MID($BC$4,$BC20,1)</f>
        <v>r</v>
      </c>
      <c r="BF20" s="41" t="str">
        <f xml:space="preserve"> MID($BC$5,$BC20,1)</f>
        <v>r</v>
      </c>
      <c r="BI20" s="62" t="s">
        <v>208</v>
      </c>
      <c r="BJ20" s="61" t="str">
        <f xml:space="preserve"> MID(BI20, $BJ$7+1, BM20-$BJ$7-1)</f>
        <v>^shi?</v>
      </c>
      <c r="BK20" s="60" t="str">
        <f>MID(BI20, BM20+1, BL20-BM20-1)</f>
        <v>S</v>
      </c>
      <c r="BL20" s="59">
        <f>FIND("/",BI20, BM20+1)</f>
        <v>20</v>
      </c>
      <c r="BM20" s="59">
        <f xml:space="preserve"> FIND("/", BI20, 13)</f>
        <v>18</v>
      </c>
    </row>
    <row r="21" spans="1:65" s="55" customFormat="1" ht="38.1" customHeight="1">
      <c r="B21" s="58" t="str">
        <f ca="1" xml:space="preserve"> "- xlit|" &amp; D19 &amp; "|" &amp; D20 &amp; "|"</f>
        <v>- xlit|bpmfdtnlgkhjqxZCSrzcsiuvaoeEAIOUMNKGR12345|1qaz2wsxedcrfv5tgbyhnujm8ik,9ol.0p;/- 6347|</v>
      </c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6"/>
      <c r="AA21" s="56"/>
      <c r="AB21" s="56"/>
      <c r="AC21" s="56"/>
      <c r="AD21" s="56"/>
      <c r="AE21" s="56"/>
      <c r="AF21" s="56"/>
      <c r="AG21" s="56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49" cm="1">
        <f t="array" ref="AV21" xml:space="preserve"> ROW() - ROW($8:$8)</f>
        <v>13</v>
      </c>
      <c r="AW21" s="53" t="s">
        <v>207</v>
      </c>
      <c r="AX21" s="52" t="s">
        <v>206</v>
      </c>
      <c r="AY21" s="51" t="s">
        <v>206</v>
      </c>
      <c r="AZ21" s="50" t="s">
        <v>205</v>
      </c>
      <c r="BC21" s="44" cm="1">
        <f t="array" ref="BC21" xml:space="preserve"> ROW() - ROW($8:$8)</f>
        <v>13</v>
      </c>
      <c r="BD21" s="43" t="str">
        <f>表格7_9[[#This Row],[注音符號]]</f>
        <v>ㄑ</v>
      </c>
      <c r="BE21" s="42" t="str">
        <f xml:space="preserve"> MID($BC$4,$BC21,1)</f>
        <v>f</v>
      </c>
      <c r="BF21" s="41" t="str">
        <f xml:space="preserve"> MID($BC$5,$BC21,1)</f>
        <v>f</v>
      </c>
      <c r="BI21" s="62" t="s">
        <v>204</v>
      </c>
      <c r="BJ21" s="61" t="str">
        <f xml:space="preserve"> MID(BI21, $BJ$7+1, BM21-$BJ$7-1)</f>
        <v>^([zcsr])i</v>
      </c>
      <c r="BK21" s="60" t="str">
        <f>MID(BI21, BM21+1, BL21-BM21-1)</f>
        <v>$1</v>
      </c>
      <c r="BL21" s="59">
        <f>FIND("/",BI21, BM21+1)</f>
        <v>26</v>
      </c>
      <c r="BM21" s="59">
        <f xml:space="preserve"> FIND("/", BI21, 13)</f>
        <v>23</v>
      </c>
    </row>
    <row r="22" spans="1:65" s="55" customFormat="1" ht="38.1" customHeight="1"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49" cm="1">
        <f t="array" ref="AV22" xml:space="preserve"> ROW() - ROW($8:$8)</f>
        <v>14</v>
      </c>
      <c r="AW22" s="53" t="s">
        <v>158</v>
      </c>
      <c r="AX22" s="52" t="s">
        <v>203</v>
      </c>
      <c r="AY22" s="51" t="s">
        <v>203</v>
      </c>
      <c r="AZ22" s="50" t="s">
        <v>202</v>
      </c>
      <c r="BC22" s="44" cm="1">
        <f t="array" ref="BC22" xml:space="preserve"> ROW() - ROW($8:$8)</f>
        <v>14</v>
      </c>
      <c r="BD22" s="43" t="str">
        <f>表格7_9[[#This Row],[注音符號]]</f>
        <v>ㄒ</v>
      </c>
      <c r="BE22" s="42" t="str">
        <f xml:space="preserve"> MID($BC$4,$BC22,1)</f>
        <v>v</v>
      </c>
      <c r="BF22" s="41" t="str">
        <f xml:space="preserve"> MID($BC$5,$BC22,1)</f>
        <v>v</v>
      </c>
      <c r="BI22" s="62" t="s">
        <v>201</v>
      </c>
      <c r="BJ22" s="61" t="str">
        <f xml:space="preserve"> MID(BI22, $BJ$7+1, BM22-$BJ$7-1)</f>
        <v>ai</v>
      </c>
      <c r="BK22" s="60" t="str">
        <f>MID(BI22, BM22+1, BL22-BM22-1)</f>
        <v>A</v>
      </c>
      <c r="BL22" s="59">
        <f>FIND("/",BI22, BM22+1)</f>
        <v>17</v>
      </c>
      <c r="BM22" s="59">
        <f xml:space="preserve"> FIND("/", BI22, 13)</f>
        <v>15</v>
      </c>
    </row>
    <row r="23" spans="1:65" s="55" customFormat="1" ht="38.1" customHeight="1">
      <c r="B23" s="69" t="s">
        <v>200</v>
      </c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49" cm="1">
        <f t="array" ref="AV23" xml:space="preserve"> ROW() - ROW($8:$8)</f>
        <v>15</v>
      </c>
      <c r="AW23" s="53" t="s">
        <v>94</v>
      </c>
      <c r="AX23" s="52" t="s">
        <v>199</v>
      </c>
      <c r="AY23" s="51" t="s">
        <v>198</v>
      </c>
      <c r="AZ23" s="50" t="s">
        <v>197</v>
      </c>
      <c r="BC23" s="44" cm="1">
        <f t="array" ref="BC23" xml:space="preserve"> ROW() - ROW($8:$8)</f>
        <v>15</v>
      </c>
      <c r="BD23" s="43" t="str">
        <f>表格7_9[[#This Row],[注音符號]]</f>
        <v>ㄓ</v>
      </c>
      <c r="BE23" s="42" t="str">
        <f xml:space="preserve"> MID($BC$4,$BC23,1)</f>
        <v>5</v>
      </c>
      <c r="BF23" s="41" t="str">
        <f xml:space="preserve"> MID($BC$5,$BC23,1)</f>
        <v>5</v>
      </c>
      <c r="BI23" s="62" t="s">
        <v>196</v>
      </c>
      <c r="BJ23" s="61" t="str">
        <f xml:space="preserve"> MID(BI23, $BJ$7+1, BM23-$BJ$7-1)</f>
        <v>ei</v>
      </c>
      <c r="BK23" s="60" t="str">
        <f>MID(BI23, BM23+1, BL23-BM23-1)</f>
        <v>I</v>
      </c>
      <c r="BL23" s="59">
        <f>FIND("/",BI23, BM23+1)</f>
        <v>17</v>
      </c>
      <c r="BM23" s="59">
        <f xml:space="preserve"> FIND("/", BI23, 13)</f>
        <v>15</v>
      </c>
    </row>
    <row r="24" spans="1:65" s="55" customFormat="1" ht="38.1" customHeight="1">
      <c r="B24" s="54" t="s">
        <v>195</v>
      </c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68" t="s">
        <v>194</v>
      </c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49" cm="1">
        <f t="array" ref="AV24" xml:space="preserve"> ROW() - ROW($8:$8)</f>
        <v>16</v>
      </c>
      <c r="AW24" s="53" t="s">
        <v>193</v>
      </c>
      <c r="AX24" s="52" t="s">
        <v>192</v>
      </c>
      <c r="AY24" s="51" t="s">
        <v>174</v>
      </c>
      <c r="AZ24" s="50" t="s">
        <v>191</v>
      </c>
      <c r="BC24" s="44" cm="1">
        <f t="array" ref="BC24" xml:space="preserve"> ROW() - ROW($8:$8)</f>
        <v>16</v>
      </c>
      <c r="BD24" s="43" t="str">
        <f>表格7_9[[#This Row],[注音符號]]</f>
        <v>ㄔ</v>
      </c>
      <c r="BE24" s="42" t="str">
        <f xml:space="preserve"> MID($BC$4,$BC24,1)</f>
        <v>t</v>
      </c>
      <c r="BF24" s="41" t="str">
        <f xml:space="preserve"> MID($BC$5,$BC24,1)</f>
        <v>t</v>
      </c>
      <c r="BI24" s="62" t="s">
        <v>190</v>
      </c>
      <c r="BJ24" s="61" t="str">
        <f xml:space="preserve"> MID(BI24, $BJ$7+1, BM24-$BJ$7-1)</f>
        <v>ao</v>
      </c>
      <c r="BK24" s="60" t="str">
        <f>MID(BI24, BM24+1, BL24-BM24-1)</f>
        <v>O</v>
      </c>
      <c r="BL24" s="59">
        <f>FIND("/",BI24, BM24+1)</f>
        <v>17</v>
      </c>
      <c r="BM24" s="59">
        <f xml:space="preserve"> FIND("/", BI24, 13)</f>
        <v>15</v>
      </c>
    </row>
    <row r="25" spans="1:65" ht="38.1" customHeight="1">
      <c r="A25" s="55"/>
      <c r="B25" s="67" t="str">
        <f>B3</f>
        <v>鍵盤位置</v>
      </c>
      <c r="C25" s="66">
        <f xml:space="preserve"> LEN(D25)</f>
        <v>42</v>
      </c>
      <c r="D25" s="65" t="str">
        <f xml:space="preserve"> _xlfn.CONCAT(D3:AS3)</f>
        <v>1qaz2wsxedcrfv5tgbyhnujm8ik,9ol.0p;/- 6347</v>
      </c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49" cm="1">
        <f t="array" ref="AV25" xml:space="preserve"> ROW() - ROW($8:$8)</f>
        <v>17</v>
      </c>
      <c r="AW25" s="53" t="s">
        <v>189</v>
      </c>
      <c r="AX25" s="52" t="s">
        <v>188</v>
      </c>
      <c r="AY25" s="51" t="s">
        <v>187</v>
      </c>
      <c r="AZ25" s="50" t="s">
        <v>186</v>
      </c>
      <c r="BC25" s="44" cm="1">
        <f t="array" ref="BC25" xml:space="preserve"> ROW() - ROW($8:$8)</f>
        <v>17</v>
      </c>
      <c r="BD25" s="43" t="str">
        <f>表格7_9[[#This Row],[注音符號]]</f>
        <v>ㄕ</v>
      </c>
      <c r="BE25" s="42" t="str">
        <f xml:space="preserve"> MID($BC$4,$BC25,1)</f>
        <v>g</v>
      </c>
      <c r="BF25" s="41" t="str">
        <f xml:space="preserve"> MID($BC$5,$BC25,1)</f>
        <v>g</v>
      </c>
      <c r="BI25" s="62" t="s">
        <v>185</v>
      </c>
      <c r="BJ25" s="61" t="str">
        <f xml:space="preserve"> MID(BI25, $BJ$7+1, BM25-$BJ$7-1)</f>
        <v>ou</v>
      </c>
      <c r="BK25" s="60" t="str">
        <f>MID(BI25, BM25+1, BL25-BM25-1)</f>
        <v>U</v>
      </c>
      <c r="BL25" s="59">
        <f>FIND("/",BI25, BM25+1)</f>
        <v>17</v>
      </c>
      <c r="BM25" s="59">
        <f xml:space="preserve"> FIND("/", BI25, 13)</f>
        <v>15</v>
      </c>
    </row>
    <row r="26" spans="1:65" ht="38.1" customHeight="1">
      <c r="B26" s="63" t="str">
        <f>B4</f>
        <v>注音符號</v>
      </c>
      <c r="C26" s="64">
        <f ca="1">LEN(D26)</f>
        <v>42</v>
      </c>
      <c r="D26" s="63" t="str">
        <f ca="1" xml:space="preserve"> _xlfn.CONCAT(D4:AS4)</f>
        <v>ㄅㄆㄇㄈㄉㄊㄋㄌㄍㄎㄏㄐㄑㄒㄓㄔㄕㄖㄗㄘㄙㄧㄨㄩㄚㄛㄜㄝㄞㄟㄠㄡㄢㄣㄤㄥㄦˉˊˇˋ˙</v>
      </c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49" cm="1">
        <f t="array" ref="AV26" xml:space="preserve"> ROW() - ROW($8:$8)</f>
        <v>18</v>
      </c>
      <c r="AW26" s="53" t="s">
        <v>184</v>
      </c>
      <c r="AX26" s="52" t="s">
        <v>183</v>
      </c>
      <c r="AY26" s="51" t="s">
        <v>183</v>
      </c>
      <c r="AZ26" s="50" t="s">
        <v>182</v>
      </c>
      <c r="BC26" s="44" cm="1">
        <f t="array" ref="BC26" xml:space="preserve"> ROW() - ROW($8:$8)</f>
        <v>18</v>
      </c>
      <c r="BD26" s="43" t="str">
        <f>表格7_9[[#This Row],[注音符號]]</f>
        <v>ㄖ</v>
      </c>
      <c r="BE26" s="42" t="str">
        <f xml:space="preserve"> MID($BC$4,$BC26,1)</f>
        <v>b</v>
      </c>
      <c r="BF26" s="41" t="str">
        <f xml:space="preserve"> MID($BC$5,$BC26,1)</f>
        <v>b</v>
      </c>
      <c r="BI26" s="62" t="s">
        <v>181</v>
      </c>
      <c r="BJ26" s="61" t="str">
        <f xml:space="preserve"> MID(BI26, $BJ$7+1, BM26-$BJ$7-1)</f>
        <v>ang</v>
      </c>
      <c r="BK26" s="60" t="str">
        <f>MID(BI26, BM26+1, BL26-BM26-1)</f>
        <v>K</v>
      </c>
      <c r="BL26" s="59">
        <f>FIND("/",BI26, BM26+1)</f>
        <v>18</v>
      </c>
      <c r="BM26" s="59">
        <f xml:space="preserve"> FIND("/", BI26, 13)</f>
        <v>16</v>
      </c>
    </row>
    <row r="27" spans="1:65" ht="38.1" customHeight="1">
      <c r="B27" s="58" t="str">
        <f ca="1" xml:space="preserve"> "- xlit|" &amp; D25 &amp; "|" &amp; D26 &amp; "|"</f>
        <v>- xlit|1qaz2wsxedcrfv5tgbyhnujm8ik,9ol.0p;/- 6347|ㄅㄆㄇㄈㄉㄊㄋㄌㄍㄎㄏㄐㄑㄒㄓㄔㄕㄖㄗㄘㄙㄧㄨㄩㄚㄛㄜㄝㄞㄟㄠㄡㄢㄣㄤㄥㄦˉˊˇˋ˙|</v>
      </c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6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49" cm="1">
        <f t="array" ref="AV27" xml:space="preserve"> ROW() - ROW($8:$8)</f>
        <v>19</v>
      </c>
      <c r="AW27" s="53" t="s">
        <v>180</v>
      </c>
      <c r="AX27" s="52" t="s">
        <v>179</v>
      </c>
      <c r="AY27" s="51" t="s">
        <v>179</v>
      </c>
      <c r="AZ27" s="50" t="s">
        <v>178</v>
      </c>
      <c r="BC27" s="44" cm="1">
        <f t="array" ref="BC27" xml:space="preserve"> ROW() - ROW($8:$8)</f>
        <v>19</v>
      </c>
      <c r="BD27" s="43" t="str">
        <f>表格7_9[[#This Row],[注音符號]]</f>
        <v>ㄗ</v>
      </c>
      <c r="BE27" s="42" t="str">
        <f xml:space="preserve"> MID($BC$4,$BC27,1)</f>
        <v>y</v>
      </c>
      <c r="BF27" s="41" t="str">
        <f xml:space="preserve"> MID($BC$5,$BC27,1)</f>
        <v>y</v>
      </c>
      <c r="BI27" s="62" t="s">
        <v>177</v>
      </c>
      <c r="BJ27" s="61" t="str">
        <f xml:space="preserve"> MID(BI27, $BJ$7+1, BM27-$BJ$7-1)</f>
        <v>eng</v>
      </c>
      <c r="BK27" s="60" t="str">
        <f>MID(BI27, BM27+1, BL27-BM27-1)</f>
        <v>G</v>
      </c>
      <c r="BL27" s="59">
        <f>FIND("/",BI27, BM27+1)</f>
        <v>18</v>
      </c>
      <c r="BM27" s="59">
        <f xml:space="preserve"> FIND("/", BI27, 13)</f>
        <v>16</v>
      </c>
    </row>
    <row r="28" spans="1:65" ht="38.1" customHeight="1">
      <c r="B28" s="70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49" cm="1">
        <f t="array" ref="AV28" xml:space="preserve"> ROW() - ROW($8:$8)</f>
        <v>20</v>
      </c>
      <c r="AW28" s="53" t="s">
        <v>176</v>
      </c>
      <c r="AX28" s="52" t="s">
        <v>175</v>
      </c>
      <c r="AY28" s="51" t="s">
        <v>174</v>
      </c>
      <c r="AZ28" s="50" t="s">
        <v>173</v>
      </c>
      <c r="BC28" s="44" cm="1">
        <f t="array" ref="BC28" xml:space="preserve"> ROW() - ROW($8:$8)</f>
        <v>20</v>
      </c>
      <c r="BD28" s="43" t="str">
        <f>表格7_9[[#This Row],[注音符號]]</f>
        <v>ㄘ</v>
      </c>
      <c r="BE28" s="42" t="str">
        <f xml:space="preserve"> MID($BC$4,$BC28,1)</f>
        <v>h</v>
      </c>
      <c r="BF28" s="41" t="str">
        <f xml:space="preserve"> MID($BC$5,$BC28,1)</f>
        <v>h</v>
      </c>
      <c r="BI28" s="62" t="s">
        <v>172</v>
      </c>
      <c r="BJ28" s="61" t="str">
        <f xml:space="preserve"> MID(BI28, $BJ$7+1, BM28-$BJ$7-1)</f>
        <v>an</v>
      </c>
      <c r="BK28" s="60" t="str">
        <f>MID(BI28, BM28+1, BL28-BM28-1)</f>
        <v>M</v>
      </c>
      <c r="BL28" s="59">
        <f>FIND("/",BI28, BM28+1)</f>
        <v>17</v>
      </c>
      <c r="BM28" s="59">
        <f xml:space="preserve"> FIND("/", BI28, 13)</f>
        <v>15</v>
      </c>
    </row>
    <row r="29" spans="1:65" ht="38.1" customHeight="1">
      <c r="B29" s="69" t="s">
        <v>171</v>
      </c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49" cm="1">
        <f t="array" ref="AV29" xml:space="preserve"> ROW() - ROW($8:$8)</f>
        <v>21</v>
      </c>
      <c r="AW29" s="53" t="s">
        <v>170</v>
      </c>
      <c r="AX29" s="52" t="s">
        <v>169</v>
      </c>
      <c r="AY29" s="51" t="s">
        <v>169</v>
      </c>
      <c r="AZ29" s="50" t="s">
        <v>168</v>
      </c>
      <c r="BC29" s="44" cm="1">
        <f t="array" ref="BC29" xml:space="preserve"> ROW() - ROW($8:$8)</f>
        <v>21</v>
      </c>
      <c r="BD29" s="43" t="str">
        <f>表格7_9[[#This Row],[注音符號]]</f>
        <v>ㄙ</v>
      </c>
      <c r="BE29" s="42" t="str">
        <f xml:space="preserve"> MID($BC$4,$BC29,1)</f>
        <v>n</v>
      </c>
      <c r="BF29" s="41" t="str">
        <f xml:space="preserve"> MID($BC$5,$BC29,1)</f>
        <v>n</v>
      </c>
      <c r="BI29" s="62" t="s">
        <v>167</v>
      </c>
      <c r="BJ29" s="61" t="str">
        <f xml:space="preserve"> MID(BI29, $BJ$7+1, BM29-$BJ$7-1)</f>
        <v>en</v>
      </c>
      <c r="BK29" s="60" t="str">
        <f>MID(BI29, BM29+1, BL29-BM29-1)</f>
        <v>N</v>
      </c>
      <c r="BL29" s="59">
        <f>FIND("/",BI29, BM29+1)</f>
        <v>17</v>
      </c>
      <c r="BM29" s="59">
        <f xml:space="preserve"> FIND("/", BI29, 13)</f>
        <v>15</v>
      </c>
    </row>
    <row r="30" spans="1:65" ht="38.1" customHeight="1">
      <c r="B30" s="54" t="s">
        <v>166</v>
      </c>
      <c r="C30" s="54"/>
      <c r="D30" s="54"/>
      <c r="E30" s="54"/>
      <c r="F30" s="54"/>
      <c r="G30" s="54"/>
      <c r="H30" s="54"/>
      <c r="I30" s="54"/>
      <c r="J30" s="68" t="s">
        <v>165</v>
      </c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49" cm="1">
        <f t="array" ref="AV30" xml:space="preserve"> ROW() - ROW($8:$8)</f>
        <v>22</v>
      </c>
      <c r="AW30" s="53" t="s">
        <v>30</v>
      </c>
      <c r="AX30" s="52" t="s">
        <v>32</v>
      </c>
      <c r="AY30" s="51" t="s">
        <v>32</v>
      </c>
      <c r="AZ30" s="50" t="s">
        <v>164</v>
      </c>
      <c r="BC30" s="44" cm="1">
        <f t="array" ref="BC30" xml:space="preserve"> ROW() - ROW($8:$8)</f>
        <v>22</v>
      </c>
      <c r="BD30" s="43" t="str">
        <f>表格7_9[[#This Row],[注音符號]]</f>
        <v>ㄧ</v>
      </c>
      <c r="BE30" s="42" t="str">
        <f xml:space="preserve"> MID($BC$4,$BC30,1)</f>
        <v>u</v>
      </c>
      <c r="BF30" s="41" t="str">
        <f xml:space="preserve"> MID($BC$5,$BC30,1)</f>
        <v>u</v>
      </c>
      <c r="BI30" s="62" t="s">
        <v>163</v>
      </c>
      <c r="BJ30" s="61" t="str">
        <f xml:space="preserve"> MID(BI30, $BJ$7+1, BM30-$BJ$7-1)</f>
        <v>er</v>
      </c>
      <c r="BK30" s="60" t="str">
        <f>MID(BI30, BM30+1, BL30-BM30-1)</f>
        <v>R</v>
      </c>
      <c r="BL30" s="59">
        <f>FIND("/",BI30, BM30+1)</f>
        <v>17</v>
      </c>
      <c r="BM30" s="59">
        <f xml:space="preserve"> FIND("/", BI30, 13)</f>
        <v>15</v>
      </c>
    </row>
    <row r="31" spans="1:65" ht="38.1" customHeight="1">
      <c r="B31" s="67" t="str">
        <f>B5</f>
        <v>字典編碼</v>
      </c>
      <c r="C31" s="66">
        <f ca="1" xml:space="preserve"> LEN(D31)</f>
        <v>42</v>
      </c>
      <c r="D31" s="65" t="str">
        <f ca="1" xml:space="preserve"> _xlfn.CONCAT(D5:AS5)</f>
        <v>bpmfdtnlgkhjqxZCSrzcsiuvaoeEAIOUMNKGR12345</v>
      </c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49" cm="1">
        <f t="array" ref="AV31" xml:space="preserve"> ROW() - ROW($8:$8)</f>
        <v>23</v>
      </c>
      <c r="AW31" s="53" t="s">
        <v>162</v>
      </c>
      <c r="AX31" s="52" t="s">
        <v>30</v>
      </c>
      <c r="AY31" s="51" t="s">
        <v>30</v>
      </c>
      <c r="AZ31" s="50" t="s">
        <v>161</v>
      </c>
      <c r="BC31" s="44" cm="1">
        <f t="array" ref="BC31" xml:space="preserve"> ROW() - ROW($8:$8)</f>
        <v>23</v>
      </c>
      <c r="BD31" s="43" t="str">
        <f>表格7_9[[#This Row],[注音符號]]</f>
        <v>ㄨ</v>
      </c>
      <c r="BE31" s="42" t="str">
        <f xml:space="preserve"> MID($BC$4,$BC31,1)</f>
        <v>j</v>
      </c>
      <c r="BF31" s="41" t="str">
        <f xml:space="preserve"> MID($BC$5,$BC31,1)</f>
        <v>j</v>
      </c>
      <c r="BI31" s="62" t="s">
        <v>160</v>
      </c>
      <c r="BJ31" s="61" t="str">
        <f xml:space="preserve"> MID(BI31, $BJ$7+1, BM31-$BJ$7-1)</f>
        <v>eh</v>
      </c>
      <c r="BK31" s="60" t="str">
        <f>MID(BI31, BM31+1, BL31-BM31-1)</f>
        <v>E</v>
      </c>
      <c r="BL31" s="59">
        <f>FIND("/",BI31, BM31+1)</f>
        <v>17</v>
      </c>
      <c r="BM31" s="59">
        <f xml:space="preserve"> FIND("/", BI31, 13)</f>
        <v>15</v>
      </c>
    </row>
    <row r="32" spans="1:65" s="55" customFormat="1" ht="38.1" customHeight="1">
      <c r="A32"/>
      <c r="B32" s="63" t="str">
        <f>B4</f>
        <v>注音符號</v>
      </c>
      <c r="C32" s="64">
        <f ca="1">LEN(D32)</f>
        <v>42</v>
      </c>
      <c r="D32" s="63" t="str">
        <f ca="1" xml:space="preserve"> _xlfn.CONCAT(D4:AS4)</f>
        <v>ㄅㄆㄇㄈㄉㄊㄋㄌㄍㄎㄏㄐㄑㄒㄓㄔㄕㄖㄗㄘㄙㄧㄨㄩㄚㄛㄜㄝㄞㄟㄠㄡㄢㄣㄤㄥㄦˉˊˇˋ˙</v>
      </c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49" cm="1">
        <f t="array" ref="AV32" xml:space="preserve"> ROW() - ROW($8:$8)</f>
        <v>24</v>
      </c>
      <c r="AW32" s="53" t="s">
        <v>159</v>
      </c>
      <c r="AX32" s="52" t="s">
        <v>158</v>
      </c>
      <c r="AY32" s="51" t="s">
        <v>157</v>
      </c>
      <c r="AZ32" s="50" t="s">
        <v>156</v>
      </c>
      <c r="BC32" s="44" cm="1">
        <f t="array" ref="BC32" xml:space="preserve"> ROW() - ROW($8:$8)</f>
        <v>24</v>
      </c>
      <c r="BD32" s="43" t="str">
        <f>表格7_9[[#This Row],[注音符號]]</f>
        <v>ㄩ</v>
      </c>
      <c r="BE32" s="42" t="str">
        <f xml:space="preserve"> MID($BC$4,$BC32,1)</f>
        <v>m</v>
      </c>
      <c r="BF32" s="41" t="str">
        <f xml:space="preserve"> MID($BC$5,$BC32,1)</f>
        <v>m</v>
      </c>
      <c r="BI32" s="62" t="s">
        <v>155</v>
      </c>
      <c r="BJ32" s="61" t="str">
        <f xml:space="preserve"> MID(BI32, $BJ$7+1, BM32-$BJ$7-1)</f>
        <v>([iv])e</v>
      </c>
      <c r="BK32" s="60" t="str">
        <f>MID(BI32, BM32+1, BL32-BM32-1)</f>
        <v>$1E</v>
      </c>
      <c r="BL32" s="59">
        <f>FIND("/",BI32, BM32+1)</f>
        <v>24</v>
      </c>
      <c r="BM32" s="59">
        <f xml:space="preserve"> FIND("/", BI32, 13)</f>
        <v>20</v>
      </c>
    </row>
    <row r="33" spans="1:65" s="55" customFormat="1" ht="38.1" customHeight="1">
      <c r="B33" s="58" t="str">
        <f ca="1" xml:space="preserve"> "- xlit|" &amp; D31 &amp; "|" &amp; D32 &amp; "|"</f>
        <v>- xlit|bpmfdtnlgkhjqxZCSrzcsiuvaoeEAIOUMNKGR12345|ㄅㄆㄇㄈㄉㄊㄋㄌㄍㄎㄏㄐㄑㄒㄓㄔㄕㄖㄗㄘㄙㄧㄨㄩㄚㄛㄜㄝㄞㄟㄠㄡㄢㄣㄤㄥㄦˉˊˇˋ˙|</v>
      </c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6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49" cm="1">
        <f t="array" ref="AV33" xml:space="preserve"> ROW() - ROW($8:$8)</f>
        <v>25</v>
      </c>
      <c r="AW33" s="53" t="s">
        <v>154</v>
      </c>
      <c r="AX33" s="52" t="s">
        <v>26</v>
      </c>
      <c r="AY33" s="51" t="s">
        <v>26</v>
      </c>
      <c r="AZ33" s="50" t="s">
        <v>153</v>
      </c>
      <c r="BC33" s="44" cm="1">
        <f t="array" ref="BC33" xml:space="preserve"> ROW() - ROW($8:$8)</f>
        <v>25</v>
      </c>
      <c r="BD33" s="43" t="str">
        <f>表格7_9[[#This Row],[注音符號]]</f>
        <v>ㄚ</v>
      </c>
      <c r="BE33" s="42" t="str">
        <f xml:space="preserve"> MID($BC$4,$BC33,1)</f>
        <v>8</v>
      </c>
      <c r="BF33" s="41" t="str">
        <f xml:space="preserve"> MID($BC$5,$BC33,1)</f>
        <v>8</v>
      </c>
      <c r="BI33" s="38"/>
      <c r="BJ33" s="38"/>
      <c r="BK33" s="39"/>
      <c r="BL33" s="38"/>
      <c r="BM33" s="38"/>
    </row>
    <row r="34" spans="1:65" s="55" customFormat="1" ht="38.1" customHeight="1"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49" cm="1">
        <f t="array" ref="AV34" xml:space="preserve"> ROW() - ROW($8:$8)</f>
        <v>26</v>
      </c>
      <c r="AW34" s="53" t="s">
        <v>32</v>
      </c>
      <c r="AX34" s="52" t="s">
        <v>140</v>
      </c>
      <c r="AY34" s="51" t="s">
        <v>140</v>
      </c>
      <c r="AZ34" s="50" t="s">
        <v>152</v>
      </c>
      <c r="BC34" s="44" cm="1">
        <f t="array" ref="BC34" xml:space="preserve"> ROW() - ROW($8:$8)</f>
        <v>26</v>
      </c>
      <c r="BD34" s="43" t="str">
        <f>表格7_9[[#This Row],[注音符號]]</f>
        <v>ㄛ</v>
      </c>
      <c r="BE34" s="42" t="str">
        <f xml:space="preserve"> MID($BC$4,$BC34,1)</f>
        <v>i</v>
      </c>
      <c r="BF34" s="41" t="str">
        <f xml:space="preserve"> MID($BC$5,$BC34,1)</f>
        <v>i</v>
      </c>
      <c r="BI34" s="38"/>
      <c r="BJ34" s="38"/>
      <c r="BK34" s="39"/>
      <c r="BL34" s="38"/>
      <c r="BM34" s="38"/>
    </row>
    <row r="35" spans="1:65" s="55" customFormat="1" ht="38.1" customHeight="1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9" cm="1">
        <f t="array" ref="AV35" xml:space="preserve"> ROW() - ROW($8:$8)</f>
        <v>27</v>
      </c>
      <c r="AW35" s="53" t="s">
        <v>151</v>
      </c>
      <c r="AX35" s="52" t="s">
        <v>150</v>
      </c>
      <c r="AY35" s="51" t="s">
        <v>150</v>
      </c>
      <c r="AZ35" s="50" t="s">
        <v>149</v>
      </c>
      <c r="BC35" s="44" cm="1">
        <f t="array" ref="BC35" xml:space="preserve"> ROW() - ROW($8:$8)</f>
        <v>27</v>
      </c>
      <c r="BD35" s="43" t="str">
        <f>表格7_9[[#This Row],[注音符號]]</f>
        <v>ㄜ</v>
      </c>
      <c r="BE35" s="42" t="str">
        <f xml:space="preserve"> MID($BC$4,$BC35,1)</f>
        <v>k</v>
      </c>
      <c r="BF35" s="41" t="str">
        <f xml:space="preserve"> MID($BC$5,$BC35,1)</f>
        <v>k</v>
      </c>
      <c r="BI35" s="38"/>
      <c r="BJ35" s="38"/>
      <c r="BK35" s="39"/>
      <c r="BL35" s="38"/>
      <c r="BM35" s="38"/>
    </row>
    <row r="36" spans="1:65" s="55" customFormat="1" ht="38.1" customHeight="1"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9" cm="1">
        <f t="array" ref="AV36" xml:space="preserve"> ROW() - ROW($8:$8)</f>
        <v>28</v>
      </c>
      <c r="AW36" s="53" t="s">
        <v>148</v>
      </c>
      <c r="AX36" s="52" t="s">
        <v>147</v>
      </c>
      <c r="AY36" s="51" t="s">
        <v>146</v>
      </c>
      <c r="AZ36" s="50" t="s">
        <v>145</v>
      </c>
      <c r="BC36" s="44" cm="1">
        <f t="array" ref="BC36" xml:space="preserve"> ROW() - ROW($8:$8)</f>
        <v>28</v>
      </c>
      <c r="BD36" s="43" t="str">
        <f>表格7_9[[#This Row],[注音符號]]</f>
        <v>ㄝ</v>
      </c>
      <c r="BE36" s="42" t="str">
        <f xml:space="preserve"> MID($BC$4,$BC36,1)</f>
        <v>,</v>
      </c>
      <c r="BF36" s="41" t="str">
        <f xml:space="preserve"> MID($BC$5,$BC36,1)</f>
        <v>,</v>
      </c>
      <c r="BI36" s="38"/>
      <c r="BJ36" s="38"/>
      <c r="BK36" s="39"/>
      <c r="BL36" s="38"/>
      <c r="BM36" s="38"/>
    </row>
    <row r="37" spans="1:65" s="55" customFormat="1" ht="38.1" customHeight="1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9" cm="1">
        <f t="array" ref="AV37" xml:space="preserve"> ROW() - ROW($8:$8)</f>
        <v>29</v>
      </c>
      <c r="AW37" s="53" t="s">
        <v>144</v>
      </c>
      <c r="AX37" s="52" t="s">
        <v>143</v>
      </c>
      <c r="AY37" s="51" t="s">
        <v>142</v>
      </c>
      <c r="AZ37" s="50" t="s">
        <v>141</v>
      </c>
      <c r="BC37" s="44" cm="1">
        <f t="array" ref="BC37" xml:space="preserve"> ROW() - ROW($8:$8)</f>
        <v>29</v>
      </c>
      <c r="BD37" s="43" t="str">
        <f>表格7_9[[#This Row],[注音符號]]</f>
        <v>ㄞ</v>
      </c>
      <c r="BE37" s="42" t="str">
        <f xml:space="preserve"> MID($BC$4,$BC37,1)</f>
        <v>9</v>
      </c>
      <c r="BF37" s="41" t="str">
        <f xml:space="preserve"> MID($BC$5,$BC37,1)</f>
        <v>9</v>
      </c>
      <c r="BI37" s="38"/>
      <c r="BJ37" s="38"/>
      <c r="BK37" s="39"/>
      <c r="BL37" s="38"/>
      <c r="BM37" s="38"/>
    </row>
    <row r="38" spans="1:65" s="55" customFormat="1" ht="38.1" customHeight="1"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9" cm="1">
        <f t="array" ref="AV38" xml:space="preserve"> ROW() - ROW($8:$8)</f>
        <v>30</v>
      </c>
      <c r="AW38" s="53" t="s">
        <v>140</v>
      </c>
      <c r="AX38" s="52" t="s">
        <v>139</v>
      </c>
      <c r="AY38" s="51" t="s">
        <v>138</v>
      </c>
      <c r="AZ38" s="50" t="s">
        <v>137</v>
      </c>
      <c r="BC38" s="44" cm="1">
        <f t="array" ref="BC38" xml:space="preserve"> ROW() - ROW($8:$8)</f>
        <v>30</v>
      </c>
      <c r="BD38" s="43" t="str">
        <f>表格7_9[[#This Row],[注音符號]]</f>
        <v>ㄟ</v>
      </c>
      <c r="BE38" s="42" t="str">
        <f xml:space="preserve"> MID($BC$4,$BC38,1)</f>
        <v>o</v>
      </c>
      <c r="BF38" s="41" t="str">
        <f xml:space="preserve"> MID($BC$5,$BC38,1)</f>
        <v>o</v>
      </c>
      <c r="BI38" s="38"/>
      <c r="BJ38" s="38"/>
      <c r="BK38" s="39"/>
      <c r="BL38" s="38"/>
      <c r="BM38" s="38"/>
    </row>
    <row r="39" spans="1:65" s="55" customFormat="1" ht="38.1" customHeight="1"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9" cm="1">
        <f t="array" ref="AV39" xml:space="preserve"> ROW() - ROW($8:$8)</f>
        <v>31</v>
      </c>
      <c r="AW39" s="53" t="s">
        <v>136</v>
      </c>
      <c r="AX39" s="52" t="s">
        <v>135</v>
      </c>
      <c r="AY39" s="51" t="s">
        <v>134</v>
      </c>
      <c r="AZ39" s="50" t="s">
        <v>133</v>
      </c>
      <c r="BC39" s="44" cm="1">
        <f t="array" ref="BC39" xml:space="preserve"> ROW() - ROW($8:$8)</f>
        <v>31</v>
      </c>
      <c r="BD39" s="43" t="str">
        <f>表格7_9[[#This Row],[注音符號]]</f>
        <v>ㄠ</v>
      </c>
      <c r="BE39" s="42" t="str">
        <f xml:space="preserve"> MID($BC$4,$BC39,1)</f>
        <v>l</v>
      </c>
      <c r="BF39" s="41" t="str">
        <f xml:space="preserve"> MID($BC$5,$BC39,1)</f>
        <v>l</v>
      </c>
      <c r="BI39" s="38"/>
      <c r="BJ39" s="38"/>
      <c r="BK39" s="39"/>
      <c r="BL39" s="38"/>
      <c r="BM39" s="38"/>
    </row>
    <row r="40" spans="1:65" s="55" customFormat="1" ht="38.1" customHeight="1"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9" cm="1">
        <f t="array" ref="AV40" xml:space="preserve"> ROW() - ROW($8:$8)</f>
        <v>32</v>
      </c>
      <c r="AW40" s="53" t="s">
        <v>132</v>
      </c>
      <c r="AX40" s="52" t="s">
        <v>131</v>
      </c>
      <c r="AY40" s="51" t="s">
        <v>130</v>
      </c>
      <c r="AZ40" s="50" t="s">
        <v>129</v>
      </c>
      <c r="BC40" s="44" cm="1">
        <f t="array" ref="BC40" xml:space="preserve"> ROW() - ROW($8:$8)</f>
        <v>32</v>
      </c>
      <c r="BD40" s="43" t="str">
        <f>表格7_9[[#This Row],[注音符號]]</f>
        <v>ㄡ</v>
      </c>
      <c r="BE40" s="42" t="str">
        <f xml:space="preserve"> MID($BC$4,$BC40,1)</f>
        <v>.</v>
      </c>
      <c r="BF40" s="41" t="str">
        <f xml:space="preserve"> MID($BC$5,$BC40,1)</f>
        <v>.</v>
      </c>
      <c r="BI40" s="38"/>
      <c r="BJ40" s="38"/>
      <c r="BK40" s="39"/>
      <c r="BL40" s="38"/>
      <c r="BM40" s="38"/>
    </row>
    <row r="41" spans="1:65" ht="38.1" customHeight="1">
      <c r="A41" s="55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9" cm="1">
        <f t="array" ref="AV41" xml:space="preserve"> ROW() - ROW($8:$8)</f>
        <v>33</v>
      </c>
      <c r="AW41" s="53" t="s">
        <v>128</v>
      </c>
      <c r="AX41" s="52" t="s">
        <v>127</v>
      </c>
      <c r="AY41" s="51" t="s">
        <v>126</v>
      </c>
      <c r="AZ41" s="50" t="s">
        <v>125</v>
      </c>
      <c r="BC41" s="44" cm="1">
        <f t="array" ref="BC41" xml:space="preserve"> ROW() - ROW($8:$8)</f>
        <v>33</v>
      </c>
      <c r="BD41" s="43" t="str">
        <f>表格7_9[[#This Row],[注音符號]]</f>
        <v>ㄢ</v>
      </c>
      <c r="BE41" s="42" t="str">
        <f xml:space="preserve"> MID($BC$4,$BC41,1)</f>
        <v>0</v>
      </c>
      <c r="BF41" s="41" t="str">
        <f xml:space="preserve"> MID($BC$5,$BC41,1)</f>
        <v>0</v>
      </c>
    </row>
    <row r="42" spans="1:65" ht="38.1" customHeight="1"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9" cm="1">
        <f t="array" ref="AV42" xml:space="preserve"> ROW() - ROW($8:$8)</f>
        <v>34</v>
      </c>
      <c r="AW42" s="53" t="s">
        <v>124</v>
      </c>
      <c r="AX42" s="52" t="s">
        <v>123</v>
      </c>
      <c r="AY42" s="51" t="s">
        <v>93</v>
      </c>
      <c r="AZ42" s="50" t="s">
        <v>122</v>
      </c>
      <c r="BC42" s="44" cm="1">
        <f t="array" ref="BC42" xml:space="preserve"> ROW() - ROW($8:$8)</f>
        <v>34</v>
      </c>
      <c r="BD42" s="43" t="str">
        <f>表格7_9[[#This Row],[注音符號]]</f>
        <v>ㄣ</v>
      </c>
      <c r="BE42" s="42" t="str">
        <f xml:space="preserve"> MID($BC$4,$BC42,1)</f>
        <v>p</v>
      </c>
      <c r="BF42" s="41" t="str">
        <f xml:space="preserve"> MID($BC$5,$BC42,1)</f>
        <v>p</v>
      </c>
    </row>
    <row r="43" spans="1:65" ht="38.1" customHeight="1"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9" cm="1">
        <f t="array" ref="AV43" xml:space="preserve"> ROW() - ROW($8:$8)</f>
        <v>35</v>
      </c>
      <c r="AW43" s="53" t="s">
        <v>121</v>
      </c>
      <c r="AX43" s="52" t="s">
        <v>120</v>
      </c>
      <c r="AY43" s="51" t="s">
        <v>119</v>
      </c>
      <c r="AZ43" s="50" t="s">
        <v>118</v>
      </c>
      <c r="BC43" s="44" cm="1">
        <f t="array" ref="BC43" xml:space="preserve"> ROW() - ROW($8:$8)</f>
        <v>35</v>
      </c>
      <c r="BD43" s="43" t="str">
        <f>表格7_9[[#This Row],[注音符號]]</f>
        <v>ㄤ</v>
      </c>
      <c r="BE43" s="42" t="str">
        <f xml:space="preserve"> MID($BC$4,$BC43,1)</f>
        <v>;</v>
      </c>
      <c r="BF43" s="41" t="str">
        <f xml:space="preserve"> MID($BC$5,$BC43,1)</f>
        <v>;</v>
      </c>
    </row>
    <row r="44" spans="1:65" ht="38.1" customHeight="1"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9" cm="1">
        <f t="array" ref="AV44" xml:space="preserve"> ROW() - ROW($8:$8)</f>
        <v>36</v>
      </c>
      <c r="AW44" s="53" t="s">
        <v>117</v>
      </c>
      <c r="AX44" s="52" t="s">
        <v>116</v>
      </c>
      <c r="AY44" s="51" t="s">
        <v>115</v>
      </c>
      <c r="AZ44" s="50" t="s">
        <v>114</v>
      </c>
      <c r="BC44" s="44" cm="1">
        <f t="array" ref="BC44" xml:space="preserve"> ROW() - ROW($8:$8)</f>
        <v>36</v>
      </c>
      <c r="BD44" s="43" t="str">
        <f>表格7_9[[#This Row],[注音符號]]</f>
        <v>ㄥ</v>
      </c>
      <c r="BE44" s="42" t="str">
        <f xml:space="preserve"> MID($BC$4,$BC44,1)</f>
        <v>/</v>
      </c>
      <c r="BF44" s="41" t="str">
        <f xml:space="preserve"> MID($BC$5,$BC44,1)</f>
        <v>/</v>
      </c>
    </row>
    <row r="45" spans="1:65" ht="38.1" customHeight="1"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9" cm="1">
        <f t="array" ref="AV45" xml:space="preserve"> ROW() - ROW($8:$8)</f>
        <v>37</v>
      </c>
      <c r="AW45" s="53" t="s">
        <v>113</v>
      </c>
      <c r="AX45" s="52" t="s">
        <v>112</v>
      </c>
      <c r="AY45" s="51" t="s">
        <v>111</v>
      </c>
      <c r="AZ45" s="50" t="s">
        <v>110</v>
      </c>
      <c r="BC45" s="44" cm="1">
        <f t="array" ref="BC45" xml:space="preserve"> ROW() - ROW($8:$8)</f>
        <v>37</v>
      </c>
      <c r="BD45" s="43" t="str">
        <f>表格7_9[[#This Row],[注音符號]]</f>
        <v>ㄦ</v>
      </c>
      <c r="BE45" s="42" t="str">
        <f xml:space="preserve"> MID($BC$4,$BC45,1)</f>
        <v>-</v>
      </c>
      <c r="BF45" s="41" t="str">
        <f xml:space="preserve"> MID($BC$5,$BC45,1)</f>
        <v>-</v>
      </c>
    </row>
    <row r="46" spans="1:65" ht="38.1" customHeight="1"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9" cm="1">
        <f t="array" ref="AV46" xml:space="preserve"> ROW() - ROW($8:$8)</f>
        <v>38</v>
      </c>
      <c r="AW46" s="53" t="s">
        <v>109</v>
      </c>
      <c r="AX46" s="52" t="s">
        <v>108</v>
      </c>
      <c r="AY46" s="51" t="s">
        <v>107</v>
      </c>
      <c r="AZ46" s="50" t="s">
        <v>106</v>
      </c>
      <c r="BC46" s="44" cm="1">
        <f t="array" ref="BC46" xml:space="preserve"> ROW() - ROW($8:$8)</f>
        <v>38</v>
      </c>
      <c r="BD46" s="43" t="str">
        <f>表格7_9[[#This Row],[注音符號]]</f>
        <v>ˉ</v>
      </c>
      <c r="BE46" s="42" t="str">
        <f xml:space="preserve"> MID($BC$4,$BC46,1)</f>
        <v xml:space="preserve"> </v>
      </c>
      <c r="BF46" s="41" t="str">
        <f xml:space="preserve"> MID($BC$5,$BC46,1)</f>
        <v/>
      </c>
    </row>
    <row r="47" spans="1:65" ht="38.1" customHeight="1"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9" cm="1">
        <f t="array" ref="AV47" xml:space="preserve"> ROW() - ROW($8:$8)</f>
        <v>39</v>
      </c>
      <c r="AW47" s="53" t="s">
        <v>105</v>
      </c>
      <c r="AX47" s="52" t="s">
        <v>104</v>
      </c>
      <c r="AY47" s="51" t="s">
        <v>103</v>
      </c>
      <c r="AZ47" s="50" t="s">
        <v>102</v>
      </c>
      <c r="BC47" s="44" cm="1">
        <f t="array" ref="BC47" xml:space="preserve"> ROW() - ROW($8:$8)</f>
        <v>39</v>
      </c>
      <c r="BD47" s="43" t="str">
        <f>表格7_9[[#This Row],[注音符號]]</f>
        <v>ˊ</v>
      </c>
      <c r="BE47" s="42" t="str">
        <f xml:space="preserve"> MID($BC$4,$BC47,1)</f>
        <v>6</v>
      </c>
      <c r="BF47" s="41" t="str">
        <f xml:space="preserve"> MID($BC$5,$BC47,1)</f>
        <v/>
      </c>
    </row>
    <row r="48" spans="1:65" ht="38.1" customHeight="1"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9" cm="1">
        <f t="array" ref="AV48" xml:space="preserve"> ROW() - ROW($8:$8)</f>
        <v>40</v>
      </c>
      <c r="AW48" s="53" t="s">
        <v>101</v>
      </c>
      <c r="AX48" s="52" t="s">
        <v>101</v>
      </c>
      <c r="AY48" s="51" t="s">
        <v>100</v>
      </c>
      <c r="AZ48" s="50" t="s">
        <v>99</v>
      </c>
      <c r="BC48" s="44" cm="1">
        <f t="array" ref="BC48" xml:space="preserve"> ROW() - ROW($8:$8)</f>
        <v>40</v>
      </c>
      <c r="BD48" s="43" t="str">
        <f>表格7_9[[#This Row],[注音符號]]</f>
        <v>ˇ</v>
      </c>
      <c r="BE48" s="42" t="str">
        <f xml:space="preserve"> MID($BC$4,$BC48,1)</f>
        <v>3</v>
      </c>
      <c r="BF48" s="41" t="str">
        <f xml:space="preserve"> MID($BC$5,$BC48,1)</f>
        <v/>
      </c>
    </row>
    <row r="49" spans="2:58" ht="38.1" customHeight="1"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9" cm="1">
        <f t="array" ref="AV49" xml:space="preserve"> ROW() - ROW($8:$8)</f>
        <v>41</v>
      </c>
      <c r="AW49" s="53" t="s">
        <v>98</v>
      </c>
      <c r="AX49" s="52" t="s">
        <v>98</v>
      </c>
      <c r="AY49" s="51" t="s">
        <v>97</v>
      </c>
      <c r="AZ49" s="50" t="s">
        <v>96</v>
      </c>
      <c r="BC49" s="44" cm="1">
        <f t="array" ref="BC49" xml:space="preserve"> ROW() - ROW($8:$8)</f>
        <v>41</v>
      </c>
      <c r="BD49" s="43" t="str">
        <f>表格7_9[[#This Row],[注音符號]]</f>
        <v>ˋ</v>
      </c>
      <c r="BE49" s="42" t="str">
        <f xml:space="preserve"> MID($BC$4,$BC49,1)</f>
        <v>4</v>
      </c>
      <c r="BF49" s="41" t="str">
        <f xml:space="preserve"> MID($BC$5,$BC49,1)</f>
        <v/>
      </c>
    </row>
    <row r="50" spans="2:58" ht="38.1" customHeight="1"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9" cm="1">
        <f t="array" ref="AV50" xml:space="preserve"> ROW() - ROW($8:$8)</f>
        <v>42</v>
      </c>
      <c r="AW50" s="53" t="s">
        <v>95</v>
      </c>
      <c r="AX50" s="52" t="s">
        <v>94</v>
      </c>
      <c r="AY50" s="51" t="s">
        <v>93</v>
      </c>
      <c r="AZ50" s="50" t="s">
        <v>92</v>
      </c>
      <c r="BC50" s="44" cm="1">
        <f t="array" ref="BC50" xml:space="preserve"> ROW() - ROW($8:$8)</f>
        <v>42</v>
      </c>
      <c r="BD50" s="43" t="str">
        <f>表格7_9[[#This Row],[注音符號]]</f>
        <v>˙</v>
      </c>
      <c r="BE50" s="42" t="str">
        <f xml:space="preserve"> MID($BC$4,$BC50,1)</f>
        <v>7</v>
      </c>
      <c r="BF50" s="41" t="str">
        <f xml:space="preserve"> MID($BC$5,$BC50,1)</f>
        <v/>
      </c>
    </row>
    <row r="51" spans="2:58" ht="38.1" customHeight="1"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9" cm="1">
        <f t="array" ref="AV51" xml:space="preserve"> ROW() - ROW($8:$8)</f>
        <v>43</v>
      </c>
      <c r="AW51" s="48"/>
      <c r="AX51" s="47"/>
      <c r="AY51" s="46"/>
      <c r="AZ51" s="45"/>
      <c r="BC51" s="44" cm="1">
        <f t="array" ref="BC51" xml:space="preserve"> ROW() - ROW($8:$8)</f>
        <v>43</v>
      </c>
      <c r="BD51" s="43"/>
      <c r="BE51" s="42" t="str">
        <f xml:space="preserve"> MID($BC$4,$BC51,1)</f>
        <v/>
      </c>
      <c r="BF51" s="41" t="str">
        <f xml:space="preserve"> MID($BC$5,$BC51,1)</f>
        <v/>
      </c>
    </row>
    <row r="52" spans="2:58" ht="38.1" customHeight="1"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9" cm="1">
        <f t="array" ref="AV52" xml:space="preserve"> ROW() - ROW($8:$8)</f>
        <v>44</v>
      </c>
      <c r="AW52" s="48"/>
      <c r="AX52" s="47"/>
      <c r="AY52" s="46"/>
      <c r="AZ52" s="45"/>
      <c r="BC52" s="44" cm="1">
        <f t="array" ref="BC52" xml:space="preserve"> ROW() - ROW($8:$8)</f>
        <v>44</v>
      </c>
      <c r="BD52" s="43"/>
      <c r="BE52" s="42" t="str">
        <f xml:space="preserve"> MID($BC$4,$BC52,1)</f>
        <v/>
      </c>
      <c r="BF52" s="41" t="str">
        <f xml:space="preserve"> MID($BC$5,$BC52,1)</f>
        <v/>
      </c>
    </row>
    <row r="53" spans="2:58" ht="38.1" customHeight="1"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9" cm="1">
        <f t="array" ref="AV53" xml:space="preserve"> ROW() - ROW($8:$8)</f>
        <v>45</v>
      </c>
      <c r="AW53" s="48"/>
      <c r="AX53" s="47"/>
      <c r="AY53" s="46"/>
      <c r="AZ53" s="45"/>
      <c r="BC53" s="44" cm="1">
        <f t="array" ref="BC53" xml:space="preserve"> ROW() - ROW($8:$8)</f>
        <v>45</v>
      </c>
      <c r="BD53" s="43"/>
      <c r="BE53" s="42" t="str">
        <f xml:space="preserve"> MID($BC$4,$BC53,1)</f>
        <v/>
      </c>
      <c r="BF53" s="41" t="str">
        <f xml:space="preserve"> MID($BC$5,$BC53,1)</f>
        <v/>
      </c>
    </row>
    <row r="54" spans="2:58" ht="38.1" customHeight="1"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9" cm="1">
        <f t="array" ref="AV54" xml:space="preserve"> ROW() - ROW($8:$8)</f>
        <v>46</v>
      </c>
      <c r="AW54" s="48"/>
      <c r="AX54" s="47"/>
      <c r="AY54" s="46"/>
      <c r="AZ54" s="45"/>
      <c r="BC54" s="44" cm="1">
        <f t="array" ref="BC54" xml:space="preserve"> ROW() - ROW($8:$8)</f>
        <v>46</v>
      </c>
      <c r="BD54" s="43"/>
      <c r="BE54" s="42" t="str">
        <f xml:space="preserve"> MID($BC$4,$BC54,1)</f>
        <v/>
      </c>
      <c r="BF54" s="41" t="str">
        <f xml:space="preserve"> MID($BC$5,$BC54,1)</f>
        <v/>
      </c>
    </row>
    <row r="55" spans="2:58" ht="38.1" customHeight="1"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9" cm="1">
        <f t="array" ref="AV55" xml:space="preserve"> ROW() - ROW($8:$8)</f>
        <v>47</v>
      </c>
      <c r="AW55" s="48"/>
      <c r="AX55" s="47"/>
      <c r="AY55" s="46"/>
      <c r="AZ55" s="45"/>
      <c r="BC55" s="44" cm="1">
        <f t="array" ref="BC55" xml:space="preserve"> ROW() - ROW($8:$8)</f>
        <v>47</v>
      </c>
      <c r="BD55" s="43"/>
      <c r="BE55" s="42" t="str">
        <f xml:space="preserve"> MID($BC$4,$BC55,1)</f>
        <v/>
      </c>
      <c r="BF55" s="41" t="str">
        <f xml:space="preserve"> MID($BC$5,$BC55,1)</f>
        <v/>
      </c>
    </row>
    <row r="56" spans="2:58" ht="34.5"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9" cm="1">
        <f t="array" ref="AV56" xml:space="preserve"> ROW() - ROW($8:$8)</f>
        <v>48</v>
      </c>
      <c r="AW56" s="48"/>
      <c r="AX56" s="47"/>
      <c r="AY56" s="46"/>
      <c r="AZ56" s="45"/>
      <c r="BC56" s="44" cm="1">
        <f t="array" ref="BC56" xml:space="preserve"> ROW() - ROW($8:$8)</f>
        <v>48</v>
      </c>
      <c r="BD56" s="43"/>
      <c r="BE56" s="42" t="str">
        <f xml:space="preserve"> MID($BC$4,$BC56,1)</f>
        <v/>
      </c>
      <c r="BF56" s="41" t="str">
        <f xml:space="preserve"> MID($BC$5,$BC56,1)</f>
        <v/>
      </c>
    </row>
    <row r="57" spans="2:58" ht="34.5"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9" cm="1">
        <f t="array" ref="AV57" xml:space="preserve"> ROW() - ROW($8:$8)</f>
        <v>49</v>
      </c>
      <c r="AW57" s="48"/>
      <c r="AX57" s="47"/>
      <c r="AY57" s="46"/>
      <c r="AZ57" s="45"/>
      <c r="BC57" s="44" cm="1">
        <f t="array" ref="BC57" xml:space="preserve"> ROW() - ROW($8:$8)</f>
        <v>49</v>
      </c>
      <c r="BD57" s="43"/>
      <c r="BE57" s="42" t="str">
        <f xml:space="preserve"> MID($BC$4,$BC57,1)</f>
        <v/>
      </c>
      <c r="BF57" s="41" t="str">
        <f xml:space="preserve"> MID($BC$5,$BC57,1)</f>
        <v/>
      </c>
    </row>
    <row r="58" spans="2:58" ht="34.5"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9" cm="1">
        <f t="array" ref="AV58" xml:space="preserve"> ROW() - ROW($8:$8)</f>
        <v>50</v>
      </c>
      <c r="AW58" s="48"/>
      <c r="AX58" s="47"/>
      <c r="AY58" s="46"/>
      <c r="AZ58" s="45"/>
      <c r="BC58" s="44" cm="1">
        <f t="array" ref="BC58" xml:space="preserve"> ROW() - ROW($8:$8)</f>
        <v>50</v>
      </c>
      <c r="BD58" s="43"/>
      <c r="BE58" s="42" t="str">
        <f xml:space="preserve"> MID($BC$4,$BC58,1)</f>
        <v/>
      </c>
      <c r="BF58" s="41" t="str">
        <f xml:space="preserve"> MID($BC$5,$BC58,1)</f>
        <v/>
      </c>
    </row>
    <row r="59" spans="2:58">
      <c r="AH59" s="40"/>
      <c r="AI59" s="40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</row>
  </sheetData>
  <mergeCells count="44">
    <mergeCell ref="AL10:AN10"/>
    <mergeCell ref="G8:I8"/>
    <mergeCell ref="J8:L8"/>
    <mergeCell ref="M8:O8"/>
    <mergeCell ref="S8:U8"/>
    <mergeCell ref="V8:X8"/>
    <mergeCell ref="AE8:AG8"/>
    <mergeCell ref="AH8:AJ8"/>
    <mergeCell ref="AK8:AM8"/>
    <mergeCell ref="J9:K9"/>
    <mergeCell ref="M9:N9"/>
    <mergeCell ref="S9:T9"/>
    <mergeCell ref="V9:W9"/>
    <mergeCell ref="AK9:AL9"/>
    <mergeCell ref="AG12:AI12"/>
    <mergeCell ref="AJ12:AL12"/>
    <mergeCell ref="AJ13:AK13"/>
    <mergeCell ref="E10:G10"/>
    <mergeCell ref="H10:J10"/>
    <mergeCell ref="N10:P10"/>
    <mergeCell ref="Q10:S10"/>
    <mergeCell ref="AC10:AE10"/>
    <mergeCell ref="AF10:AH10"/>
    <mergeCell ref="AI10:AK10"/>
    <mergeCell ref="AO10:AQ10"/>
    <mergeCell ref="AI11:AJ11"/>
    <mergeCell ref="AL11:AM11"/>
    <mergeCell ref="AO11:AP11"/>
    <mergeCell ref="V14:X14"/>
    <mergeCell ref="U12:W12"/>
    <mergeCell ref="Y14:AA14"/>
    <mergeCell ref="AE14:AG14"/>
    <mergeCell ref="AH14:AJ14"/>
    <mergeCell ref="AA12:AC12"/>
    <mergeCell ref="G14:I14"/>
    <mergeCell ref="J14:L14"/>
    <mergeCell ref="M14:O14"/>
    <mergeCell ref="P14:R14"/>
    <mergeCell ref="S14:U14"/>
    <mergeCell ref="F12:H12"/>
    <mergeCell ref="I12:K12"/>
    <mergeCell ref="L12:N12"/>
    <mergeCell ref="O12:Q12"/>
    <mergeCell ref="R12:T12"/>
  </mergeCells>
  <phoneticPr fontId="9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3</vt:i4>
      </vt:variant>
    </vt:vector>
  </HeadingPairs>
  <TitlesOfParts>
    <vt:vector size="5" baseType="lpstr">
      <vt:lpstr>RIME解析(BoPoMoFo)</vt:lpstr>
      <vt:lpstr>RIME對映編碼 (BoPoMoFo)</vt:lpstr>
      <vt:lpstr>'RIME解析(BoPoMoFo)'!方音符號</vt:lpstr>
      <vt:lpstr>'RIME解析(BoPoMoFo)'!按鍵編碼</vt:lpstr>
      <vt:lpstr>'RIME解析(BoPoMoFo)'!鍵盤位置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2024-06-12T09:48:20Z</dcterms:created>
  <dcterms:modified xsi:type="dcterms:W3CDTF">2024-06-12T09:49:22Z</dcterms:modified>
</cp:coreProperties>
</file>