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8_{EDF2C451-B671-4A69-BE8D-30F04B1FB152}" xr6:coauthVersionLast="47" xr6:coauthVersionMax="47" xr10:uidLastSave="{00000000-0000-0000-0000-000000000000}"/>
  <bookViews>
    <workbookView xWindow="-120" yWindow="-120" windowWidth="38640" windowHeight="15840" activeTab="1" xr2:uid="{E87E5C8B-EACA-42E9-8621-62DDB8F02212}"/>
  </bookViews>
  <sheets>
    <sheet name="鍵盤" sheetId="2" r:id="rId1"/>
    <sheet name="RIME對映編碼 (台語方音)" sheetId="1" r:id="rId2"/>
  </sheets>
  <externalReferences>
    <externalReference r:id="rId3"/>
  </externalReferences>
  <definedNames>
    <definedName name="方音符號" localSheetId="1">'RIME對映編碼 (台語方音)'!$T$3:$T$44</definedName>
    <definedName name="方音符號">[1]RIME編碼!$AA$3:$AA$45</definedName>
    <definedName name="字典編碼">[1]RIME編碼!$AB$3:$AB$45</definedName>
    <definedName name="拼音字母" localSheetId="1">'RIME對映編碼 (台語方音)'!#REF!</definedName>
    <definedName name="拼音字母">[1]RIME編碼!$AC$3:$AC$45</definedName>
    <definedName name="按鍵編碼" localSheetId="1">'RIME對映編碼 (台語方音)'!$S$3:$S$44</definedName>
    <definedName name="國際音標" localSheetId="1">'RIME對映編碼 (台語方音)'!#REF!</definedName>
    <definedName name="鍵盤位置" localSheetId="1">'RIME對映編碼 (台語方音)'!$R$3:$R$44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8" i="1" l="1" a="1"/>
  <c r="W58" i="1" s="1"/>
  <c r="W57" i="1" a="1"/>
  <c r="W57" i="1" s="1"/>
  <c r="W56" i="1" a="1"/>
  <c r="W56" i="1" s="1"/>
  <c r="W55" i="1" a="1"/>
  <c r="W55" i="1" s="1"/>
  <c r="W54" i="1" a="1"/>
  <c r="W54" i="1" s="1"/>
  <c r="W53" i="1" a="1"/>
  <c r="W53" i="1" s="1"/>
  <c r="W52" i="1" a="1"/>
  <c r="W52" i="1" s="1"/>
  <c r="W51" i="1" a="1"/>
  <c r="W51" i="1" s="1"/>
  <c r="W50" i="1" a="1"/>
  <c r="W50" i="1" s="1"/>
  <c r="W49" i="1" a="1"/>
  <c r="W49" i="1" s="1"/>
  <c r="W48" i="1" a="1"/>
  <c r="W48" i="1" s="1"/>
  <c r="W47" i="1" a="1"/>
  <c r="W47" i="1" s="1"/>
  <c r="W46" i="1" a="1"/>
  <c r="W46" i="1" s="1"/>
  <c r="W45" i="1"/>
  <c r="W45" i="1" a="1"/>
  <c r="AA44" i="1"/>
  <c r="W44" i="1" a="1"/>
  <c r="W44" i="1" s="1"/>
  <c r="E44" i="1" a="1"/>
  <c r="E44" i="1" s="1"/>
  <c r="W43" i="1" a="1"/>
  <c r="W43" i="1" s="1"/>
  <c r="E43" i="1" a="1"/>
  <c r="E43" i="1" s="1"/>
  <c r="W42" i="1" a="1"/>
  <c r="W42" i="1" s="1"/>
  <c r="E42" i="1" a="1"/>
  <c r="E42" i="1" s="1"/>
  <c r="W41" i="1" a="1"/>
  <c r="W41" i="1" s="1"/>
  <c r="E41" i="1" a="1"/>
  <c r="E41" i="1" s="1"/>
  <c r="W40" i="1" a="1"/>
  <c r="W40" i="1" s="1"/>
  <c r="E40" i="1" a="1"/>
  <c r="E40" i="1" s="1"/>
  <c r="AA39" i="1"/>
  <c r="W39" i="1"/>
  <c r="W39" i="1" a="1"/>
  <c r="E39" i="1"/>
  <c r="E39" i="1" a="1"/>
  <c r="W38" i="1"/>
  <c r="W38" i="1" a="1"/>
  <c r="E38" i="1"/>
  <c r="E38" i="1" a="1"/>
  <c r="W37" i="1"/>
  <c r="W37" i="1" a="1"/>
  <c r="E37" i="1"/>
  <c r="E37" i="1" a="1"/>
  <c r="W36" i="1" a="1"/>
  <c r="W36" i="1" s="1"/>
  <c r="E36" i="1"/>
  <c r="E36" i="1" a="1"/>
  <c r="W35" i="1" a="1"/>
  <c r="W35" i="1" s="1"/>
  <c r="E35" i="1"/>
  <c r="E35" i="1" a="1"/>
  <c r="W34" i="1" a="1"/>
  <c r="W34" i="1" s="1"/>
  <c r="E34" i="1"/>
  <c r="E34" i="1" a="1"/>
  <c r="W33" i="1" a="1"/>
  <c r="W33" i="1" s="1"/>
  <c r="E33" i="1"/>
  <c r="E33" i="1" a="1"/>
  <c r="W32" i="1" a="1"/>
  <c r="W32" i="1" s="1"/>
  <c r="E32" i="1"/>
  <c r="E32" i="1" a="1"/>
  <c r="W31" i="1" a="1"/>
  <c r="W31" i="1" s="1"/>
  <c r="E31" i="1"/>
  <c r="E31" i="1" a="1"/>
  <c r="W30" i="1" a="1"/>
  <c r="W30" i="1" s="1"/>
  <c r="E30" i="1"/>
  <c r="E30" i="1" a="1"/>
  <c r="W29" i="1" a="1"/>
  <c r="W29" i="1" s="1"/>
  <c r="E29" i="1"/>
  <c r="E29" i="1" a="1"/>
  <c r="AA28" i="1"/>
  <c r="W28" i="1" a="1"/>
  <c r="W28" i="1" s="1"/>
  <c r="E28" i="1"/>
  <c r="E28" i="1" a="1"/>
  <c r="W27" i="1" a="1"/>
  <c r="W27" i="1" s="1"/>
  <c r="E27" i="1"/>
  <c r="E27" i="1" a="1"/>
  <c r="W26" i="1" a="1"/>
  <c r="W26" i="1" s="1"/>
  <c r="E26" i="1"/>
  <c r="E26" i="1" a="1"/>
  <c r="W25" i="1" a="1"/>
  <c r="W25" i="1" s="1"/>
  <c r="E25" i="1"/>
  <c r="E25" i="1" a="1"/>
  <c r="W24" i="1"/>
  <c r="W24" i="1" a="1"/>
  <c r="E24" i="1"/>
  <c r="E24" i="1" a="1"/>
  <c r="W23" i="1" a="1"/>
  <c r="W23" i="1" s="1"/>
  <c r="E23" i="1"/>
  <c r="E23" i="1" a="1"/>
  <c r="W22" i="1" a="1"/>
  <c r="W22" i="1" s="1"/>
  <c r="E22" i="1"/>
  <c r="E22" i="1" a="1"/>
  <c r="A22" i="1"/>
  <c r="W21" i="1" a="1"/>
  <c r="W21" i="1" s="1"/>
  <c r="E21" i="1"/>
  <c r="E21" i="1" a="1"/>
  <c r="W20" i="1" a="1"/>
  <c r="W20" i="1" s="1"/>
  <c r="E20" i="1"/>
  <c r="E20" i="1" a="1"/>
  <c r="W19" i="1" a="1"/>
  <c r="W19" i="1" s="1"/>
  <c r="E19" i="1"/>
  <c r="E19" i="1" a="1"/>
  <c r="W18" i="1" a="1"/>
  <c r="W18" i="1" s="1"/>
  <c r="E18" i="1"/>
  <c r="E18" i="1" a="1"/>
  <c r="W17" i="1" a="1"/>
  <c r="W17" i="1" s="1"/>
  <c r="E17" i="1"/>
  <c r="E17" i="1" a="1"/>
  <c r="W16" i="1" a="1"/>
  <c r="W16" i="1" s="1"/>
  <c r="E16" i="1"/>
  <c r="E16" i="1" a="1"/>
  <c r="W15" i="1" a="1"/>
  <c r="W15" i="1" s="1"/>
  <c r="E15" i="1"/>
  <c r="E15" i="1" a="1"/>
  <c r="AF14" i="1"/>
  <c r="AE14" i="1"/>
  <c r="W14" i="1"/>
  <c r="W14" i="1" a="1"/>
  <c r="E14" i="1" a="1"/>
  <c r="E14" i="1" s="1"/>
  <c r="AT13" i="1"/>
  <c r="W13" i="1" a="1"/>
  <c r="W13" i="1" s="1"/>
  <c r="E13" i="1"/>
  <c r="E13" i="1" a="1"/>
  <c r="A13" i="1"/>
  <c r="W12" i="1" a="1"/>
  <c r="W12" i="1" s="1"/>
  <c r="E12" i="1"/>
  <c r="E12" i="1" a="1"/>
  <c r="A12" i="1"/>
  <c r="W11" i="1"/>
  <c r="W11" i="1" a="1"/>
  <c r="E11" i="1" a="1"/>
  <c r="E11" i="1" s="1"/>
  <c r="AF10" i="1"/>
  <c r="W10" i="1" a="1"/>
  <c r="W10" i="1" s="1"/>
  <c r="E10" i="1"/>
  <c r="E10" i="1" a="1"/>
  <c r="W9" i="1" a="1"/>
  <c r="W9" i="1" s="1"/>
  <c r="E9" i="1"/>
  <c r="E9" i="1" a="1"/>
  <c r="W8" i="1"/>
  <c r="W8" i="1" a="1"/>
  <c r="E8" i="1" a="1"/>
  <c r="E8" i="1" s="1"/>
  <c r="W7" i="1"/>
  <c r="W7" i="1" a="1"/>
  <c r="E7" i="1" a="1"/>
  <c r="E7" i="1" s="1"/>
  <c r="AF6" i="1"/>
  <c r="W6" i="1" a="1"/>
  <c r="W6" i="1" s="1"/>
  <c r="E6" i="1"/>
  <c r="E6" i="1" a="1"/>
  <c r="AE5" i="1"/>
  <c r="W5" i="1"/>
  <c r="W5" i="1" a="1"/>
  <c r="E5" i="1" a="1"/>
  <c r="E5" i="1" s="1"/>
  <c r="W4" i="1" a="1"/>
  <c r="W4" i="1" s="1"/>
  <c r="E4" i="1"/>
  <c r="E4" i="1" a="1"/>
  <c r="W3" i="1" a="1"/>
  <c r="W3" i="1" s="1"/>
  <c r="E3" i="1"/>
  <c r="E3" i="1" a="1"/>
  <c r="A3" i="1"/>
  <c r="A4" i="1" s="1"/>
  <c r="A5" i="1" l="1"/>
  <c r="A7" i="1" s="1"/>
  <c r="AE10" i="1"/>
  <c r="A6" i="1"/>
  <c r="A14" i="1"/>
  <c r="A16" i="1" s="1"/>
  <c r="A15" i="1"/>
  <c r="A23" i="1"/>
  <c r="K44" i="1" l="1"/>
  <c r="K43" i="1"/>
  <c r="K42" i="1"/>
  <c r="K41" i="1"/>
  <c r="K40" i="1"/>
  <c r="K39" i="1"/>
  <c r="K36" i="1"/>
  <c r="K34" i="1"/>
  <c r="K32" i="1"/>
  <c r="K30" i="1"/>
  <c r="K14" i="1"/>
  <c r="K11" i="1"/>
  <c r="K8" i="1"/>
  <c r="K7" i="1"/>
  <c r="K5" i="1"/>
  <c r="K28" i="1"/>
  <c r="K25" i="1"/>
  <c r="K23" i="1"/>
  <c r="K22" i="1"/>
  <c r="K21" i="1"/>
  <c r="K20" i="1"/>
  <c r="K19" i="1"/>
  <c r="K18" i="1"/>
  <c r="K17" i="1"/>
  <c r="K16" i="1"/>
  <c r="K13" i="1"/>
  <c r="K37" i="1"/>
  <c r="K35" i="1"/>
  <c r="K33" i="1"/>
  <c r="K31" i="1"/>
  <c r="K29" i="1"/>
  <c r="K27" i="1"/>
  <c r="K24" i="1"/>
  <c r="K38" i="1"/>
  <c r="K26" i="1"/>
  <c r="B16" i="1"/>
  <c r="K15" i="1"/>
  <c r="K10" i="1"/>
  <c r="K12" i="1"/>
  <c r="K6" i="1"/>
  <c r="K4" i="1"/>
  <c r="K9" i="1"/>
  <c r="K3" i="1"/>
  <c r="G39" i="1"/>
  <c r="R39" i="1" s="1"/>
  <c r="G38" i="1"/>
  <c r="R38" i="1" s="1"/>
  <c r="G37" i="1"/>
  <c r="R37" i="1" s="1"/>
  <c r="G36" i="1"/>
  <c r="R36" i="1" s="1"/>
  <c r="G35" i="1"/>
  <c r="R35" i="1" s="1"/>
  <c r="G34" i="1"/>
  <c r="R34" i="1" s="1"/>
  <c r="G33" i="1"/>
  <c r="R33" i="1" s="1"/>
  <c r="G32" i="1"/>
  <c r="R32" i="1" s="1"/>
  <c r="G31" i="1"/>
  <c r="R31" i="1" s="1"/>
  <c r="G30" i="1"/>
  <c r="R30" i="1" s="1"/>
  <c r="G29" i="1"/>
  <c r="R29" i="1" s="1"/>
  <c r="G42" i="1"/>
  <c r="R42" i="1" s="1"/>
  <c r="G26" i="1"/>
  <c r="R26" i="1" s="1"/>
  <c r="G24" i="1"/>
  <c r="R24" i="1" s="1"/>
  <c r="G41" i="1"/>
  <c r="R41" i="1" s="1"/>
  <c r="G15" i="1"/>
  <c r="R15" i="1" s="1"/>
  <c r="G12" i="1"/>
  <c r="R12" i="1" s="1"/>
  <c r="G44" i="1"/>
  <c r="R44" i="1" s="1"/>
  <c r="G40" i="1"/>
  <c r="R40" i="1" s="1"/>
  <c r="G28" i="1"/>
  <c r="R28" i="1" s="1"/>
  <c r="G25" i="1"/>
  <c r="R25" i="1" s="1"/>
  <c r="G14" i="1"/>
  <c r="R14" i="1" s="1"/>
  <c r="G11" i="1"/>
  <c r="R11" i="1" s="1"/>
  <c r="G8" i="1"/>
  <c r="R8" i="1" s="1"/>
  <c r="G7" i="1"/>
  <c r="R7" i="1" s="1"/>
  <c r="B7" i="1"/>
  <c r="G43" i="1"/>
  <c r="R43" i="1" s="1"/>
  <c r="G27" i="1"/>
  <c r="R27" i="1" s="1"/>
  <c r="G23" i="1"/>
  <c r="R23" i="1" s="1"/>
  <c r="G22" i="1"/>
  <c r="R22" i="1" s="1"/>
  <c r="G21" i="1"/>
  <c r="R21" i="1" s="1"/>
  <c r="G20" i="1"/>
  <c r="R20" i="1" s="1"/>
  <c r="G9" i="1"/>
  <c r="R9" i="1" s="1"/>
  <c r="G18" i="1"/>
  <c r="R18" i="1" s="1"/>
  <c r="G16" i="1"/>
  <c r="R16" i="1" s="1"/>
  <c r="G10" i="1"/>
  <c r="R10" i="1" s="1"/>
  <c r="G5" i="1"/>
  <c r="R5" i="1" s="1"/>
  <c r="G3" i="1"/>
  <c r="R3" i="1" s="1"/>
  <c r="G13" i="1"/>
  <c r="R13" i="1" s="1"/>
  <c r="G6" i="1"/>
  <c r="R6" i="1" s="1"/>
  <c r="G19" i="1"/>
  <c r="R19" i="1" s="1"/>
  <c r="G17" i="1"/>
  <c r="R17" i="1" s="1"/>
  <c r="G4" i="1"/>
  <c r="R4" i="1" s="1"/>
  <c r="F39" i="1"/>
  <c r="S39" i="1" s="1"/>
  <c r="F38" i="1"/>
  <c r="S38" i="1" s="1"/>
  <c r="F37" i="1"/>
  <c r="S37" i="1" s="1"/>
  <c r="F36" i="1"/>
  <c r="S36" i="1" s="1"/>
  <c r="F35" i="1"/>
  <c r="S35" i="1" s="1"/>
  <c r="F34" i="1"/>
  <c r="S34" i="1" s="1"/>
  <c r="F33" i="1"/>
  <c r="S33" i="1" s="1"/>
  <c r="F32" i="1"/>
  <c r="S32" i="1" s="1"/>
  <c r="F31" i="1"/>
  <c r="S31" i="1" s="1"/>
  <c r="F30" i="1"/>
  <c r="S30" i="1" s="1"/>
  <c r="F29" i="1"/>
  <c r="S29" i="1" s="1"/>
  <c r="F25" i="1"/>
  <c r="S25" i="1" s="1"/>
  <c r="F44" i="1"/>
  <c r="S44" i="1" s="1"/>
  <c r="F43" i="1"/>
  <c r="S43" i="1" s="1"/>
  <c r="F42" i="1"/>
  <c r="S42" i="1" s="1"/>
  <c r="F41" i="1"/>
  <c r="S41" i="1" s="1"/>
  <c r="F40" i="1"/>
  <c r="S40" i="1" s="1"/>
  <c r="F28" i="1"/>
  <c r="S28" i="1" s="1"/>
  <c r="F27" i="1"/>
  <c r="S27" i="1" s="1"/>
  <c r="F26" i="1"/>
  <c r="S26" i="1" s="1"/>
  <c r="F24" i="1"/>
  <c r="S24" i="1" s="1"/>
  <c r="F23" i="1"/>
  <c r="S23" i="1" s="1"/>
  <c r="F22" i="1"/>
  <c r="S22" i="1" s="1"/>
  <c r="F21" i="1"/>
  <c r="S21" i="1" s="1"/>
  <c r="F20" i="1"/>
  <c r="S20" i="1" s="1"/>
  <c r="F19" i="1"/>
  <c r="S19" i="1" s="1"/>
  <c r="F18" i="1"/>
  <c r="S18" i="1" s="1"/>
  <c r="F17" i="1"/>
  <c r="S17" i="1" s="1"/>
  <c r="F16" i="1"/>
  <c r="S16" i="1" s="1"/>
  <c r="F13" i="1"/>
  <c r="S13" i="1" s="1"/>
  <c r="F15" i="1"/>
  <c r="S15" i="1" s="1"/>
  <c r="F12" i="1"/>
  <c r="S12" i="1" s="1"/>
  <c r="F10" i="1"/>
  <c r="S10" i="1" s="1"/>
  <c r="F9" i="1"/>
  <c r="S9" i="1" s="1"/>
  <c r="F6" i="1"/>
  <c r="S6" i="1" s="1"/>
  <c r="F11" i="1"/>
  <c r="S11" i="1" s="1"/>
  <c r="F7" i="1"/>
  <c r="S7" i="1" s="1"/>
  <c r="F4" i="1"/>
  <c r="S4" i="1" s="1"/>
  <c r="B6" i="1"/>
  <c r="F5" i="1"/>
  <c r="S5" i="1" s="1"/>
  <c r="F3" i="1"/>
  <c r="S3" i="1" s="1"/>
  <c r="T46" i="1" s="1"/>
  <c r="F14" i="1"/>
  <c r="S14" i="1" s="1"/>
  <c r="F8" i="1"/>
  <c r="S8" i="1" s="1"/>
  <c r="N39" i="1"/>
  <c r="N38" i="1"/>
  <c r="N37" i="1"/>
  <c r="N36" i="1"/>
  <c r="N35" i="1"/>
  <c r="N34" i="1"/>
  <c r="N33" i="1"/>
  <c r="N32" i="1"/>
  <c r="N31" i="1"/>
  <c r="N30" i="1"/>
  <c r="N29" i="1"/>
  <c r="N44" i="1"/>
  <c r="N43" i="1"/>
  <c r="N42" i="1"/>
  <c r="N41" i="1"/>
  <c r="N40" i="1"/>
  <c r="A24" i="1"/>
  <c r="A26" i="1" s="1"/>
  <c r="J44" i="1"/>
  <c r="J43" i="1"/>
  <c r="J42" i="1"/>
  <c r="J41" i="1"/>
  <c r="J40" i="1"/>
  <c r="J28" i="1"/>
  <c r="J27" i="1"/>
  <c r="J26" i="1"/>
  <c r="J39" i="1"/>
  <c r="J38" i="1"/>
  <c r="J37" i="1"/>
  <c r="J36" i="1"/>
  <c r="J35" i="1"/>
  <c r="J34" i="1"/>
  <c r="J33" i="1"/>
  <c r="J32" i="1"/>
  <c r="J31" i="1"/>
  <c r="J30" i="1"/>
  <c r="J29" i="1"/>
  <c r="J25" i="1"/>
  <c r="J15" i="1"/>
  <c r="J12" i="1"/>
  <c r="J10" i="1"/>
  <c r="J9" i="1"/>
  <c r="J6" i="1"/>
  <c r="B15" i="1"/>
  <c r="J14" i="1"/>
  <c r="J23" i="1"/>
  <c r="J22" i="1"/>
  <c r="J21" i="1"/>
  <c r="J20" i="1"/>
  <c r="J19" i="1"/>
  <c r="J18" i="1"/>
  <c r="J17" i="1"/>
  <c r="J16" i="1"/>
  <c r="J13" i="1"/>
  <c r="J24" i="1"/>
  <c r="J5" i="1"/>
  <c r="J3" i="1"/>
  <c r="J8" i="1"/>
  <c r="J4" i="1"/>
  <c r="J11" i="1"/>
  <c r="J7" i="1"/>
  <c r="O28" i="1" l="1"/>
  <c r="O25" i="1"/>
  <c r="O27" i="1"/>
  <c r="O24" i="1"/>
  <c r="O15" i="1"/>
  <c r="O12" i="1"/>
  <c r="O26" i="1"/>
  <c r="O14" i="1"/>
  <c r="O11" i="1"/>
  <c r="O8" i="1"/>
  <c r="O7" i="1"/>
  <c r="B26" i="1"/>
  <c r="O23" i="1"/>
  <c r="O22" i="1"/>
  <c r="O21" i="1"/>
  <c r="O20" i="1"/>
  <c r="O18" i="1"/>
  <c r="O16" i="1"/>
  <c r="O6" i="1"/>
  <c r="O13" i="1"/>
  <c r="O3" i="1"/>
  <c r="O19" i="1"/>
  <c r="O17" i="1"/>
  <c r="O9" i="1"/>
  <c r="O5" i="1"/>
  <c r="O10" i="1"/>
  <c r="O4" i="1"/>
  <c r="T19" i="1"/>
  <c r="T5" i="1"/>
  <c r="T9" i="1"/>
  <c r="T23" i="1"/>
  <c r="T7" i="1"/>
  <c r="T25" i="1"/>
  <c r="T12" i="1"/>
  <c r="T26" i="1"/>
  <c r="T31" i="1"/>
  <c r="T35" i="1"/>
  <c r="T39" i="1"/>
  <c r="T6" i="1"/>
  <c r="T10" i="1"/>
  <c r="T20" i="1"/>
  <c r="T27" i="1"/>
  <c r="T8" i="1"/>
  <c r="T28" i="1"/>
  <c r="T15" i="1"/>
  <c r="T42" i="1"/>
  <c r="T32" i="1"/>
  <c r="T36" i="1"/>
  <c r="T4" i="1"/>
  <c r="T13" i="1"/>
  <c r="T16" i="1"/>
  <c r="T21" i="1"/>
  <c r="T43" i="1"/>
  <c r="T11" i="1"/>
  <c r="T40" i="1"/>
  <c r="T41" i="1"/>
  <c r="T29" i="1"/>
  <c r="T33" i="1"/>
  <c r="T37" i="1"/>
  <c r="O39" i="1"/>
  <c r="O38" i="1"/>
  <c r="O37" i="1"/>
  <c r="O36" i="1"/>
  <c r="O35" i="1"/>
  <c r="O34" i="1"/>
  <c r="O33" i="1"/>
  <c r="O32" i="1"/>
  <c r="O31" i="1"/>
  <c r="O30" i="1"/>
  <c r="O29" i="1"/>
  <c r="O41" i="1"/>
  <c r="O44" i="1"/>
  <c r="O40" i="1"/>
  <c r="O43" i="1"/>
  <c r="O42" i="1"/>
  <c r="A25" i="1"/>
  <c r="T17" i="1"/>
  <c r="T3" i="1"/>
  <c r="T18" i="1"/>
  <c r="T22" i="1"/>
  <c r="T14" i="1"/>
  <c r="T44" i="1"/>
  <c r="T24" i="1"/>
  <c r="T30" i="1"/>
  <c r="T34" i="1"/>
  <c r="T38" i="1"/>
  <c r="AB58" i="1" l="1"/>
  <c r="AB57" i="1"/>
  <c r="AB56" i="1"/>
  <c r="AB55" i="1"/>
  <c r="AB54" i="1"/>
  <c r="AB53" i="1"/>
  <c r="AB52" i="1"/>
  <c r="AB51" i="1"/>
  <c r="AB50" i="1"/>
  <c r="AB49" i="1"/>
  <c r="AB48" i="1"/>
  <c r="Z45" i="1"/>
  <c r="Z58" i="1"/>
  <c r="Z47" i="1"/>
  <c r="AB46" i="1"/>
  <c r="AB23" i="1"/>
  <c r="Z46" i="1"/>
  <c r="AB45" i="1"/>
  <c r="Z43" i="1"/>
  <c r="AA43" i="1" s="1"/>
  <c r="Z42" i="1"/>
  <c r="AA42" i="1" s="1"/>
  <c r="Z41" i="1"/>
  <c r="AA41" i="1" s="1"/>
  <c r="Z40" i="1"/>
  <c r="AA40" i="1" s="1"/>
  <c r="AB38" i="1"/>
  <c r="AB37" i="1"/>
  <c r="AB36" i="1"/>
  <c r="AB35" i="1"/>
  <c r="AB34" i="1"/>
  <c r="AB33" i="1"/>
  <c r="AB32" i="1"/>
  <c r="AB31" i="1"/>
  <c r="AB30" i="1"/>
  <c r="AB29" i="1"/>
  <c r="AB43" i="1"/>
  <c r="AB25" i="1"/>
  <c r="Z24" i="1"/>
  <c r="AA24" i="1" s="1"/>
  <c r="AB22" i="1"/>
  <c r="AB21" i="1"/>
  <c r="Z14" i="1"/>
  <c r="AA14" i="1" s="1"/>
  <c r="Z11" i="1"/>
  <c r="AA11" i="1" s="1"/>
  <c r="Z8" i="1"/>
  <c r="AA8" i="1" s="1"/>
  <c r="Z7" i="1"/>
  <c r="AA7" i="1" s="1"/>
  <c r="Z5" i="1"/>
  <c r="AA5" i="1" s="1"/>
  <c r="Z57" i="1"/>
  <c r="Z55" i="1"/>
  <c r="Z53" i="1"/>
  <c r="Z51" i="1"/>
  <c r="Z49" i="1"/>
  <c r="AB47" i="1"/>
  <c r="AB42" i="1"/>
  <c r="Z36" i="1"/>
  <c r="AA36" i="1" s="1"/>
  <c r="Z34" i="1"/>
  <c r="AA34" i="1" s="1"/>
  <c r="Z32" i="1"/>
  <c r="AA32" i="1" s="1"/>
  <c r="Z30" i="1"/>
  <c r="AA30" i="1" s="1"/>
  <c r="AB27" i="1"/>
  <c r="Z25" i="1"/>
  <c r="AA25" i="1" s="1"/>
  <c r="Z23" i="1"/>
  <c r="AA23" i="1" s="1"/>
  <c r="Z22" i="1"/>
  <c r="Z21" i="1"/>
  <c r="Z20" i="1"/>
  <c r="AA20" i="1" s="1"/>
  <c r="Z19" i="1"/>
  <c r="AA19" i="1" s="1"/>
  <c r="Z18" i="1"/>
  <c r="AA18" i="1" s="1"/>
  <c r="Z17" i="1"/>
  <c r="AA17" i="1" s="1"/>
  <c r="Z16" i="1"/>
  <c r="AA16" i="1" s="1"/>
  <c r="AB15" i="1"/>
  <c r="Z13" i="1"/>
  <c r="AA13" i="1" s="1"/>
  <c r="AB12" i="1"/>
  <c r="AB41" i="1"/>
  <c r="Z37" i="1"/>
  <c r="AA37" i="1" s="1"/>
  <c r="Z27" i="1"/>
  <c r="AA27" i="1" s="1"/>
  <c r="AB26" i="1"/>
  <c r="AB14" i="1"/>
  <c r="AB11" i="1"/>
  <c r="AB8" i="1"/>
  <c r="AB7" i="1"/>
  <c r="Z56" i="1"/>
  <c r="Z54" i="1"/>
  <c r="Z52" i="1"/>
  <c r="Z50" i="1"/>
  <c r="Z48" i="1"/>
  <c r="T47" i="1"/>
  <c r="R48" i="1" s="1"/>
  <c r="AB40" i="1"/>
  <c r="Z38" i="1"/>
  <c r="AA38" i="1" s="1"/>
  <c r="Z35" i="1"/>
  <c r="AA35" i="1" s="1"/>
  <c r="Z33" i="1"/>
  <c r="AA33" i="1" s="1"/>
  <c r="Z31" i="1"/>
  <c r="AA31" i="1" s="1"/>
  <c r="Z29" i="1"/>
  <c r="AA29" i="1" s="1"/>
  <c r="Z26" i="1"/>
  <c r="AA26" i="1" s="1"/>
  <c r="AB24" i="1"/>
  <c r="AB20" i="1"/>
  <c r="AB19" i="1"/>
  <c r="AB17" i="1"/>
  <c r="Z10" i="1"/>
  <c r="AA10" i="1" s="1"/>
  <c r="AB6" i="1"/>
  <c r="AB5" i="1"/>
  <c r="Z15" i="1"/>
  <c r="AA15" i="1" s="1"/>
  <c r="Z6" i="1"/>
  <c r="AA6" i="1" s="1"/>
  <c r="Z4" i="1"/>
  <c r="AA4" i="1" s="1"/>
  <c r="AB3" i="1"/>
  <c r="AB18" i="1"/>
  <c r="AB16" i="1"/>
  <c r="Z12" i="1"/>
  <c r="AA12" i="1" s="1"/>
  <c r="AB9" i="1"/>
  <c r="AB13" i="1"/>
  <c r="AB10" i="1"/>
  <c r="Z9" i="1"/>
  <c r="AA9" i="1" s="1"/>
  <c r="AB4" i="1"/>
  <c r="Z3" i="1"/>
  <c r="AA3" i="1" s="1"/>
  <c r="N25" i="1"/>
  <c r="N28" i="1"/>
  <c r="N27" i="1"/>
  <c r="N26" i="1"/>
  <c r="N24" i="1"/>
  <c r="N23" i="1"/>
  <c r="N22" i="1"/>
  <c r="N21" i="1"/>
  <c r="N20" i="1"/>
  <c r="N19" i="1"/>
  <c r="N18" i="1"/>
  <c r="N17" i="1"/>
  <c r="N16" i="1"/>
  <c r="N13" i="1"/>
  <c r="B25" i="1"/>
  <c r="N15" i="1"/>
  <c r="N12" i="1"/>
  <c r="N10" i="1"/>
  <c r="N9" i="1"/>
  <c r="N6" i="1"/>
  <c r="N4" i="1"/>
  <c r="N8" i="1"/>
  <c r="N14" i="1"/>
  <c r="N11" i="1"/>
  <c r="N7" i="1"/>
  <c r="N3" i="1"/>
  <c r="N5" i="1"/>
  <c r="AF4" i="1" l="1"/>
  <c r="AF13" i="1"/>
  <c r="AF9" i="1"/>
  <c r="AE9" i="1" l="1"/>
  <c r="AF8" i="1"/>
  <c r="AF12" i="1"/>
  <c r="AE13" i="1"/>
  <c r="AU13" i="1"/>
  <c r="AT14" i="1" s="1"/>
  <c r="AF3" i="1"/>
  <c r="AU4" i="1"/>
  <c r="AT5" i="1" s="1"/>
  <c r="AE4" i="1"/>
  <c r="AO5" i="1" s="1"/>
  <c r="AT10" i="1" l="1"/>
  <c r="AU9" i="1"/>
  <c r="AT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<sst xmlns="http://schemas.openxmlformats.org/spreadsheetml/2006/main" count="151" uniqueCount="138">
  <si>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</si>
  <si>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</si>
  <si>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</si>
  <si>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</si>
  <si>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</si>
  <si>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</si>
  <si>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</si>
  <si>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</si>
  <si>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</si>
  <si>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</si>
  <si>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</si>
  <si>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</si>
  <si>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</si>
  <si>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</si>
  <si>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</si>
  <si>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</si>
  <si>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</si>
  <si>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</si>
  <si>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</si>
  <si>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</si>
  <si>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</si>
  <si>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</si>
  <si>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</si>
  <si>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</si>
  <si>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</si>
  <si>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</si>
  <si>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</si>
  <si>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</si>
  <si>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</si>
  <si>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1qz2wsedtyhbncuj8oki9l/pm-axgrfv;0,. 43657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</si>
  <si>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</si>
  <si>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</si>
  <si>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</si>
  <si>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</si>
  <si>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</si>
  <si>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</si>
  <si>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</si>
  <si>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</si>
  <si>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</si>
  <si>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</si>
  <si>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</si>
  <si>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</si>
  <si>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</si>
  <si>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</si>
  <si>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</si>
  <si>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</si>
  <si>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</si>
  <si>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</si>
  <si>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</si>
  <si>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</si>
  <si>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</si>
  <si>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</si>
  <si>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</si>
  <si>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</si>
  <si>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</si>
  <si>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</si>
  <si>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</si>
  <si>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</si>
  <si>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</si>
  <si>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</si>
  <si>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</si>
  <si>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</si>
  <si>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</si>
  <si>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</si>
  <si>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</si>
  <si>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</si>
  <si>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</si>
  <si>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</si>
  <si>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</si>
  <si>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</si>
  <si>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</si>
  <si>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</si>
  <si>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</si>
  <si>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</si>
  <si>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</si>
  <si>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</si>
  <si>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</si>
  <si>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</si>
  <si>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</si>
  <si>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</si>
  <si>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</si>
  <si>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</si>
  <si>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</si>
  <si>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</si>
  <si>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</si>
  <si>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</si>
  <si>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</si>
  <si>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</si>
  <si>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</si>
  <si>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</si>
  <si>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</si>
  <si>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</si>
  <si>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</si>
  <si>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</si>
  <si>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</si>
  <si>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</si>
  <si>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</si>
  <si>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</si>
  <si>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</si>
  <si>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</si>
  <si>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</si>
  <si>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</si>
  <si>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</si>
  <si>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</si>
  <si>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</si>
  <si>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(Space)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</si>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</sst>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\(&quot;空&quot;&quot;白&quot;&quot;字&quot;&quot;元&quot;\)"/>
  </numFmts>
  <fonts count="42">
    <font>
      <sz val="16"/>
      <color rgb="FF000000"/>
      <name val="新細明體"/>
      <family val="1"/>
      <charset val="136"/>
      <scheme val="minor"/>
    </font>
    <font>
      <sz val="12"/>
      <name val="宋体"/>
      <charset val="134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</font>
    <font>
      <sz val="18"/>
      <name val="Noto Serif TC Medium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C00000"/>
      <name val="Noto Sans TC"/>
      <family val="2"/>
    </font>
    <font>
      <b/>
      <sz val="18"/>
      <color rgb="FFFF0000"/>
      <name val="Noto Serif TC Medium"/>
    </font>
    <font>
      <sz val="18"/>
      <color theme="8"/>
      <name val="Noto Serif TC Medium"/>
    </font>
    <font>
      <b/>
      <sz val="24"/>
      <color rgb="FFFF0000"/>
      <name val="Iansui 094"/>
      <family val="3"/>
      <charset val="136"/>
    </font>
    <font>
      <sz val="18"/>
      <color rgb="FFFF0000"/>
      <name val="宋体"/>
      <charset val="136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8" borderId="1" xfId="1" applyFont="1" applyFill="1" applyBorder="1" applyAlignment="1">
      <alignment horizontal="center"/>
    </xf>
    <xf numFmtId="0" fontId="19" fillId="8" borderId="2" xfId="1" applyFont="1" applyFill="1" applyBorder="1" applyAlignment="1">
      <alignment horizont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5" fillId="0" borderId="0" xfId="1" applyFont="1"/>
    <xf numFmtId="0" fontId="19" fillId="8" borderId="0" xfId="1" applyFont="1" applyFill="1" applyAlignment="1">
      <alignment horizontal="center"/>
    </xf>
    <xf numFmtId="0" fontId="19" fillId="8" borderId="4" xfId="1" applyFont="1" applyFill="1" applyBorder="1" applyAlignment="1">
      <alignment horizontal="center"/>
    </xf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26" fillId="2" borderId="0" xfId="1" applyFont="1" applyFill="1" applyAlignment="1">
      <alignment horizontal="left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19" fillId="8" borderId="8" xfId="1" applyFont="1" applyFill="1" applyBorder="1" applyAlignment="1">
      <alignment horizontal="center"/>
    </xf>
    <xf numFmtId="0" fontId="19" fillId="8" borderId="9" xfId="1" applyFont="1" applyFill="1" applyBorder="1" applyAlignment="1">
      <alignment horizontal="center"/>
    </xf>
    <xf numFmtId="0" fontId="15" fillId="11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8" borderId="8" xfId="1" applyFont="1" applyFill="1" applyBorder="1" applyAlignment="1">
      <alignment horizontal="center"/>
    </xf>
    <xf numFmtId="0" fontId="30" fillId="8" borderId="9" xfId="1" applyFont="1" applyFill="1" applyBorder="1" applyAlignment="1">
      <alignment horizont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30" fillId="8" borderId="1" xfId="1" applyFont="1" applyFill="1" applyBorder="1" applyAlignment="1">
      <alignment horizontal="center"/>
    </xf>
    <xf numFmtId="0" fontId="31" fillId="8" borderId="2" xfId="1" applyFont="1" applyFill="1" applyBorder="1" applyAlignment="1">
      <alignment horizontal="center"/>
    </xf>
    <xf numFmtId="0" fontId="22" fillId="13" borderId="5" xfId="0" applyFont="1" applyFill="1" applyBorder="1" applyAlignment="1">
      <alignment horizontal="left" vertical="center" indent="1"/>
    </xf>
    <xf numFmtId="0" fontId="30" fillId="8" borderId="0" xfId="1" applyFont="1" applyFill="1" applyAlignment="1">
      <alignment horizontal="center"/>
    </xf>
    <xf numFmtId="0" fontId="31" fillId="8" borderId="4" xfId="1" applyFont="1" applyFill="1" applyBorder="1" applyAlignment="1">
      <alignment horizontal="center"/>
    </xf>
    <xf numFmtId="0" fontId="32" fillId="6" borderId="0" xfId="0" applyFont="1" applyFill="1" applyAlignment="1">
      <alignment horizontal="center" vertical="center"/>
    </xf>
    <xf numFmtId="0" fontId="32" fillId="6" borderId="8" xfId="0" applyFont="1" applyFill="1" applyBorder="1" applyAlignment="1">
      <alignment horizontal="center" vertical="center"/>
    </xf>
    <xf numFmtId="0" fontId="6" fillId="14" borderId="0" xfId="1" applyFont="1" applyFill="1" applyAlignment="1">
      <alignment horizont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3" fillId="2" borderId="0" xfId="0" applyFont="1" applyFill="1" applyAlignment="1">
      <alignment horizontal="left" vertical="center" indent="1"/>
    </xf>
    <xf numFmtId="0" fontId="34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3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left" vertical="center" indent="1"/>
    </xf>
    <xf numFmtId="0" fontId="33" fillId="2" borderId="5" xfId="0" applyFont="1" applyFill="1" applyBorder="1" applyAlignment="1">
      <alignment horizontal="left" vertical="center" indent="1"/>
    </xf>
    <xf numFmtId="0" fontId="33" fillId="2" borderId="7" xfId="0" applyFont="1" applyFill="1" applyBorder="1" applyAlignment="1">
      <alignment horizontal="left" vertical="center" indent="1"/>
    </xf>
    <xf numFmtId="0" fontId="33" fillId="13" borderId="5" xfId="0" applyFont="1" applyFill="1" applyBorder="1" applyAlignment="1">
      <alignment horizontal="left" vertical="center" indent="1"/>
    </xf>
    <xf numFmtId="0" fontId="33" fillId="13" borderId="7" xfId="0" applyFont="1" applyFill="1" applyBorder="1" applyAlignment="1">
      <alignment horizontal="left" vertical="center" indent="1"/>
    </xf>
    <xf numFmtId="0" fontId="35" fillId="2" borderId="0" xfId="1" applyFont="1" applyFill="1" applyAlignment="1">
      <alignment horizontal="center"/>
    </xf>
    <xf numFmtId="0" fontId="36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3" fillId="13" borderId="12" xfId="0" applyFont="1" applyFill="1" applyBorder="1" applyAlignment="1">
      <alignment horizontal="left" vertical="center" indent="1"/>
    </xf>
    <xf numFmtId="0" fontId="37" fillId="4" borderId="13" xfId="0" applyFont="1" applyFill="1" applyBorder="1" applyAlignment="1">
      <alignment horizontal="center" vertical="center"/>
    </xf>
    <xf numFmtId="0" fontId="38" fillId="5" borderId="13" xfId="0" applyFont="1" applyFill="1" applyBorder="1" applyAlignment="1">
      <alignment horizontal="left" vertical="center" indent="2"/>
    </xf>
    <xf numFmtId="176" fontId="39" fillId="6" borderId="13" xfId="0" applyNumberFormat="1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0" fontId="33" fillId="13" borderId="3" xfId="0" applyFont="1" applyFill="1" applyBorder="1" applyAlignment="1">
      <alignment horizontal="left" vertical="center" indent="1"/>
    </xf>
    <xf numFmtId="0" fontId="40" fillId="0" borderId="0" xfId="1" applyFont="1"/>
    <xf numFmtId="0" fontId="33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41" fillId="0" borderId="0" xfId="1" applyFont="1"/>
  </cellXfs>
  <cellStyles count="2">
    <cellStyle name="一般" xfId="0" builtinId="0"/>
    <cellStyle name="一般 4" xfId="1" xr:uid="{D00E67AF-1809-4A9B-A488-D9A10688594D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R2:T44" totalsRowShown="0" headerRowDxfId="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2CDC81F5-DBE5-45CF-8D10-9B558D6422EC}" name="鍵盤按鍵" dataDxfId="2">
      <calculatedColumnFormula>G3</calculatedColumnFormula>
    </tableColumn>
    <tableColumn id="4" xr3:uid="{52141FD4-4282-4655-8FDB-25D018179FEA}" name="字典編碼" dataDxfId="1" dataCellStyle="一般 4">
      <calculatedColumnFormula>F3</calculatedColumnFormula>
    </tableColumn>
    <tableColumn id="2" xr3:uid="{59B967E3-C71C-4CF6-991D-C8F093BAB101}" name="方音符號" dataDxfId="0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U58"/>
  <sheetViews>
    <sheetView tabSelected="1" workbookViewId="0">
      <selection activeCell="A7" sqref="A7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3" width="6.5" style="2" customWidth="1"/>
    <col min="4" max="4" width="5.09765625" style="2" customWidth="1"/>
    <col min="5" max="5" width="4.69921875" style="2" customWidth="1" outlineLevel="1"/>
    <col min="6" max="7" width="10.09765625" style="3" customWidth="1" outlineLevel="1"/>
    <col min="8" max="8" width="5.09765625" style="2" customWidth="1"/>
    <col min="9" max="9" width="4.69921875" style="2" customWidth="1"/>
    <col min="10" max="10" width="10.09765625" style="4" customWidth="1"/>
    <col min="11" max="11" width="10.09765625" style="3" customWidth="1"/>
    <col min="12" max="12" width="5.09765625" style="2" customWidth="1"/>
    <col min="13" max="13" width="4.69921875" style="2" customWidth="1"/>
    <col min="14" max="14" width="10.09765625" style="2" customWidth="1"/>
    <col min="15" max="15" width="10.09765625" style="5" customWidth="1"/>
    <col min="16" max="16" width="8.796875" style="2"/>
    <col min="17" max="17" width="4.69921875" style="2" customWidth="1"/>
    <col min="18" max="20" width="9.796875" style="2" customWidth="1"/>
    <col min="21" max="22" width="7.8984375" style="2" customWidth="1"/>
    <col min="23" max="23" width="6.19921875" style="2" customWidth="1"/>
    <col min="24" max="27" width="11.296875" style="2" customWidth="1"/>
    <col min="28" max="28" width="11.69921875" style="2" customWidth="1"/>
    <col min="29" max="29" width="3.8984375" style="2" customWidth="1"/>
    <col min="30" max="30" width="13" style="2" customWidth="1"/>
    <col min="31" max="31" width="5.5" style="2" customWidth="1"/>
    <col min="32" max="45" width="8.796875" style="2"/>
    <col min="46" max="46" width="8.796875" style="11"/>
    <col min="47" max="16384" width="8.796875" style="2"/>
  </cols>
  <sheetData>
    <row r="1" spans="1:47" ht="32.25">
      <c r="A1" s="1" t="s">
        <v>0</v>
      </c>
      <c r="E1" s="1" t="s">
        <v>1</v>
      </c>
      <c r="I1" s="1" t="s">
        <v>2</v>
      </c>
      <c r="M1" s="1" t="s">
        <v>3</v>
      </c>
      <c r="Q1" s="6" t="s">
        <v>4</v>
      </c>
      <c r="W1" s="7" t="s">
        <v>5</v>
      </c>
      <c r="X1" s="8"/>
      <c r="Y1" s="9"/>
      <c r="Z1" s="10"/>
      <c r="AA1" s="10"/>
      <c r="AB1" s="10"/>
    </row>
    <row r="2" spans="1:47" ht="25.5">
      <c r="A2" s="12" t="s">
        <v>6</v>
      </c>
      <c r="F2" s="13" t="s">
        <v>7</v>
      </c>
      <c r="G2" s="14" t="s">
        <v>8</v>
      </c>
      <c r="J2" s="13" t="s">
        <v>8</v>
      </c>
      <c r="K2" s="14" t="s">
        <v>9</v>
      </c>
      <c r="N2" s="13" t="s">
        <v>7</v>
      </c>
      <c r="O2" s="14" t="s">
        <v>10</v>
      </c>
      <c r="R2" s="15" t="s">
        <v>11</v>
      </c>
      <c r="S2" s="15" t="s">
        <v>12</v>
      </c>
      <c r="T2" s="15" t="s">
        <v>13</v>
      </c>
      <c r="W2" s="16" t="s">
        <v>14</v>
      </c>
      <c r="X2" s="17" t="s">
        <v>15</v>
      </c>
      <c r="Y2" s="18" t="s">
        <v>16</v>
      </c>
      <c r="Z2" s="19" t="s">
        <v>17</v>
      </c>
      <c r="AA2" s="19" t="s">
        <v>18</v>
      </c>
      <c r="AB2" s="20" t="s">
        <v>19</v>
      </c>
    </row>
    <row r="3" spans="1:47" ht="32.25">
      <c r="A3" s="2">
        <f xml:space="preserve"> SEARCH("|",$A$2,1)</f>
        <v>7</v>
      </c>
      <c r="E3" s="2" cm="1">
        <f t="array" ref="E3" xml:space="preserve"> ROW() - ROW($2:$2)</f>
        <v>1</v>
      </c>
      <c r="F3" s="21" t="str">
        <f xml:space="preserve"> IFERROR( MID($A$6, $E3, 1), "")</f>
        <v>p</v>
      </c>
      <c r="G3" s="22" t="str">
        <f xml:space="preserve"> IFERROR( MID($A$7, $E3, 1), "")</f>
        <v>1</v>
      </c>
      <c r="I3" s="2">
        <v>1</v>
      </c>
      <c r="J3" s="23" t="str">
        <f xml:space="preserve"> IFERROR( MID($A$15, $E3, 1), "")</f>
        <v>1</v>
      </c>
      <c r="K3" s="23" t="str">
        <f xml:space="preserve"> IFERROR( MID($A$16, $E3, 1), "")</f>
        <v>ㄅ</v>
      </c>
      <c r="M3" s="2">
        <v>1</v>
      </c>
      <c r="N3" s="24" t="str">
        <f xml:space="preserve"> IFERROR( MID($A$25, $M3, 1), "")</f>
        <v>p</v>
      </c>
      <c r="O3" s="24" t="str">
        <f xml:space="preserve"> IFERROR( MID($A$26, $M3, 1), "")</f>
        <v>ㄅ</v>
      </c>
      <c r="Q3" s="2">
        <v>1</v>
      </c>
      <c r="R3" s="5" t="str">
        <f>G3</f>
        <v>1</v>
      </c>
      <c r="S3" s="25" t="str">
        <f>F3</f>
        <v>p</v>
      </c>
      <c r="T3" s="26" t="str">
        <f xml:space="preserve"> IFERROR( INDEX($K$3:$K$44, MATCH(表格1_334[[#This Row],[鍵盤按鍵]], $J$3:$J$44,0)), "")</f>
        <v>ㄅ</v>
      </c>
      <c r="W3" s="27" cm="1">
        <f t="array" ref="W3">ROW() - ROW($2:$2)</f>
        <v>1</v>
      </c>
      <c r="X3" s="28" t="s">
        <v>20</v>
      </c>
      <c r="Y3" s="29" t="s">
        <v>21</v>
      </c>
      <c r="Z3" s="30" t="str">
        <f xml:space="preserve"> IFERROR( INDEX(表格1_334[字典編碼], MATCH($X3, 表格1_334[方音符號], 0)), "")</f>
        <v>p</v>
      </c>
      <c r="AA3" s="30" t="str">
        <f t="shared" ref="AA3:AA44" si="0">Z3</f>
        <v>p</v>
      </c>
      <c r="AB3" s="31" t="str">
        <f xml:space="preserve"> IFERROR( INDEX(表格1_334[鍵盤按鍵], MATCH($X3, 表格1_334[方音符號], 0)), "")</f>
        <v>1</v>
      </c>
      <c r="AD3" s="32" t="s">
        <v>22</v>
      </c>
      <c r="AF3" s="33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">
        <f xml:space="preserve"> SEARCH("|",$A$2,A3+1)</f>
        <v>50</v>
      </c>
      <c r="E4" s="2" cm="1">
        <f t="array" ref="E4" xml:space="preserve"> ROW() - ROW($2:$2)</f>
        <v>2</v>
      </c>
      <c r="F4" s="34" t="str">
        <f t="shared" ref="F4:F44" si="1" xml:space="preserve"> IFERROR( MID($A$6, $E4, 1), "")</f>
        <v>P</v>
      </c>
      <c r="G4" s="35" t="str">
        <f t="shared" ref="G4:G44" si="2" xml:space="preserve"> IFERROR( MID($A$7, $E4, 1), "")</f>
        <v>q</v>
      </c>
      <c r="I4" s="2">
        <v>2</v>
      </c>
      <c r="J4" s="23" t="str">
        <f t="shared" ref="J4:J44" si="3" xml:space="preserve"> IFERROR( MID($A$15, $E4, 1), "")</f>
        <v>q</v>
      </c>
      <c r="K4" s="23" t="str">
        <f t="shared" ref="K4:K44" si="4" xml:space="preserve"> IFERROR( MID($A$16, $E4, 1), "")</f>
        <v>ㄆ</v>
      </c>
      <c r="M4" s="2">
        <v>2</v>
      </c>
      <c r="N4" s="24" t="str">
        <f t="shared" ref="N4:N28" si="5" xml:space="preserve"> IFERROR( MID($A$25, $M4, 1), "")</f>
        <v>P</v>
      </c>
      <c r="O4" s="24" t="str">
        <f t="shared" ref="O4:O28" si="6" xml:space="preserve"> IFERROR( MID($A$26, $M4, 1), "")</f>
        <v>ㄆ</v>
      </c>
      <c r="Q4" s="2">
        <v>2</v>
      </c>
      <c r="R4" s="5" t="str">
        <f t="shared" ref="R4:R44" si="7">G4</f>
        <v>q</v>
      </c>
      <c r="S4" s="25" t="str">
        <f t="shared" ref="S4:S44" si="8">F4</f>
        <v>P</v>
      </c>
      <c r="T4" s="26" t="str">
        <f xml:space="preserve"> IFERROR( INDEX($K$3:$K$44, MATCH(表格1_334[[#This Row],[鍵盤按鍵]], $J$3:$J$44,0)), "")</f>
        <v>ㄆ</v>
      </c>
      <c r="W4" s="36" cm="1">
        <f t="array" ref="W4">ROW() - ROW($2:$2)</f>
        <v>2</v>
      </c>
      <c r="X4" s="37" t="s">
        <v>23</v>
      </c>
      <c r="Y4" s="38" t="s">
        <v>24</v>
      </c>
      <c r="Z4" s="39" t="str">
        <f xml:space="preserve"> IFERROR( INDEX(表格1_334[字典編碼], MATCH($X4, 表格1_334[方音符號], 0)), "")</f>
        <v>P</v>
      </c>
      <c r="AA4" s="39" t="str">
        <f t="shared" si="0"/>
        <v>P</v>
      </c>
      <c r="AB4" s="40" t="str">
        <f xml:space="preserve"> IFERROR( INDEX(表格1_334[鍵盤按鍵], MATCH($X4, 表格1_334[方音符號], 0)), "")</f>
        <v>q</v>
      </c>
      <c r="AD4" s="41" t="s">
        <v>12</v>
      </c>
      <c r="AE4" s="1">
        <f xml:space="preserve"> LEN(AF4)</f>
        <v>42</v>
      </c>
      <c r="AF4" s="42" t="str">
        <f xml:space="preserve"> _xlfn.CONCAT(AA$3:AA$44)</f>
        <v>pPbtTnkKgcCzshiuaeoOIUGDBNmdqjJSQLMY123570</v>
      </c>
      <c r="AS4" s="43" t="s">
        <v>25</v>
      </c>
      <c r="AT4" s="44" t="s">
        <v>26</v>
      </c>
      <c r="AU4" s="45">
        <f xml:space="preserve"> FIND(AT4, AF4)</f>
        <v>26</v>
      </c>
    </row>
    <row r="5" spans="1:47" ht="32.25">
      <c r="A5" s="2">
        <f xml:space="preserve"> SEARCH("|",$A$2,A4+1)</f>
        <v>93</v>
      </c>
      <c r="E5" s="2" cm="1">
        <f t="array" ref="E5" xml:space="preserve"> ROW() - ROW($2:$2)</f>
        <v>3</v>
      </c>
      <c r="F5" s="34" t="str">
        <f t="shared" si="1"/>
        <v>m</v>
      </c>
      <c r="G5" s="35" t="str">
        <f t="shared" si="2"/>
        <v>a</v>
      </c>
      <c r="I5" s="2">
        <v>3</v>
      </c>
      <c r="J5" s="23" t="str">
        <f t="shared" si="3"/>
        <v>a</v>
      </c>
      <c r="K5" s="23" t="str">
        <f t="shared" si="4"/>
        <v>ㄇ</v>
      </c>
      <c r="M5" s="2">
        <v>3</v>
      </c>
      <c r="N5" s="24" t="str">
        <f t="shared" si="5"/>
        <v>b</v>
      </c>
      <c r="O5" s="24" t="str">
        <f t="shared" si="6"/>
        <v>ㆠ</v>
      </c>
      <c r="Q5" s="2">
        <v>3</v>
      </c>
      <c r="R5" s="5" t="str">
        <f t="shared" si="7"/>
        <v>a</v>
      </c>
      <c r="S5" s="25" t="str">
        <f t="shared" si="8"/>
        <v>m</v>
      </c>
      <c r="T5" s="26" t="str">
        <f xml:space="preserve"> IFERROR( INDEX($K$3:$K$44, MATCH(表格1_334[[#This Row],[鍵盤按鍵]], $J$3:$J$44,0)), "")</f>
        <v>ㄇ</v>
      </c>
      <c r="W5" s="46" cm="1">
        <f t="array" ref="W5">ROW() - ROW($2:$2)</f>
        <v>3</v>
      </c>
      <c r="X5" s="47" t="s">
        <v>27</v>
      </c>
      <c r="Y5" s="48" t="s">
        <v>28</v>
      </c>
      <c r="Z5" s="49" t="str">
        <f xml:space="preserve"> IFERROR( INDEX(表格1_334[字典編碼], MATCH($X5, 表格1_334[方音符號], 0)), "")</f>
        <v>b</v>
      </c>
      <c r="AA5" s="49" t="str">
        <f t="shared" si="0"/>
        <v>b</v>
      </c>
      <c r="AB5" s="50" t="str">
        <f xml:space="preserve"> IFERROR( INDEX(表格1_334[鍵盤按鍵], MATCH($X5, 表格1_334[方音符號], 0)), "")</f>
        <v>z</v>
      </c>
      <c r="AD5" s="51" t="s">
        <v>11</v>
      </c>
      <c r="AE5" s="1">
        <f xml:space="preserve"> LEN(AF5)</f>
        <v>42</v>
      </c>
      <c r="AF5" s="52" t="s">
        <v>29</v>
      </c>
      <c r="AG5" s="53"/>
      <c r="AH5" s="53"/>
      <c r="AI5" s="53"/>
      <c r="AJ5" s="53"/>
      <c r="AK5" s="53"/>
      <c r="AL5" s="53"/>
      <c r="AM5" s="53"/>
      <c r="AO5" s="54" t="str">
        <f xml:space="preserve"> MID("/", AE4, 1)</f>
        <v/>
      </c>
      <c r="AT5" s="55" t="str">
        <f xml:space="preserve"> MID(AF5, AU4, 1)</f>
        <v>-</v>
      </c>
      <c r="AU5" s="45"/>
    </row>
    <row r="6" spans="1:47" ht="32.25">
      <c r="A6" s="56" t="str">
        <f xml:space="preserve"> MID($A$2,A3+1, A4-A3-1)</f>
        <v>pPmbtTndkKhjJSgqzcCsiuBaoøMIeUYLDQGN123570</v>
      </c>
      <c r="B6" s="57">
        <f xml:space="preserve"> LEN(A6)</f>
        <v>42</v>
      </c>
      <c r="E6" s="2" cm="1">
        <f t="array" ref="E6" xml:space="preserve"> ROW() - ROW($2:$2)</f>
        <v>4</v>
      </c>
      <c r="F6" s="58" t="str">
        <f t="shared" si="1"/>
        <v>b</v>
      </c>
      <c r="G6" s="59" t="str">
        <f t="shared" si="2"/>
        <v>z</v>
      </c>
      <c r="I6" s="2">
        <v>4</v>
      </c>
      <c r="J6" s="23" t="str">
        <f t="shared" si="3"/>
        <v>z</v>
      </c>
      <c r="K6" s="23" t="str">
        <f t="shared" si="4"/>
        <v>ㆠ</v>
      </c>
      <c r="M6" s="2">
        <v>4</v>
      </c>
      <c r="N6" s="24" t="str">
        <f t="shared" si="5"/>
        <v>t</v>
      </c>
      <c r="O6" s="24" t="str">
        <f t="shared" si="6"/>
        <v>ㄉ</v>
      </c>
      <c r="Q6" s="2">
        <v>4</v>
      </c>
      <c r="R6" s="5" t="str">
        <f t="shared" si="7"/>
        <v>z</v>
      </c>
      <c r="S6" s="25" t="str">
        <f t="shared" si="8"/>
        <v>b</v>
      </c>
      <c r="T6" s="26" t="str">
        <f xml:space="preserve"> IFERROR( INDEX($K$3:$K$44, MATCH(表格1_334[[#This Row],[鍵盤按鍵]], $J$3:$J$44,0)), "")</f>
        <v>ㆠ</v>
      </c>
      <c r="W6" s="27" cm="1">
        <f t="array" ref="W6">ROW() - ROW($2:$2)</f>
        <v>4</v>
      </c>
      <c r="X6" s="28" t="s">
        <v>30</v>
      </c>
      <c r="Y6" s="29" t="s">
        <v>31</v>
      </c>
      <c r="Z6" s="30" t="str">
        <f xml:space="preserve"> IFERROR( INDEX(表格1_334[字典編碼], MATCH($X6, 表格1_334[方音符號], 0)), "")</f>
        <v>t</v>
      </c>
      <c r="AA6" s="30" t="str">
        <f t="shared" si="0"/>
        <v>t</v>
      </c>
      <c r="AB6" s="31" t="str">
        <f xml:space="preserve"> IFERROR( INDEX(表格1_334[鍵盤按鍵], MATCH($X6, 表格1_334[方音符號], 0)), "")</f>
        <v>2</v>
      </c>
      <c r="AD6" s="60"/>
      <c r="AE6" s="1"/>
      <c r="AF6" s="42" t="str">
        <f>AF5</f>
        <v>1qz2wsedtyhbncuj8oki9l/pm-axgrfv;0,. 43657</v>
      </c>
      <c r="AO6" s="54"/>
    </row>
    <row r="7" spans="1:47" ht="32.25">
      <c r="A7" s="56" t="str">
        <f xml:space="preserve"> MID($A$2,A4+1, A5-A4-1)</f>
        <v>1qaz2wsxedcrfvtgbyhnujm8ik,9ol.0p;/- 43657</v>
      </c>
      <c r="B7" s="57">
        <f xml:space="preserve"> LEN(A7)</f>
        <v>42</v>
      </c>
      <c r="E7" s="2" cm="1">
        <f t="array" ref="E7" xml:space="preserve"> ROW() - ROW($2:$2)</f>
        <v>5</v>
      </c>
      <c r="F7" s="34" t="str">
        <f t="shared" si="1"/>
        <v>t</v>
      </c>
      <c r="G7" s="35" t="str">
        <f t="shared" si="2"/>
        <v>2</v>
      </c>
      <c r="I7" s="2">
        <v>5</v>
      </c>
      <c r="J7" s="23" t="str">
        <f t="shared" si="3"/>
        <v>2</v>
      </c>
      <c r="K7" s="23" t="str">
        <f t="shared" si="4"/>
        <v>ㄉ</v>
      </c>
      <c r="M7" s="2">
        <v>5</v>
      </c>
      <c r="N7" s="24" t="str">
        <f t="shared" si="5"/>
        <v>T</v>
      </c>
      <c r="O7" s="24" t="str">
        <f t="shared" si="6"/>
        <v>ㄊ</v>
      </c>
      <c r="Q7" s="2">
        <v>5</v>
      </c>
      <c r="R7" s="5" t="str">
        <f t="shared" si="7"/>
        <v>2</v>
      </c>
      <c r="S7" s="25" t="str">
        <f t="shared" si="8"/>
        <v>t</v>
      </c>
      <c r="T7" s="26" t="str">
        <f xml:space="preserve"> IFERROR( INDEX($K$3:$K$44, MATCH(表格1_334[[#This Row],[鍵盤按鍵]], $J$3:$J$44,0)), "")</f>
        <v>ㄉ</v>
      </c>
      <c r="W7" s="36" cm="1">
        <f t="array" ref="W7">ROW() - ROW($2:$2)</f>
        <v>5</v>
      </c>
      <c r="X7" s="37" t="s">
        <v>32</v>
      </c>
      <c r="Y7" s="38" t="s">
        <v>33</v>
      </c>
      <c r="Z7" s="39" t="str">
        <f xml:space="preserve"> IFERROR( INDEX(表格1_334[字典編碼], MATCH($X7, 表格1_334[方音符號], 0)), "")</f>
        <v>T</v>
      </c>
      <c r="AA7" s="39" t="str">
        <f t="shared" si="0"/>
        <v>T</v>
      </c>
      <c r="AB7" s="40" t="str">
        <f xml:space="preserve"> IFERROR( INDEX(表格1_334[鍵盤按鍵], MATCH($X7, 表格1_334[方音符號], 0)), "")</f>
        <v>w</v>
      </c>
      <c r="AF7" s="54"/>
    </row>
    <row r="8" spans="1:47" ht="32.25">
      <c r="E8" s="2" cm="1">
        <f t="array" ref="E8" xml:space="preserve"> ROW() - ROW($2:$2)</f>
        <v>6</v>
      </c>
      <c r="F8" s="34" t="str">
        <f t="shared" si="1"/>
        <v>T</v>
      </c>
      <c r="G8" s="35" t="str">
        <f t="shared" si="2"/>
        <v>w</v>
      </c>
      <c r="I8" s="2">
        <v>6</v>
      </c>
      <c r="J8" s="23" t="str">
        <f t="shared" si="3"/>
        <v>w</v>
      </c>
      <c r="K8" s="23" t="str">
        <f t="shared" si="4"/>
        <v>ㄊ</v>
      </c>
      <c r="M8" s="2">
        <v>6</v>
      </c>
      <c r="N8" s="24" t="str">
        <f t="shared" si="5"/>
        <v>d</v>
      </c>
      <c r="O8" s="24" t="str">
        <f t="shared" si="6"/>
        <v>ㄌ</v>
      </c>
      <c r="Q8" s="2">
        <v>6</v>
      </c>
      <c r="R8" s="5" t="str">
        <f t="shared" si="7"/>
        <v>w</v>
      </c>
      <c r="S8" s="25" t="str">
        <f t="shared" si="8"/>
        <v>T</v>
      </c>
      <c r="T8" s="26" t="str">
        <f xml:space="preserve"> IFERROR( INDEX($K$3:$K$44, MATCH(表格1_334[[#This Row],[鍵盤按鍵]], $J$3:$J$44,0)), "")</f>
        <v>ㄊ</v>
      </c>
      <c r="W8" s="46" cm="1">
        <f t="array" ref="W8">ROW() - ROW($2:$2)</f>
        <v>6</v>
      </c>
      <c r="X8" s="47" t="s">
        <v>34</v>
      </c>
      <c r="Y8" s="48" t="s">
        <v>35</v>
      </c>
      <c r="Z8" s="49" t="str">
        <f xml:space="preserve"> IFERROR( INDEX(表格1_334[字典編碼], MATCH($X8, 表格1_334[方音符號], 0)), "")</f>
        <v>n</v>
      </c>
      <c r="AA8" s="49" t="str">
        <f t="shared" si="0"/>
        <v>n</v>
      </c>
      <c r="AB8" s="50" t="str">
        <f xml:space="preserve"> IFERROR( INDEX(表格1_334[鍵盤按鍵], MATCH($X8, 表格1_334[方音符號], 0)), "")</f>
        <v>s</v>
      </c>
      <c r="AD8" s="32" t="s">
        <v>36</v>
      </c>
      <c r="AF8" s="33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" cm="1">
        <f t="array" ref="E9" xml:space="preserve"> ROW() - ROW($2:$2)</f>
        <v>7</v>
      </c>
      <c r="F9" s="34" t="str">
        <f t="shared" si="1"/>
        <v>n</v>
      </c>
      <c r="G9" s="35" t="str">
        <f t="shared" si="2"/>
        <v>s</v>
      </c>
      <c r="I9" s="2">
        <v>7</v>
      </c>
      <c r="J9" s="23" t="str">
        <f t="shared" si="3"/>
        <v>s</v>
      </c>
      <c r="K9" s="23" t="str">
        <f t="shared" si="4"/>
        <v>ㄋ</v>
      </c>
      <c r="M9" s="2">
        <v>7</v>
      </c>
      <c r="N9" s="24" t="str">
        <f t="shared" si="5"/>
        <v>k</v>
      </c>
      <c r="O9" s="24" t="str">
        <f t="shared" si="6"/>
        <v>ㄍ</v>
      </c>
      <c r="Q9" s="2">
        <v>7</v>
      </c>
      <c r="R9" s="5" t="str">
        <f t="shared" si="7"/>
        <v>s</v>
      </c>
      <c r="S9" s="25" t="str">
        <f t="shared" si="8"/>
        <v>n</v>
      </c>
      <c r="T9" s="26" t="str">
        <f xml:space="preserve"> IFERROR( INDEX($K$3:$K$44, MATCH(表格1_334[[#This Row],[鍵盤按鍵]], $J$3:$J$44,0)), "")</f>
        <v>ㄋ</v>
      </c>
      <c r="W9" s="27" cm="1">
        <f t="array" ref="W9">ROW() - ROW($2:$2)</f>
        <v>7</v>
      </c>
      <c r="X9" s="28" t="s">
        <v>37</v>
      </c>
      <c r="Y9" s="29" t="s">
        <v>38</v>
      </c>
      <c r="Z9" s="30" t="str">
        <f xml:space="preserve"> IFERROR( INDEX(表格1_334[字典編碼], MATCH($X9, 表格1_334[方音符號], 0)), "")</f>
        <v>k</v>
      </c>
      <c r="AA9" s="30" t="str">
        <f t="shared" si="0"/>
        <v>k</v>
      </c>
      <c r="AB9" s="31" t="str">
        <f xml:space="preserve"> IFERROR( INDEX(表格1_334[鍵盤按鍵], MATCH($X9, 表格1_334[方音符號], 0)), "")</f>
        <v>e</v>
      </c>
      <c r="AD9" s="51" t="s">
        <v>11</v>
      </c>
      <c r="AE9" s="1">
        <f xml:space="preserve"> LEN(AF9)</f>
        <v>41</v>
      </c>
      <c r="AF9" s="42" t="str">
        <f xml:space="preserve"> _xlfn.CONCAT(AB$3:AB$38,AB$40:AB$44)</f>
        <v>1qz2wsedtyhbncuj8oki9l/pm-axgrfv;0,.43657</v>
      </c>
      <c r="AS9" s="43" t="s">
        <v>25</v>
      </c>
      <c r="AT9" s="61">
        <f ca="1">AT9</f>
        <v>0</v>
      </c>
      <c r="AU9" s="45">
        <f ca="1" xml:space="preserve"> FIND(AT9, AF9)</f>
        <v>0</v>
      </c>
    </row>
    <row r="10" spans="1:47" ht="32.25">
      <c r="A10" s="1" t="s">
        <v>2</v>
      </c>
      <c r="E10" s="2" cm="1">
        <f t="array" ref="E10" xml:space="preserve"> ROW() - ROW($2:$2)</f>
        <v>8</v>
      </c>
      <c r="F10" s="62" t="str">
        <f t="shared" si="1"/>
        <v>d</v>
      </c>
      <c r="G10" s="63" t="str">
        <f t="shared" si="2"/>
        <v>x</v>
      </c>
      <c r="I10" s="2">
        <v>8</v>
      </c>
      <c r="J10" s="23" t="str">
        <f t="shared" si="3"/>
        <v>x</v>
      </c>
      <c r="K10" s="23" t="str">
        <f t="shared" si="4"/>
        <v>ㄌ</v>
      </c>
      <c r="M10" s="2">
        <v>8</v>
      </c>
      <c r="N10" s="24" t="str">
        <f t="shared" si="5"/>
        <v>K</v>
      </c>
      <c r="O10" s="24" t="str">
        <f t="shared" si="6"/>
        <v>ㄎ</v>
      </c>
      <c r="Q10" s="2">
        <v>8</v>
      </c>
      <c r="R10" s="5" t="str">
        <f t="shared" si="7"/>
        <v>x</v>
      </c>
      <c r="S10" s="25" t="str">
        <f t="shared" si="8"/>
        <v>d</v>
      </c>
      <c r="T10" s="26" t="str">
        <f xml:space="preserve"> IFERROR( INDEX($K$3:$K$44, MATCH(表格1_334[[#This Row],[鍵盤按鍵]], $J$3:$J$44,0)), "")</f>
        <v>ㄌ</v>
      </c>
      <c r="W10" s="36" cm="1">
        <f t="array" ref="W10">ROW() - ROW($2:$2)</f>
        <v>8</v>
      </c>
      <c r="X10" s="37" t="s">
        <v>39</v>
      </c>
      <c r="Y10" s="38" t="s">
        <v>40</v>
      </c>
      <c r="Z10" s="39" t="str">
        <f xml:space="preserve"> IFERROR( INDEX(表格1_334[字典編碼], MATCH($X10, 表格1_334[方音符號], 0)), "")</f>
        <v>K</v>
      </c>
      <c r="AA10" s="39" t="str">
        <f t="shared" si="0"/>
        <v>K</v>
      </c>
      <c r="AB10" s="40" t="str">
        <f xml:space="preserve"> IFERROR( INDEX(表格1_334[鍵盤按鍵], MATCH($X10, 表格1_334[方音符號], 0)), "")</f>
        <v>d</v>
      </c>
      <c r="AD10" s="64" t="s">
        <v>13</v>
      </c>
      <c r="AE10" s="1">
        <f xml:space="preserve"> LEN(AF10)</f>
        <v>41</v>
      </c>
      <c r="AF10" s="42" t="str">
        <f xml:space="preserve"> _xlfn.CONCAT(X$3:X$38,X$40:X$44)</f>
        <v>ㄅㄆㆠㄉㄊㄋㄍㄎㆣㄗㄘㆡㄙㄏㄧㄨㄚㆤㄜㆦㄞㄠㆭㄣㆬ鼻ㄇㄌㄫㄐㄑㄒㄤㄢㆰㆲˋ˪ˊ˫˙</v>
      </c>
      <c r="AT10" s="55">
        <f ca="1" xml:space="preserve"> MID(AF10, AU9, 1)</f>
        <v>0</v>
      </c>
      <c r="AU10" s="45"/>
    </row>
    <row r="11" spans="1:47" ht="32.25">
      <c r="A11" s="12" t="s">
        <v>41</v>
      </c>
      <c r="E11" s="2" cm="1">
        <f t="array" ref="E11" xml:space="preserve"> ROW() - ROW($2:$2)</f>
        <v>9</v>
      </c>
      <c r="F11" s="21" t="str">
        <f t="shared" si="1"/>
        <v>k</v>
      </c>
      <c r="G11" s="22" t="str">
        <f t="shared" si="2"/>
        <v>e</v>
      </c>
      <c r="I11" s="2">
        <v>9</v>
      </c>
      <c r="J11" s="23" t="str">
        <f t="shared" si="3"/>
        <v>e</v>
      </c>
      <c r="K11" s="23" t="str">
        <f t="shared" si="4"/>
        <v>ㄍ</v>
      </c>
      <c r="M11" s="2">
        <v>9</v>
      </c>
      <c r="N11" s="24" t="str">
        <f t="shared" si="5"/>
        <v>g</v>
      </c>
      <c r="O11" s="24" t="str">
        <f t="shared" si="6"/>
        <v>ㆣ</v>
      </c>
      <c r="Q11" s="2">
        <v>9</v>
      </c>
      <c r="R11" s="5" t="str">
        <f t="shared" si="7"/>
        <v>e</v>
      </c>
      <c r="S11" s="25" t="str">
        <f t="shared" si="8"/>
        <v>k</v>
      </c>
      <c r="T11" s="26" t="str">
        <f xml:space="preserve"> IFERROR( INDEX($K$3:$K$44, MATCH(表格1_334[[#This Row],[鍵盤按鍵]], $J$3:$J$44,0)), "")</f>
        <v>ㄍ</v>
      </c>
      <c r="W11" s="46" cm="1">
        <f t="array" ref="W11">ROW() - ROW($2:$2)</f>
        <v>9</v>
      </c>
      <c r="X11" s="47" t="s">
        <v>42</v>
      </c>
      <c r="Y11" s="48" t="s">
        <v>43</v>
      </c>
      <c r="Z11" s="49" t="str">
        <f xml:space="preserve"> IFERROR( INDEX(表格1_334[字典編碼], MATCH($X11, 表格1_334[方音符號], 0)), "")</f>
        <v>g</v>
      </c>
      <c r="AA11" s="49" t="str">
        <f t="shared" si="0"/>
        <v>g</v>
      </c>
      <c r="AB11" s="50" t="str">
        <f xml:space="preserve"> IFERROR( INDEX(表格1_334[鍵盤按鍵], MATCH($X11, 表格1_334[方音符號], 0)), "")</f>
        <v>t</v>
      </c>
      <c r="AG11" s="65"/>
    </row>
    <row r="12" spans="1:47" ht="32.25">
      <c r="A12" s="2">
        <f xml:space="preserve"> SEARCH("|",$A$11,1)</f>
        <v>7</v>
      </c>
      <c r="E12" s="2" cm="1">
        <f t="array" ref="E12" xml:space="preserve"> ROW() - ROW($2:$2)</f>
        <v>10</v>
      </c>
      <c r="F12" s="34" t="str">
        <f t="shared" si="1"/>
        <v>K</v>
      </c>
      <c r="G12" s="35" t="str">
        <f t="shared" si="2"/>
        <v>d</v>
      </c>
      <c r="I12" s="2">
        <v>10</v>
      </c>
      <c r="J12" s="23" t="str">
        <f t="shared" si="3"/>
        <v>d</v>
      </c>
      <c r="K12" s="23" t="str">
        <f t="shared" si="4"/>
        <v>ㄎ</v>
      </c>
      <c r="M12" s="2">
        <v>10</v>
      </c>
      <c r="N12" s="24" t="str">
        <f t="shared" si="5"/>
        <v>c</v>
      </c>
      <c r="O12" s="24" t="str">
        <f t="shared" si="6"/>
        <v>ㄗ</v>
      </c>
      <c r="Q12" s="2">
        <v>10</v>
      </c>
      <c r="R12" s="5" t="str">
        <f t="shared" si="7"/>
        <v>d</v>
      </c>
      <c r="S12" s="25" t="str">
        <f t="shared" si="8"/>
        <v>K</v>
      </c>
      <c r="T12" s="26" t="str">
        <f xml:space="preserve"> IFERROR( INDEX($K$3:$K$44, MATCH(表格1_334[[#This Row],[鍵盤按鍵]], $J$3:$J$44,0)), "")</f>
        <v>ㄎ</v>
      </c>
      <c r="W12" s="27" cm="1">
        <f t="array" ref="W12">ROW() - ROW($2:$2)</f>
        <v>10</v>
      </c>
      <c r="X12" s="28" t="s">
        <v>44</v>
      </c>
      <c r="Y12" s="29" t="s">
        <v>45</v>
      </c>
      <c r="Z12" s="30" t="str">
        <f xml:space="preserve"> IFERROR( INDEX(表格1_334[字典編碼], MATCH($X12, 表格1_334[方音符號], 0)), "")</f>
        <v>c</v>
      </c>
      <c r="AA12" s="30" t="str">
        <f t="shared" si="0"/>
        <v>c</v>
      </c>
      <c r="AB12" s="31" t="str">
        <f xml:space="preserve"> IFERROR( INDEX(表格1_334[鍵盤按鍵], MATCH($X12, 表格1_334[方音符號], 0)), "")</f>
        <v>y</v>
      </c>
      <c r="AD12" s="32" t="s">
        <v>46</v>
      </c>
      <c r="AF12" s="33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">
        <f xml:space="preserve"> SEARCH("|",$A$11,A12+1)</f>
        <v>49</v>
      </c>
      <c r="E13" s="2" cm="1">
        <f t="array" ref="E13" xml:space="preserve"> ROW() - ROW($2:$2)</f>
        <v>11</v>
      </c>
      <c r="F13" s="62" t="str">
        <f t="shared" si="1"/>
        <v>h</v>
      </c>
      <c r="G13" s="63" t="str">
        <f t="shared" si="2"/>
        <v>c</v>
      </c>
      <c r="I13" s="2">
        <v>11</v>
      </c>
      <c r="J13" s="23" t="str">
        <f t="shared" si="3"/>
        <v>c</v>
      </c>
      <c r="K13" s="23" t="str">
        <f t="shared" si="4"/>
        <v>ㄏ</v>
      </c>
      <c r="M13" s="2">
        <v>11</v>
      </c>
      <c r="N13" s="24" t="str">
        <f t="shared" si="5"/>
        <v>C</v>
      </c>
      <c r="O13" s="24" t="str">
        <f t="shared" si="6"/>
        <v>ㄘ</v>
      </c>
      <c r="Q13" s="2">
        <v>11</v>
      </c>
      <c r="R13" s="5" t="str">
        <f t="shared" si="7"/>
        <v>c</v>
      </c>
      <c r="S13" s="25" t="str">
        <f t="shared" si="8"/>
        <v>h</v>
      </c>
      <c r="T13" s="26" t="str">
        <f xml:space="preserve"> IFERROR( INDEX($K$3:$K$44, MATCH(表格1_334[[#This Row],[鍵盤按鍵]], $J$3:$J$44,0)), "")</f>
        <v>ㄏ</v>
      </c>
      <c r="W13" s="36" cm="1">
        <f t="array" ref="W13">ROW() - ROW($2:$2)</f>
        <v>11</v>
      </c>
      <c r="X13" s="37" t="s">
        <v>47</v>
      </c>
      <c r="Y13" s="38" t="s">
        <v>48</v>
      </c>
      <c r="Z13" s="39" t="str">
        <f xml:space="preserve"> IFERROR( INDEX(表格1_334[字典編碼], MATCH($X13, 表格1_334[方音符號], 0)), "")</f>
        <v>C</v>
      </c>
      <c r="AA13" s="39" t="str">
        <f t="shared" si="0"/>
        <v>C</v>
      </c>
      <c r="AB13" s="40" t="str">
        <f xml:space="preserve"> IFERROR( INDEX(表格1_334[鍵盤按鍵], MATCH($X13, 表格1_334[方音符號], 0)), "")</f>
        <v>h</v>
      </c>
      <c r="AD13" s="41" t="s">
        <v>12</v>
      </c>
      <c r="AE13" s="1">
        <f xml:space="preserve"> LEN(AF13)</f>
        <v>26</v>
      </c>
      <c r="AF13" s="42" t="str">
        <f xml:space="preserve"> _xlfn.CONCAT(AA3:AA28)</f>
        <v>pPbtTnkKgcCzshiuaeoOIUGDBN</v>
      </c>
      <c r="AS13" s="43" t="s">
        <v>25</v>
      </c>
      <c r="AT13" s="61" t="str">
        <f>AT4</f>
        <v>N</v>
      </c>
      <c r="AU13" s="45">
        <f xml:space="preserve"> FIND(AT13, AF13)</f>
        <v>26</v>
      </c>
    </row>
    <row r="14" spans="1:47" ht="32.25">
      <c r="A14" s="2">
        <f xml:space="preserve"> SEARCH("|",$A$11,A13+1)</f>
        <v>91</v>
      </c>
      <c r="E14" s="2" cm="1">
        <f t="array" ref="E14" xml:space="preserve"> ROW() - ROW($2:$2)</f>
        <v>12</v>
      </c>
      <c r="F14" s="21" t="str">
        <f t="shared" si="1"/>
        <v>j</v>
      </c>
      <c r="G14" s="22" t="str">
        <f t="shared" si="2"/>
        <v>r</v>
      </c>
      <c r="I14" s="2">
        <v>12</v>
      </c>
      <c r="J14" s="23" t="str">
        <f t="shared" si="3"/>
        <v>r</v>
      </c>
      <c r="K14" s="23" t="str">
        <f t="shared" si="4"/>
        <v>ㄐ</v>
      </c>
      <c r="M14" s="2">
        <v>12</v>
      </c>
      <c r="N14" s="24" t="str">
        <f t="shared" si="5"/>
        <v>z</v>
      </c>
      <c r="O14" s="24" t="str">
        <f t="shared" si="6"/>
        <v>ㆡ</v>
      </c>
      <c r="Q14" s="2">
        <v>12</v>
      </c>
      <c r="R14" s="5" t="str">
        <f t="shared" si="7"/>
        <v>r</v>
      </c>
      <c r="S14" s="25" t="str">
        <f t="shared" si="8"/>
        <v>j</v>
      </c>
      <c r="T14" s="26" t="str">
        <f xml:space="preserve"> IFERROR( INDEX($K$3:$K$44, MATCH(表格1_334[[#This Row],[鍵盤按鍵]], $J$3:$J$44,0)), "")</f>
        <v>ㄐ</v>
      </c>
      <c r="W14" s="36" cm="1">
        <f t="array" ref="W14">ROW() - ROW($2:$2)</f>
        <v>12</v>
      </c>
      <c r="X14" s="37" t="s">
        <v>49</v>
      </c>
      <c r="Y14" s="38" t="s">
        <v>50</v>
      </c>
      <c r="Z14" s="39" t="str">
        <f xml:space="preserve"> IFERROR( INDEX(表格1_334[字典編碼], MATCH($X14, 表格1_334[方音符號], 0)), "")</f>
        <v>z</v>
      </c>
      <c r="AA14" s="39" t="str">
        <f t="shared" si="0"/>
        <v>z</v>
      </c>
      <c r="AB14" s="40" t="str">
        <f xml:space="preserve"> IFERROR( INDEX(表格1_334[鍵盤按鍵], MATCH($X14, 表格1_334[方音符號], 0)), "")</f>
        <v>b</v>
      </c>
      <c r="AD14" s="64" t="s">
        <v>13</v>
      </c>
      <c r="AE14" s="1">
        <f xml:space="preserve"> LEN(AF14)</f>
        <v>26</v>
      </c>
      <c r="AF14" s="42" t="str">
        <f xml:space="preserve"> _xlfn.CONCAT(X3:X28)</f>
        <v>ㄅㄆㆠㄉㄊㄋㄍㄎㆣㄗㄘㆡㄙㄏㄧㄨㄚㆤㄜㆦㄞㄠㆭㄣㆬ鼻</v>
      </c>
      <c r="AT14" s="55" t="str">
        <f xml:space="preserve"> MID(AF14, AU13, 1)</f>
        <v>鼻</v>
      </c>
      <c r="AU14" s="45"/>
    </row>
    <row r="15" spans="1:47" ht="32.25">
      <c r="A15" s="56" t="str">
        <f xml:space="preserve"> MID($A$11,A12+1, A13-A12-1)</f>
        <v>1qaz2wsxedcrfvtgbyhnujm8ik,9ol.0p;/-43657</v>
      </c>
      <c r="B15" s="57">
        <f xml:space="preserve"> LEN(A15)</f>
        <v>41</v>
      </c>
      <c r="E15" s="2" cm="1">
        <f t="array" ref="E15" xml:space="preserve"> ROW() - ROW($2:$2)</f>
        <v>13</v>
      </c>
      <c r="F15" s="34" t="str">
        <f t="shared" si="1"/>
        <v>J</v>
      </c>
      <c r="G15" s="35" t="str">
        <f t="shared" si="2"/>
        <v>f</v>
      </c>
      <c r="I15" s="2">
        <v>13</v>
      </c>
      <c r="J15" s="23" t="str">
        <f t="shared" si="3"/>
        <v>f</v>
      </c>
      <c r="K15" s="23" t="str">
        <f t="shared" si="4"/>
        <v>ㄑ</v>
      </c>
      <c r="M15" s="2">
        <v>13</v>
      </c>
      <c r="N15" s="24" t="str">
        <f t="shared" si="5"/>
        <v>s</v>
      </c>
      <c r="O15" s="24" t="str">
        <f t="shared" si="6"/>
        <v>ㄙ</v>
      </c>
      <c r="Q15" s="2">
        <v>13</v>
      </c>
      <c r="R15" s="5" t="str">
        <f t="shared" si="7"/>
        <v>f</v>
      </c>
      <c r="S15" s="25" t="str">
        <f t="shared" si="8"/>
        <v>J</v>
      </c>
      <c r="T15" s="26" t="str">
        <f xml:space="preserve"> IFERROR( INDEX($K$3:$K$44, MATCH(表格1_334[[#This Row],[鍵盤按鍵]], $J$3:$J$44,0)), "")</f>
        <v>ㄑ</v>
      </c>
      <c r="W15" s="46" cm="1">
        <f t="array" ref="W15">ROW() - ROW($2:$2)</f>
        <v>13</v>
      </c>
      <c r="X15" s="47" t="s">
        <v>51</v>
      </c>
      <c r="Y15" s="48" t="s">
        <v>52</v>
      </c>
      <c r="Z15" s="49" t="str">
        <f xml:space="preserve"> IFERROR( INDEX(表格1_334[字典編碼], MATCH($X15, 表格1_334[方音符號], 0)), "")</f>
        <v>s</v>
      </c>
      <c r="AA15" s="49" t="str">
        <f t="shared" si="0"/>
        <v>s</v>
      </c>
      <c r="AB15" s="50" t="str">
        <f xml:space="preserve"> IFERROR( INDEX(表格1_334[鍵盤按鍵], MATCH($X15, 表格1_334[方音符號], 0)), "")</f>
        <v>n</v>
      </c>
    </row>
    <row r="16" spans="1:47" ht="32.25">
      <c r="A16" s="56" t="str">
        <f xml:space="preserve"> MID($A$11,A13+1, A14-A13-1)</f>
        <v>ㄅㄆㄇㆠㄉㄊㄋㄌㄍㄎㄏㄐㄑㄒㆣㄫㆡㄗㄘㄙㄧㄨㆬㄚㆦㄜㆰㄞㆤㄠㆲㄢㄣㄤㆭｎˋ˪ˊ˫．</v>
      </c>
      <c r="B16" s="57">
        <f xml:space="preserve"> LEN(A16)</f>
        <v>41</v>
      </c>
      <c r="E16" s="2" cm="1">
        <f t="array" ref="E16" xml:space="preserve"> ROW() - ROW($2:$2)</f>
        <v>14</v>
      </c>
      <c r="F16" s="58" t="str">
        <f t="shared" si="1"/>
        <v>S</v>
      </c>
      <c r="G16" s="59" t="str">
        <f t="shared" si="2"/>
        <v>v</v>
      </c>
      <c r="I16" s="2">
        <v>14</v>
      </c>
      <c r="J16" s="23" t="str">
        <f t="shared" si="3"/>
        <v>v</v>
      </c>
      <c r="K16" s="23" t="str">
        <f t="shared" si="4"/>
        <v>ㄒ</v>
      </c>
      <c r="M16" s="2">
        <v>14</v>
      </c>
      <c r="N16" s="24" t="str">
        <f t="shared" si="5"/>
        <v>h</v>
      </c>
      <c r="O16" s="24" t="str">
        <f t="shared" si="6"/>
        <v>ㄏ</v>
      </c>
      <c r="Q16" s="2">
        <v>14</v>
      </c>
      <c r="R16" s="5" t="str">
        <f t="shared" si="7"/>
        <v>v</v>
      </c>
      <c r="S16" s="25" t="str">
        <f t="shared" si="8"/>
        <v>S</v>
      </c>
      <c r="T16" s="26" t="str">
        <f xml:space="preserve"> IFERROR( INDEX($K$3:$K$44, MATCH(表格1_334[[#This Row],[鍵盤按鍵]], $J$3:$J$44,0)), "")</f>
        <v>ㄒ</v>
      </c>
      <c r="W16" s="66" cm="1">
        <f t="array" ref="W16">ROW() - ROW($2:$2)</f>
        <v>14</v>
      </c>
      <c r="X16" s="67" t="s">
        <v>53</v>
      </c>
      <c r="Y16" s="68" t="s">
        <v>54</v>
      </c>
      <c r="Z16" s="69" t="str">
        <f xml:space="preserve"> IFERROR( INDEX(表格1_334[字典編碼], MATCH($X16, 表格1_334[方音符號], 0)), "")</f>
        <v>h</v>
      </c>
      <c r="AA16" s="69" t="str">
        <f t="shared" si="0"/>
        <v>h</v>
      </c>
      <c r="AB16" s="70" t="str">
        <f xml:space="preserve"> IFERROR( INDEX(表格1_334[鍵盤按鍵], MATCH($X16, 表格1_334[方音符號], 0)), "")</f>
        <v>c</v>
      </c>
    </row>
    <row r="17" spans="1:28" ht="32.25">
      <c r="E17" s="2" cm="1">
        <f t="array" ref="E17" xml:space="preserve"> ROW() - ROW($2:$2)</f>
        <v>15</v>
      </c>
      <c r="F17" s="21" t="str">
        <f t="shared" si="1"/>
        <v>g</v>
      </c>
      <c r="G17" s="22" t="str">
        <f t="shared" si="2"/>
        <v>t</v>
      </c>
      <c r="I17" s="2">
        <v>15</v>
      </c>
      <c r="J17" s="23" t="str">
        <f t="shared" si="3"/>
        <v>t</v>
      </c>
      <c r="K17" s="23" t="str">
        <f t="shared" si="4"/>
        <v>ㆣ</v>
      </c>
      <c r="M17" s="2">
        <v>15</v>
      </c>
      <c r="N17" s="24" t="str">
        <f t="shared" si="5"/>
        <v>i</v>
      </c>
      <c r="O17" s="24" t="str">
        <f t="shared" si="6"/>
        <v>ㄧ</v>
      </c>
      <c r="Q17" s="2">
        <v>15</v>
      </c>
      <c r="R17" s="5" t="str">
        <f t="shared" si="7"/>
        <v>t</v>
      </c>
      <c r="S17" s="25" t="str">
        <f t="shared" si="8"/>
        <v>g</v>
      </c>
      <c r="T17" s="26" t="str">
        <f xml:space="preserve"> IFERROR( INDEX($K$3:$K$44, MATCH(表格1_334[[#This Row],[鍵盤按鍵]], $J$3:$J$44,0)), "")</f>
        <v>ㆣ</v>
      </c>
      <c r="W17" s="71" cm="1">
        <f t="array" ref="W17">ROW() - ROW($2:$2)</f>
        <v>15</v>
      </c>
      <c r="X17" s="28" t="s">
        <v>55</v>
      </c>
      <c r="Y17" s="29" t="s">
        <v>56</v>
      </c>
      <c r="Z17" s="30" t="str">
        <f xml:space="preserve"> IFERROR( INDEX(表格1_334[字典編碼], MATCH($X17, 表格1_334[方音符號], 0)), "")</f>
        <v>i</v>
      </c>
      <c r="AA17" s="30" t="str">
        <f t="shared" si="0"/>
        <v>i</v>
      </c>
      <c r="AB17" s="31" t="str">
        <f xml:space="preserve"> IFERROR( INDEX(表格1_334[鍵盤按鍵], MATCH($X17, 表格1_334[方音符號], 0)), "")</f>
        <v>u</v>
      </c>
    </row>
    <row r="18" spans="1:28" ht="32.25">
      <c r="E18" s="2" cm="1">
        <f t="array" ref="E18" xml:space="preserve"> ROW() - ROW($2:$2)</f>
        <v>16</v>
      </c>
      <c r="F18" s="34" t="str">
        <f t="shared" si="1"/>
        <v>q</v>
      </c>
      <c r="G18" s="35" t="str">
        <f t="shared" si="2"/>
        <v>g</v>
      </c>
      <c r="I18" s="2">
        <v>16</v>
      </c>
      <c r="J18" s="23" t="str">
        <f t="shared" si="3"/>
        <v>g</v>
      </c>
      <c r="K18" s="23" t="str">
        <f t="shared" si="4"/>
        <v>ㄫ</v>
      </c>
      <c r="M18" s="2">
        <v>16</v>
      </c>
      <c r="N18" s="24" t="str">
        <f t="shared" si="5"/>
        <v>u</v>
      </c>
      <c r="O18" s="24" t="str">
        <f t="shared" si="6"/>
        <v>ㄨ</v>
      </c>
      <c r="Q18" s="2">
        <v>16</v>
      </c>
      <c r="R18" s="5" t="str">
        <f t="shared" si="7"/>
        <v>g</v>
      </c>
      <c r="S18" s="25" t="str">
        <f t="shared" si="8"/>
        <v>q</v>
      </c>
      <c r="T18" s="26" t="str">
        <f xml:space="preserve"> IFERROR( INDEX($K$3:$K$44, MATCH(表格1_334[[#This Row],[鍵盤按鍵]], $J$3:$J$44,0)), "")</f>
        <v>ㄫ</v>
      </c>
      <c r="W18" s="72" cm="1">
        <f t="array" ref="W18">ROW() - ROW($2:$2)</f>
        <v>16</v>
      </c>
      <c r="X18" s="47" t="s">
        <v>57</v>
      </c>
      <c r="Y18" s="48" t="s">
        <v>58</v>
      </c>
      <c r="Z18" s="49" t="str">
        <f xml:space="preserve"> IFERROR( INDEX(表格1_334[字典編碼], MATCH($X18, 表格1_334[方音符號], 0)), "")</f>
        <v>u</v>
      </c>
      <c r="AA18" s="49" t="str">
        <f t="shared" si="0"/>
        <v>u</v>
      </c>
      <c r="AB18" s="50" t="str">
        <f xml:space="preserve"> IFERROR( INDEX(表格1_334[鍵盤按鍵], MATCH($X18, 表格1_334[方音符號], 0)), "")</f>
        <v>j</v>
      </c>
    </row>
    <row r="19" spans="1:28" ht="32.25">
      <c r="E19" s="2" cm="1">
        <f t="array" ref="E19" xml:space="preserve"> ROW() - ROW($2:$2)</f>
        <v>17</v>
      </c>
      <c r="F19" s="58" t="str">
        <f t="shared" si="1"/>
        <v>z</v>
      </c>
      <c r="G19" s="59" t="str">
        <f t="shared" si="2"/>
        <v>b</v>
      </c>
      <c r="I19" s="2">
        <v>17</v>
      </c>
      <c r="J19" s="23" t="str">
        <f t="shared" si="3"/>
        <v>b</v>
      </c>
      <c r="K19" s="23" t="str">
        <f t="shared" si="4"/>
        <v>ㆡ</v>
      </c>
      <c r="M19" s="2">
        <v>17</v>
      </c>
      <c r="N19" s="24" t="str">
        <f t="shared" si="5"/>
        <v>a</v>
      </c>
      <c r="O19" s="24" t="str">
        <f t="shared" si="6"/>
        <v>ㄚ</v>
      </c>
      <c r="Q19" s="2">
        <v>17</v>
      </c>
      <c r="R19" s="5" t="str">
        <f t="shared" si="7"/>
        <v>b</v>
      </c>
      <c r="S19" s="25" t="str">
        <f t="shared" si="8"/>
        <v>z</v>
      </c>
      <c r="T19" s="26" t="str">
        <f xml:space="preserve"> IFERROR( INDEX($K$3:$K$44, MATCH(表格1_334[[#This Row],[鍵盤按鍵]], $J$3:$J$44,0)), "")</f>
        <v>ㆡ</v>
      </c>
      <c r="W19" s="71" cm="1">
        <f t="array" ref="W19">ROW() - ROW($2:$2)</f>
        <v>17</v>
      </c>
      <c r="X19" s="28" t="s">
        <v>59</v>
      </c>
      <c r="Y19" s="29" t="s">
        <v>60</v>
      </c>
      <c r="Z19" s="30" t="str">
        <f xml:space="preserve"> IFERROR( INDEX(表格1_334[字典編碼], MATCH($X19, 表格1_334[方音符號], 0)), "")</f>
        <v>a</v>
      </c>
      <c r="AA19" s="30" t="str">
        <f t="shared" si="0"/>
        <v>a</v>
      </c>
      <c r="AB19" s="31" t="str">
        <f xml:space="preserve"> IFERROR( INDEX(表格1_334[鍵盤按鍵], MATCH($X19, 表格1_334[方音符號], 0)), "")</f>
        <v>8</v>
      </c>
    </row>
    <row r="20" spans="1:28" ht="32.25">
      <c r="A20" s="1" t="s">
        <v>61</v>
      </c>
      <c r="E20" s="2" cm="1">
        <f t="array" ref="E20" xml:space="preserve"> ROW() - ROW($2:$2)</f>
        <v>18</v>
      </c>
      <c r="F20" s="73" t="str">
        <f t="shared" si="1"/>
        <v>c</v>
      </c>
      <c r="G20" s="74" t="str">
        <f t="shared" si="2"/>
        <v>y</v>
      </c>
      <c r="I20" s="2">
        <v>18</v>
      </c>
      <c r="J20" s="23" t="str">
        <f t="shared" si="3"/>
        <v>y</v>
      </c>
      <c r="K20" s="23" t="str">
        <f t="shared" si="4"/>
        <v>ㄗ</v>
      </c>
      <c r="M20" s="2">
        <v>18</v>
      </c>
      <c r="N20" s="24" t="str">
        <f t="shared" si="5"/>
        <v>o</v>
      </c>
      <c r="O20" s="24" t="str">
        <f t="shared" si="6"/>
        <v>ㆦ</v>
      </c>
      <c r="Q20" s="2">
        <v>18</v>
      </c>
      <c r="R20" s="5" t="str">
        <f t="shared" si="7"/>
        <v>y</v>
      </c>
      <c r="S20" s="25" t="str">
        <f t="shared" si="8"/>
        <v>c</v>
      </c>
      <c r="T20" s="26" t="str">
        <f xml:space="preserve"> IFERROR( INDEX($K$3:$K$44, MATCH(表格1_334[[#This Row],[鍵盤按鍵]], $J$3:$J$44,0)), "")</f>
        <v>ㄗ</v>
      </c>
      <c r="W20" s="75" cm="1">
        <f t="array" ref="W20">ROW() - ROW($2:$2)</f>
        <v>18</v>
      </c>
      <c r="X20" s="37" t="s">
        <v>62</v>
      </c>
      <c r="Y20" s="38" t="s">
        <v>63</v>
      </c>
      <c r="Z20" s="39" t="str">
        <f xml:space="preserve"> IFERROR( INDEX(表格1_334[字典編碼], MATCH($X20, 表格1_334[方音符號], 0)), "")</f>
        <v>e</v>
      </c>
      <c r="AA20" s="39" t="str">
        <f t="shared" si="0"/>
        <v>e</v>
      </c>
      <c r="AB20" s="40" t="str">
        <f xml:space="preserve"> IFERROR( INDEX(表格1_334[鍵盤按鍵], MATCH($X20, 表格1_334[方音符號], 0)), "")</f>
        <v>o</v>
      </c>
    </row>
    <row r="21" spans="1:28" ht="32.25">
      <c r="A21" s="12" t="s">
        <v>64</v>
      </c>
      <c r="E21" s="2" cm="1">
        <f t="array" ref="E21" xml:space="preserve"> ROW() - ROW($2:$2)</f>
        <v>19</v>
      </c>
      <c r="F21" s="76" t="str">
        <f t="shared" si="1"/>
        <v>C</v>
      </c>
      <c r="G21" s="77" t="str">
        <f t="shared" si="2"/>
        <v>h</v>
      </c>
      <c r="I21" s="2">
        <v>19</v>
      </c>
      <c r="J21" s="23" t="str">
        <f t="shared" si="3"/>
        <v>h</v>
      </c>
      <c r="K21" s="23" t="str">
        <f t="shared" si="4"/>
        <v>ㄘ</v>
      </c>
      <c r="M21" s="2">
        <v>19</v>
      </c>
      <c r="N21" s="24" t="str">
        <f t="shared" si="5"/>
        <v>ø</v>
      </c>
      <c r="O21" s="24" t="str">
        <f t="shared" si="6"/>
        <v>ㄜ</v>
      </c>
      <c r="Q21" s="2">
        <v>19</v>
      </c>
      <c r="R21" s="5" t="str">
        <f t="shared" si="7"/>
        <v>h</v>
      </c>
      <c r="S21" s="25" t="str">
        <f t="shared" si="8"/>
        <v>C</v>
      </c>
      <c r="T21" s="26" t="str">
        <f xml:space="preserve"> IFERROR( INDEX($K$3:$K$44, MATCH(表格1_334[[#This Row],[鍵盤按鍵]], $J$3:$J$44,0)), "")</f>
        <v>ㄘ</v>
      </c>
      <c r="W21" s="75" cm="1">
        <f t="array" ref="W21">ROW() - ROW($2:$2)</f>
        <v>19</v>
      </c>
      <c r="X21" s="37" t="s">
        <v>65</v>
      </c>
      <c r="Y21" s="38" t="s">
        <v>66</v>
      </c>
      <c r="Z21" s="78" t="str">
        <f xml:space="preserve"> IFERROR( INDEX(表格1_334[字典編碼], MATCH($X21, 表格1_334[方音符號], 0)), "")</f>
        <v>ø</v>
      </c>
      <c r="AA21" s="78" t="s">
        <v>67</v>
      </c>
      <c r="AB21" s="40" t="str">
        <f xml:space="preserve"> IFERROR( INDEX(表格1_334[鍵盤按鍵], MATCH($X21, 表格1_334[方音符號], 0)), "")</f>
        <v>k</v>
      </c>
    </row>
    <row r="22" spans="1:28" ht="32.25">
      <c r="A22" s="2">
        <f xml:space="preserve"> SEARCH("|",A21,1)</f>
        <v>7</v>
      </c>
      <c r="E22" s="2" cm="1">
        <f t="array" ref="E22" xml:space="preserve"> ROW() - ROW($2:$2)</f>
        <v>20</v>
      </c>
      <c r="F22" s="58" t="str">
        <f t="shared" si="1"/>
        <v>s</v>
      </c>
      <c r="G22" s="59" t="str">
        <f t="shared" si="2"/>
        <v>n</v>
      </c>
      <c r="I22" s="2">
        <v>20</v>
      </c>
      <c r="J22" s="23" t="str">
        <f t="shared" si="3"/>
        <v>n</v>
      </c>
      <c r="K22" s="23" t="str">
        <f t="shared" si="4"/>
        <v>ㄙ</v>
      </c>
      <c r="M22" s="2">
        <v>20</v>
      </c>
      <c r="N22" s="24" t="str">
        <f t="shared" si="5"/>
        <v>e</v>
      </c>
      <c r="O22" s="24" t="str">
        <f t="shared" si="6"/>
        <v>ㆤ</v>
      </c>
      <c r="Q22" s="2">
        <v>20</v>
      </c>
      <c r="R22" s="5" t="str">
        <f t="shared" si="7"/>
        <v>n</v>
      </c>
      <c r="S22" s="25" t="str">
        <f t="shared" si="8"/>
        <v>s</v>
      </c>
      <c r="T22" s="26" t="str">
        <f xml:space="preserve"> IFERROR( INDEX($K$3:$K$44, MATCH(表格1_334[[#This Row],[鍵盤按鍵]], $J$3:$J$44,0)), "")</f>
        <v>ㄙ</v>
      </c>
      <c r="W22" s="72" cm="1">
        <f t="array" ref="W22">ROW() - ROW($2:$2)</f>
        <v>20</v>
      </c>
      <c r="X22" s="47" t="s">
        <v>68</v>
      </c>
      <c r="Y22" s="48" t="s">
        <v>69</v>
      </c>
      <c r="Z22" s="79" t="str">
        <f xml:space="preserve"> IFERROR( INDEX(表格1_334[字典編碼], MATCH($X22, 表格1_334[方音符號], 0)), "")</f>
        <v>o</v>
      </c>
      <c r="AA22" s="79" t="s">
        <v>70</v>
      </c>
      <c r="AB22" s="50" t="str">
        <f xml:space="preserve"> IFERROR( INDEX(表格1_334[鍵盤按鍵], MATCH($X22, 表格1_334[方音符號], 0)), "")</f>
        <v>i</v>
      </c>
    </row>
    <row r="23" spans="1:28" ht="32.25">
      <c r="A23" s="2">
        <f xml:space="preserve"> SEARCH("|",A21,A22+1)</f>
        <v>34</v>
      </c>
      <c r="E23" s="2" cm="1">
        <f t="array" ref="E23" xml:space="preserve"> ROW() - ROW($2:$2)</f>
        <v>21</v>
      </c>
      <c r="F23" s="80" t="str">
        <f t="shared" si="1"/>
        <v>i</v>
      </c>
      <c r="G23" s="80" t="str">
        <f t="shared" si="2"/>
        <v>u</v>
      </c>
      <c r="I23" s="2">
        <v>21</v>
      </c>
      <c r="J23" s="23" t="str">
        <f t="shared" si="3"/>
        <v>u</v>
      </c>
      <c r="K23" s="23" t="str">
        <f t="shared" si="4"/>
        <v>ㄧ</v>
      </c>
      <c r="M23" s="2">
        <v>21</v>
      </c>
      <c r="N23" s="24" t="str">
        <f t="shared" si="5"/>
        <v>I</v>
      </c>
      <c r="O23" s="24" t="str">
        <f t="shared" si="6"/>
        <v>ㄞ</v>
      </c>
      <c r="Q23" s="2">
        <v>21</v>
      </c>
      <c r="R23" s="5" t="str">
        <f t="shared" si="7"/>
        <v>u</v>
      </c>
      <c r="S23" s="25" t="str">
        <f t="shared" si="8"/>
        <v>i</v>
      </c>
      <c r="T23" s="26" t="str">
        <f xml:space="preserve"> IFERROR( INDEX($K$3:$K$44, MATCH(表格1_334[[#This Row],[鍵盤按鍵]], $J$3:$J$44,0)), "")</f>
        <v>ㄧ</v>
      </c>
      <c r="W23" s="71" cm="1">
        <f t="array" ref="W23">ROW() - ROW($2:$2)</f>
        <v>21</v>
      </c>
      <c r="X23" s="28" t="s">
        <v>71</v>
      </c>
      <c r="Y23" s="29" t="s">
        <v>72</v>
      </c>
      <c r="Z23" s="30" t="str">
        <f xml:space="preserve"> IFERROR( INDEX(表格1_334[字典編碼], MATCH($X23, 表格1_334[方音符號], 0)), "")</f>
        <v>I</v>
      </c>
      <c r="AA23" s="30" t="str">
        <f t="shared" ref="AA23:AA64" si="9">Z23</f>
        <v>I</v>
      </c>
      <c r="AB23" s="31" t="str">
        <f xml:space="preserve"> IFERROR( INDEX(表格1_334[鍵盤按鍵], MATCH($X23, 表格1_334[方音符號], 0)), "")</f>
        <v>9</v>
      </c>
    </row>
    <row r="24" spans="1:28" ht="32.25">
      <c r="A24" s="2">
        <f xml:space="preserve"> SEARCH("|",A21,A23+1)</f>
        <v>61</v>
      </c>
      <c r="E24" s="2" cm="1">
        <f t="array" ref="E24" xml:space="preserve"> ROW() - ROW($2:$2)</f>
        <v>22</v>
      </c>
      <c r="F24" s="80" t="str">
        <f t="shared" si="1"/>
        <v>u</v>
      </c>
      <c r="G24" s="80" t="str">
        <f t="shared" si="2"/>
        <v>j</v>
      </c>
      <c r="I24" s="2">
        <v>22</v>
      </c>
      <c r="J24" s="23" t="str">
        <f t="shared" si="3"/>
        <v>j</v>
      </c>
      <c r="K24" s="23" t="str">
        <f t="shared" si="4"/>
        <v>ㄨ</v>
      </c>
      <c r="M24" s="2">
        <v>22</v>
      </c>
      <c r="N24" s="24" t="str">
        <f t="shared" si="5"/>
        <v>U</v>
      </c>
      <c r="O24" s="24" t="str">
        <f t="shared" si="6"/>
        <v>ㄠ</v>
      </c>
      <c r="Q24" s="2">
        <v>22</v>
      </c>
      <c r="R24" s="5" t="str">
        <f t="shared" si="7"/>
        <v>j</v>
      </c>
      <c r="S24" s="25" t="str">
        <f t="shared" si="8"/>
        <v>u</v>
      </c>
      <c r="T24" s="26" t="str">
        <f xml:space="preserve"> IFERROR( INDEX($K$3:$K$44, MATCH(表格1_334[[#This Row],[鍵盤按鍵]], $J$3:$J$44,0)), "")</f>
        <v>ㄨ</v>
      </c>
      <c r="W24" s="75" cm="1">
        <f t="array" ref="W24">ROW() - ROW($2:$2)</f>
        <v>22</v>
      </c>
      <c r="X24" s="37" t="s">
        <v>73</v>
      </c>
      <c r="Y24" s="38" t="s">
        <v>74</v>
      </c>
      <c r="Z24" s="39" t="str">
        <f xml:space="preserve"> IFERROR( INDEX(表格1_334[字典編碼], MATCH($X24, 表格1_334[方音符號], 0)), "")</f>
        <v>U</v>
      </c>
      <c r="AA24" s="39" t="str">
        <f t="shared" si="9"/>
        <v>U</v>
      </c>
      <c r="AB24" s="40" t="str">
        <f xml:space="preserve"> IFERROR( INDEX(表格1_334[鍵盤按鍵], MATCH($X24, 表格1_334[方音符號], 0)), "")</f>
        <v>l</v>
      </c>
    </row>
    <row r="25" spans="1:28" ht="32.25">
      <c r="A25" s="56" t="str">
        <f xml:space="preserve"> MID(A21,A22+1, A24-A23-1)</f>
        <v>pPbtTdkKgcCzshiuaoøeIUBDGN</v>
      </c>
      <c r="B25" s="57">
        <f xml:space="preserve"> LEN(A25)</f>
        <v>26</v>
      </c>
      <c r="E25" s="2" cm="1">
        <f t="array" ref="E25" xml:space="preserve"> ROW() - ROW($2:$2)</f>
        <v>23</v>
      </c>
      <c r="F25" s="80" t="str">
        <f t="shared" si="1"/>
        <v>B</v>
      </c>
      <c r="G25" s="80" t="str">
        <f t="shared" si="2"/>
        <v>m</v>
      </c>
      <c r="I25" s="2">
        <v>23</v>
      </c>
      <c r="J25" s="23" t="str">
        <f t="shared" si="3"/>
        <v>m</v>
      </c>
      <c r="K25" s="23" t="str">
        <f t="shared" si="4"/>
        <v>ㆬ</v>
      </c>
      <c r="M25" s="2">
        <v>23</v>
      </c>
      <c r="N25" s="24" t="str">
        <f t="shared" si="5"/>
        <v>B</v>
      </c>
      <c r="O25" s="24" t="str">
        <f t="shared" si="6"/>
        <v>ㆬ</v>
      </c>
      <c r="Q25" s="2">
        <v>23</v>
      </c>
      <c r="R25" s="5" t="str">
        <f t="shared" si="7"/>
        <v>m</v>
      </c>
      <c r="S25" s="25" t="str">
        <f t="shared" si="8"/>
        <v>B</v>
      </c>
      <c r="T25" s="26" t="str">
        <f xml:space="preserve"> IFERROR( INDEX($K$3:$K$44, MATCH(表格1_334[[#This Row],[鍵盤按鍵]], $J$3:$J$44,0)), "")</f>
        <v>ㆬ</v>
      </c>
      <c r="W25" s="71" cm="1">
        <f t="array" ref="W25">ROW() - ROW($2:$2)</f>
        <v>23</v>
      </c>
      <c r="X25" s="28" t="s">
        <v>75</v>
      </c>
      <c r="Y25" s="81" t="s">
        <v>76</v>
      </c>
      <c r="Z25" s="30" t="str">
        <f xml:space="preserve"> IFERROR( INDEX(表格1_334[字典編碼], MATCH($X25, 表格1_334[方音符號], 0)), "")</f>
        <v>G</v>
      </c>
      <c r="AA25" s="30" t="str">
        <f t="shared" si="9"/>
        <v>G</v>
      </c>
      <c r="AB25" s="31" t="str">
        <f xml:space="preserve"> IFERROR( INDEX(表格1_334[鍵盤按鍵], MATCH($X25, 表格1_334[方音符號], 0)), "")</f>
        <v>/</v>
      </c>
    </row>
    <row r="26" spans="1:28" ht="32.25">
      <c r="A26" s="56" t="str">
        <f xml:space="preserve"> MID(A21,A23+1, A24-A23-1)</f>
        <v>ㄅㄆㆠㄉㄊㄌㄍㄎㆣㄗㄘㆡㄙㄏㄧㄨㄚㆦㄜㆤㄞㄠㆬㄣㆭｎ</v>
      </c>
      <c r="B26" s="57">
        <f xml:space="preserve"> LEN(A26)</f>
        <v>26</v>
      </c>
      <c r="E26" s="2" cm="1">
        <f t="array" ref="E26" xml:space="preserve"> ROW() - ROW($2:$2)</f>
        <v>24</v>
      </c>
      <c r="F26" s="80" t="str">
        <f t="shared" si="1"/>
        <v>a</v>
      </c>
      <c r="G26" s="80" t="str">
        <f t="shared" si="2"/>
        <v>8</v>
      </c>
      <c r="I26" s="2">
        <v>24</v>
      </c>
      <c r="J26" s="23" t="str">
        <f t="shared" si="3"/>
        <v>8</v>
      </c>
      <c r="K26" s="23" t="str">
        <f t="shared" si="4"/>
        <v>ㄚ</v>
      </c>
      <c r="M26" s="2">
        <v>24</v>
      </c>
      <c r="N26" s="24" t="str">
        <f t="shared" si="5"/>
        <v>D</v>
      </c>
      <c r="O26" s="24" t="str">
        <f t="shared" si="6"/>
        <v>ㄣ</v>
      </c>
      <c r="Q26" s="2">
        <v>24</v>
      </c>
      <c r="R26" s="5" t="str">
        <f t="shared" si="7"/>
        <v>8</v>
      </c>
      <c r="S26" s="25" t="str">
        <f t="shared" si="8"/>
        <v>a</v>
      </c>
      <c r="T26" s="26" t="str">
        <f xml:space="preserve"> IFERROR( INDEX($K$3:$K$44, MATCH(表格1_334[[#This Row],[鍵盤按鍵]], $J$3:$J$44,0)), "")</f>
        <v>ㄚ</v>
      </c>
      <c r="W26" s="75" cm="1">
        <f t="array" ref="W26">ROW() - ROW($2:$2)</f>
        <v>24</v>
      </c>
      <c r="X26" s="37" t="s">
        <v>77</v>
      </c>
      <c r="Y26" s="82" t="s">
        <v>78</v>
      </c>
      <c r="Z26" s="39" t="str">
        <f xml:space="preserve"> IFERROR( INDEX(表格1_334[字典編碼], MATCH($X26, 表格1_334[方音符號], 0)), "")</f>
        <v>D</v>
      </c>
      <c r="AA26" s="39" t="str">
        <f t="shared" si="9"/>
        <v>D</v>
      </c>
      <c r="AB26" s="40" t="str">
        <f xml:space="preserve"> IFERROR( INDEX(表格1_334[鍵盤按鍵], MATCH($X26, 表格1_334[方音符號], 0)), "")</f>
        <v>p</v>
      </c>
    </row>
    <row r="27" spans="1:28" ht="32.25">
      <c r="E27" s="2" cm="1">
        <f t="array" ref="E27" xml:space="preserve"> ROW() - ROW($2:$2)</f>
        <v>25</v>
      </c>
      <c r="F27" s="80" t="str">
        <f t="shared" si="1"/>
        <v>o</v>
      </c>
      <c r="G27" s="80" t="str">
        <f t="shared" si="2"/>
        <v>i</v>
      </c>
      <c r="I27" s="2">
        <v>25</v>
      </c>
      <c r="J27" s="23" t="str">
        <f t="shared" si="3"/>
        <v>i</v>
      </c>
      <c r="K27" s="23" t="str">
        <f t="shared" si="4"/>
        <v>ㆦ</v>
      </c>
      <c r="M27" s="2">
        <v>25</v>
      </c>
      <c r="N27" s="24" t="str">
        <f t="shared" si="5"/>
        <v>G</v>
      </c>
      <c r="O27" s="24" t="str">
        <f t="shared" si="6"/>
        <v>ㆭ</v>
      </c>
      <c r="Q27" s="2">
        <v>25</v>
      </c>
      <c r="R27" s="5" t="str">
        <f t="shared" si="7"/>
        <v>i</v>
      </c>
      <c r="S27" s="25" t="str">
        <f t="shared" si="8"/>
        <v>o</v>
      </c>
      <c r="T27" s="26" t="str">
        <f xml:space="preserve"> IFERROR( INDEX($K$3:$K$44, MATCH(表格1_334[[#This Row],[鍵盤按鍵]], $J$3:$J$44,0)), "")</f>
        <v>ㆦ</v>
      </c>
      <c r="W27" s="72" cm="1">
        <f t="array" ref="W27">ROW() - ROW($2:$2)</f>
        <v>25</v>
      </c>
      <c r="X27" s="47" t="s">
        <v>79</v>
      </c>
      <c r="Y27" s="83" t="s">
        <v>80</v>
      </c>
      <c r="Z27" s="49" t="str">
        <f xml:space="preserve"> IFERROR( INDEX(表格1_334[字典編碼], MATCH($X27, 表格1_334[方音符號], 0)), "")</f>
        <v>B</v>
      </c>
      <c r="AA27" s="49" t="str">
        <f t="shared" si="9"/>
        <v>B</v>
      </c>
      <c r="AB27" s="50" t="str">
        <f xml:space="preserve"> IFERROR( INDEX(表格1_334[鍵盤按鍵], MATCH($X27, 表格1_334[方音符號], 0)), "")</f>
        <v>m</v>
      </c>
    </row>
    <row r="28" spans="1:28" ht="32.25">
      <c r="E28" s="2" cm="1">
        <f t="array" ref="E28" xml:space="preserve"> ROW() - ROW($2:$2)</f>
        <v>26</v>
      </c>
      <c r="F28" s="80" t="str">
        <f t="shared" si="1"/>
        <v>ø</v>
      </c>
      <c r="G28" s="80" t="str">
        <f t="shared" si="2"/>
        <v>k</v>
      </c>
      <c r="I28" s="2">
        <v>26</v>
      </c>
      <c r="J28" s="23" t="str">
        <f t="shared" si="3"/>
        <v>k</v>
      </c>
      <c r="K28" s="23" t="str">
        <f t="shared" si="4"/>
        <v>ㄜ</v>
      </c>
      <c r="M28" s="2">
        <v>26</v>
      </c>
      <c r="N28" s="24" t="str">
        <f t="shared" si="5"/>
        <v>N</v>
      </c>
      <c r="O28" s="24" t="str">
        <f t="shared" si="6"/>
        <v>ｎ</v>
      </c>
      <c r="Q28" s="2">
        <v>26</v>
      </c>
      <c r="R28" s="5" t="str">
        <f t="shared" si="7"/>
        <v>k</v>
      </c>
      <c r="S28" s="25" t="str">
        <f t="shared" si="8"/>
        <v>ø</v>
      </c>
      <c r="T28" s="26" t="str">
        <f xml:space="preserve"> IFERROR( INDEX($K$3:$K$44, MATCH(表格1_334[[#This Row],[鍵盤按鍵]], $J$3:$J$44,0)), "")</f>
        <v>ㄜ</v>
      </c>
      <c r="W28" s="72" cm="1">
        <f t="array" ref="W28">ROW() - ROW($2:$2)</f>
        <v>26</v>
      </c>
      <c r="X28" s="47" t="s">
        <v>81</v>
      </c>
      <c r="Y28" s="84" t="s">
        <v>82</v>
      </c>
      <c r="Z28" s="49" t="s">
        <v>26</v>
      </c>
      <c r="AA28" s="49" t="str">
        <f t="shared" si="9"/>
        <v>N</v>
      </c>
      <c r="AB28" s="50" t="s">
        <v>83</v>
      </c>
    </row>
    <row r="29" spans="1:28" ht="32.25">
      <c r="E29" s="2" cm="1">
        <f t="array" ref="E29" xml:space="preserve"> ROW() - ROW($2:$2)</f>
        <v>27</v>
      </c>
      <c r="F29" s="80" t="str">
        <f t="shared" si="1"/>
        <v>M</v>
      </c>
      <c r="G29" s="80" t="str">
        <f t="shared" si="2"/>
        <v>,</v>
      </c>
      <c r="I29" s="2">
        <v>27</v>
      </c>
      <c r="J29" s="23" t="str">
        <f t="shared" si="3"/>
        <v>,</v>
      </c>
      <c r="K29" s="23" t="str">
        <f t="shared" si="4"/>
        <v>ㆰ</v>
      </c>
      <c r="M29" s="2">
        <v>27</v>
      </c>
      <c r="N29" s="24" t="str">
        <f t="shared" ref="N29:N44" si="10" xml:space="preserve"> IFERROR( MID($A$23, $E29, 1), "")</f>
        <v/>
      </c>
      <c r="O29" s="24" t="str">
        <f t="shared" ref="O29:O44" si="11" xml:space="preserve"> IFERROR( MID($A$24, $E29, 1), "")</f>
        <v/>
      </c>
      <c r="Q29" s="2">
        <v>27</v>
      </c>
      <c r="R29" s="5" t="str">
        <f t="shared" si="7"/>
        <v>,</v>
      </c>
      <c r="S29" s="25" t="str">
        <f t="shared" si="8"/>
        <v>M</v>
      </c>
      <c r="T29" s="26" t="str">
        <f xml:space="preserve"> IFERROR( INDEX($K$3:$K$44, MATCH(表格1_334[[#This Row],[鍵盤按鍵]], $J$3:$J$44,0)), "")</f>
        <v>ㆰ</v>
      </c>
      <c r="W29" s="85" cm="1">
        <f t="array" ref="W29">ROW() - ROW($2:$2)</f>
        <v>27</v>
      </c>
      <c r="X29" s="86" t="s">
        <v>84</v>
      </c>
      <c r="Y29" s="38" t="s">
        <v>85</v>
      </c>
      <c r="Z29" s="39" t="str">
        <f xml:space="preserve"> IFERROR( INDEX(表格1_334[字典編碼], MATCH($X29, 表格1_334[方音符號], 0)), "")</f>
        <v>m</v>
      </c>
      <c r="AA29" s="39" t="str">
        <f t="shared" si="9"/>
        <v>m</v>
      </c>
      <c r="AB29" s="87" t="str">
        <f xml:space="preserve"> IFERROR( INDEX(表格1_334[鍵盤按鍵], MATCH($X29, 表格1_334[方音符號], 0)), "")</f>
        <v>a</v>
      </c>
    </row>
    <row r="30" spans="1:28" ht="32.25">
      <c r="E30" s="2" cm="1">
        <f t="array" ref="E30" xml:space="preserve"> ROW() - ROW($2:$2)</f>
        <v>28</v>
      </c>
      <c r="F30" s="80" t="str">
        <f t="shared" si="1"/>
        <v>I</v>
      </c>
      <c r="G30" s="80" t="str">
        <f t="shared" si="2"/>
        <v>9</v>
      </c>
      <c r="I30" s="2">
        <v>28</v>
      </c>
      <c r="J30" s="23" t="str">
        <f t="shared" si="3"/>
        <v>9</v>
      </c>
      <c r="K30" s="23" t="str">
        <f t="shared" si="4"/>
        <v>ㄞ</v>
      </c>
      <c r="M30" s="2">
        <v>28</v>
      </c>
      <c r="N30" s="24" t="str">
        <f t="shared" si="10"/>
        <v/>
      </c>
      <c r="O30" s="24" t="str">
        <f t="shared" si="11"/>
        <v/>
      </c>
      <c r="Q30" s="2">
        <v>28</v>
      </c>
      <c r="R30" s="5" t="str">
        <f t="shared" si="7"/>
        <v>9</v>
      </c>
      <c r="S30" s="25" t="str">
        <f t="shared" si="8"/>
        <v>I</v>
      </c>
      <c r="T30" s="26" t="str">
        <f xml:space="preserve"> IFERROR( INDEX($K$3:$K$44, MATCH(表格1_334[[#This Row],[鍵盤按鍵]], $J$3:$J$44,0)), "")</f>
        <v>ㄞ</v>
      </c>
      <c r="W30" s="88" cm="1">
        <f t="array" ref="W30">ROW() - ROW($2:$2)</f>
        <v>28</v>
      </c>
      <c r="X30" s="86" t="s">
        <v>86</v>
      </c>
      <c r="Y30" s="48" t="s">
        <v>87</v>
      </c>
      <c r="Z30" s="49" t="str">
        <f xml:space="preserve"> IFERROR( INDEX(表格1_334[字典編碼], MATCH($X30, 表格1_334[方音符號], 0)), "")</f>
        <v>d</v>
      </c>
      <c r="AA30" s="49" t="str">
        <f t="shared" si="9"/>
        <v>d</v>
      </c>
      <c r="AB30" s="89" t="str">
        <f xml:space="preserve"> IFERROR( INDEX(表格1_334[鍵盤按鍵], MATCH($X30, 表格1_334[方音符號], 0)), "")</f>
        <v>x</v>
      </c>
    </row>
    <row r="31" spans="1:28" ht="32.25">
      <c r="E31" s="2" cm="1">
        <f t="array" ref="E31" xml:space="preserve"> ROW() - ROW($2:$2)</f>
        <v>29</v>
      </c>
      <c r="F31" s="80" t="str">
        <f t="shared" si="1"/>
        <v>e</v>
      </c>
      <c r="G31" s="80" t="str">
        <f t="shared" si="2"/>
        <v>o</v>
      </c>
      <c r="I31" s="2">
        <v>29</v>
      </c>
      <c r="J31" s="23" t="str">
        <f t="shared" si="3"/>
        <v>o</v>
      </c>
      <c r="K31" s="23" t="str">
        <f t="shared" si="4"/>
        <v>ㆤ</v>
      </c>
      <c r="M31" s="2">
        <v>29</v>
      </c>
      <c r="N31" s="24" t="str">
        <f t="shared" si="10"/>
        <v/>
      </c>
      <c r="O31" s="24" t="str">
        <f t="shared" si="11"/>
        <v/>
      </c>
      <c r="Q31" s="2">
        <v>29</v>
      </c>
      <c r="R31" s="5" t="str">
        <f t="shared" si="7"/>
        <v>o</v>
      </c>
      <c r="S31" s="25" t="str">
        <f t="shared" si="8"/>
        <v>e</v>
      </c>
      <c r="T31" s="26" t="str">
        <f xml:space="preserve"> IFERROR( INDEX($K$3:$K$44, MATCH(表格1_334[[#This Row],[鍵盤按鍵]], $J$3:$J$44,0)), "")</f>
        <v>ㆤ</v>
      </c>
      <c r="W31" s="85" cm="1">
        <f t="array" ref="W31">ROW() - ROW($2:$2)</f>
        <v>29</v>
      </c>
      <c r="X31" s="37" t="s">
        <v>88</v>
      </c>
      <c r="Y31" s="38" t="s">
        <v>89</v>
      </c>
      <c r="Z31" s="39" t="str">
        <f xml:space="preserve"> IFERROR( INDEX(表格1_334[字典編碼], MATCH($X31, 表格1_334[方音符號], 0)), "")</f>
        <v>q</v>
      </c>
      <c r="AA31" s="39" t="str">
        <f t="shared" si="9"/>
        <v>q</v>
      </c>
      <c r="AB31" s="87" t="str">
        <f xml:space="preserve"> IFERROR( INDEX(表格1_334[鍵盤按鍵], MATCH($X31, 表格1_334[方音符號], 0)), "")</f>
        <v>g</v>
      </c>
    </row>
    <row r="32" spans="1:28" ht="32.25">
      <c r="E32" s="2" cm="1">
        <f t="array" ref="E32" xml:space="preserve"> ROW() - ROW($2:$2)</f>
        <v>30</v>
      </c>
      <c r="F32" s="80" t="str">
        <f t="shared" si="1"/>
        <v>U</v>
      </c>
      <c r="G32" s="80" t="str">
        <f t="shared" si="2"/>
        <v>l</v>
      </c>
      <c r="I32" s="2">
        <v>30</v>
      </c>
      <c r="J32" s="23" t="str">
        <f t="shared" si="3"/>
        <v>l</v>
      </c>
      <c r="K32" s="23" t="str">
        <f t="shared" si="4"/>
        <v>ㄠ</v>
      </c>
      <c r="M32" s="2">
        <v>30</v>
      </c>
      <c r="N32" s="24" t="str">
        <f t="shared" si="10"/>
        <v/>
      </c>
      <c r="O32" s="24" t="str">
        <f t="shared" si="11"/>
        <v/>
      </c>
      <c r="Q32" s="2">
        <v>30</v>
      </c>
      <c r="R32" s="5" t="str">
        <f t="shared" si="7"/>
        <v>l</v>
      </c>
      <c r="S32" s="25" t="str">
        <f t="shared" si="8"/>
        <v>U</v>
      </c>
      <c r="T32" s="26" t="str">
        <f xml:space="preserve"> IFERROR( INDEX($K$3:$K$44, MATCH(表格1_334[[#This Row],[鍵盤按鍵]], $J$3:$J$44,0)), "")</f>
        <v>ㄠ</v>
      </c>
      <c r="W32" s="90" cm="1">
        <f t="array" ref="W32">ROW() - ROW($2:$2)</f>
        <v>30</v>
      </c>
      <c r="X32" s="28" t="s">
        <v>90</v>
      </c>
      <c r="Y32" s="29" t="s">
        <v>91</v>
      </c>
      <c r="Z32" s="30" t="str">
        <f xml:space="preserve"> IFERROR( INDEX(表格1_334[字典編碼], MATCH($X32, 表格1_334[方音符號], 0)), "")</f>
        <v>j</v>
      </c>
      <c r="AA32" s="30" t="str">
        <f t="shared" si="9"/>
        <v>j</v>
      </c>
      <c r="AB32" s="31" t="str">
        <f xml:space="preserve"> IFERROR( INDEX(表格1_334[鍵盤按鍵], MATCH($X32, 表格1_334[方音符號], 0)), "")</f>
        <v>r</v>
      </c>
    </row>
    <row r="33" spans="5:29" ht="32.25">
      <c r="E33" s="2" cm="1">
        <f t="array" ref="E33" xml:space="preserve"> ROW() - ROW($2:$2)</f>
        <v>31</v>
      </c>
      <c r="F33" s="80" t="str">
        <f t="shared" si="1"/>
        <v>Y</v>
      </c>
      <c r="G33" s="80" t="str">
        <f t="shared" si="2"/>
        <v>.</v>
      </c>
      <c r="I33" s="2">
        <v>31</v>
      </c>
      <c r="J33" s="23" t="str">
        <f t="shared" si="3"/>
        <v>.</v>
      </c>
      <c r="K33" s="23" t="str">
        <f t="shared" si="4"/>
        <v>ㆲ</v>
      </c>
      <c r="M33" s="2">
        <v>31</v>
      </c>
      <c r="N33" s="24" t="str">
        <f t="shared" si="10"/>
        <v/>
      </c>
      <c r="O33" s="24" t="str">
        <f t="shared" si="11"/>
        <v/>
      </c>
      <c r="Q33" s="2">
        <v>31</v>
      </c>
      <c r="R33" s="5" t="str">
        <f t="shared" si="7"/>
        <v>.</v>
      </c>
      <c r="S33" s="25" t="str">
        <f t="shared" si="8"/>
        <v>Y</v>
      </c>
      <c r="T33" s="26" t="str">
        <f xml:space="preserve"> IFERROR( INDEX($K$3:$K$44, MATCH(表格1_334[[#This Row],[鍵盤按鍵]], $J$3:$J$44,0)), "")</f>
        <v>ㆲ</v>
      </c>
      <c r="W33" s="91" cm="1">
        <f t="array" ref="W33">ROW() - ROW($2:$2)</f>
        <v>31</v>
      </c>
      <c r="X33" s="37" t="s">
        <v>92</v>
      </c>
      <c r="Y33" s="38" t="s">
        <v>93</v>
      </c>
      <c r="Z33" s="39" t="str">
        <f xml:space="preserve"> IFERROR( INDEX(表格1_334[字典編碼], MATCH($X33, 表格1_334[方音符號], 0)), "")</f>
        <v>J</v>
      </c>
      <c r="AA33" s="39" t="str">
        <f t="shared" si="9"/>
        <v>J</v>
      </c>
      <c r="AB33" s="40" t="str">
        <f xml:space="preserve"> IFERROR( INDEX(表格1_334[鍵盤按鍵], MATCH($X33, 表格1_334[方音符號], 0)), "")</f>
        <v>f</v>
      </c>
    </row>
    <row r="34" spans="5:29" ht="32.25">
      <c r="E34" s="2" cm="1">
        <f t="array" ref="E34" xml:space="preserve"> ROW() - ROW($2:$2)</f>
        <v>32</v>
      </c>
      <c r="F34" s="80" t="str">
        <f t="shared" si="1"/>
        <v>L</v>
      </c>
      <c r="G34" s="80" t="str">
        <f t="shared" si="2"/>
        <v>0</v>
      </c>
      <c r="I34" s="2">
        <v>32</v>
      </c>
      <c r="J34" s="23" t="str">
        <f t="shared" si="3"/>
        <v>0</v>
      </c>
      <c r="K34" s="23" t="str">
        <f t="shared" si="4"/>
        <v>ㄢ</v>
      </c>
      <c r="M34" s="2">
        <v>32</v>
      </c>
      <c r="N34" s="24" t="str">
        <f t="shared" si="10"/>
        <v/>
      </c>
      <c r="O34" s="24" t="str">
        <f t="shared" si="11"/>
        <v/>
      </c>
      <c r="Q34" s="2">
        <v>32</v>
      </c>
      <c r="R34" s="5" t="str">
        <f t="shared" si="7"/>
        <v>0</v>
      </c>
      <c r="S34" s="25" t="str">
        <f t="shared" si="8"/>
        <v>L</v>
      </c>
      <c r="T34" s="26" t="str">
        <f xml:space="preserve"> IFERROR( INDEX($K$3:$K$44, MATCH(表格1_334[[#This Row],[鍵盤按鍵]], $J$3:$J$44,0)), "")</f>
        <v>ㄢ</v>
      </c>
      <c r="W34" s="92" cm="1">
        <f t="array" ref="W34">ROW() - ROW($2:$2)</f>
        <v>32</v>
      </c>
      <c r="X34" s="47" t="s">
        <v>94</v>
      </c>
      <c r="Y34" s="48" t="s">
        <v>95</v>
      </c>
      <c r="Z34" s="49" t="str">
        <f xml:space="preserve"> IFERROR( INDEX(表格1_334[字典編碼], MATCH($X34, 表格1_334[方音符號], 0)), "")</f>
        <v>S</v>
      </c>
      <c r="AA34" s="49" t="str">
        <f t="shared" si="9"/>
        <v>S</v>
      </c>
      <c r="AB34" s="50" t="str">
        <f xml:space="preserve"> IFERROR( INDEX(表格1_334[鍵盤按鍵], MATCH($X34, 表格1_334[方音符號], 0)), "")</f>
        <v>v</v>
      </c>
    </row>
    <row r="35" spans="5:29" ht="32.25">
      <c r="E35" s="2" cm="1">
        <f t="array" ref="E35" xml:space="preserve"> ROW() - ROW($2:$2)</f>
        <v>33</v>
      </c>
      <c r="F35" s="80" t="str">
        <f t="shared" si="1"/>
        <v>D</v>
      </c>
      <c r="G35" s="80" t="str">
        <f t="shared" si="2"/>
        <v>p</v>
      </c>
      <c r="I35" s="2">
        <v>33</v>
      </c>
      <c r="J35" s="23" t="str">
        <f t="shared" si="3"/>
        <v>p</v>
      </c>
      <c r="K35" s="23" t="str">
        <f t="shared" si="4"/>
        <v>ㄣ</v>
      </c>
      <c r="M35" s="2">
        <v>33</v>
      </c>
      <c r="N35" s="24" t="str">
        <f t="shared" si="10"/>
        <v/>
      </c>
      <c r="O35" s="24" t="str">
        <f t="shared" si="11"/>
        <v/>
      </c>
      <c r="Q35" s="2">
        <v>33</v>
      </c>
      <c r="R35" s="5" t="str">
        <f t="shared" si="7"/>
        <v>p</v>
      </c>
      <c r="S35" s="25" t="str">
        <f t="shared" si="8"/>
        <v>D</v>
      </c>
      <c r="T35" s="26" t="str">
        <f xml:space="preserve"> IFERROR( INDEX($K$3:$K$44, MATCH(表格1_334[[#This Row],[鍵盤按鍵]], $J$3:$J$44,0)), "")</f>
        <v>ㄣ</v>
      </c>
      <c r="W35" s="93" cm="1">
        <f t="array" ref="W35">ROW() - ROW($2:$2)</f>
        <v>33</v>
      </c>
      <c r="X35" s="37" t="s">
        <v>96</v>
      </c>
      <c r="Y35" s="38" t="s">
        <v>97</v>
      </c>
      <c r="Z35" s="39" t="str">
        <f xml:space="preserve"> IFERROR( INDEX(表格1_334[字典編碼], MATCH($X35, 表格1_334[方音符號], 0)), "")</f>
        <v>Q</v>
      </c>
      <c r="AA35" s="39" t="str">
        <f t="shared" si="9"/>
        <v>Q</v>
      </c>
      <c r="AB35" s="40" t="str">
        <f xml:space="preserve"> IFERROR( INDEX(表格1_334[鍵盤按鍵], MATCH($X35, 表格1_334[方音符號], 0)), "")</f>
        <v>;</v>
      </c>
    </row>
    <row r="36" spans="5:29" ht="32.25">
      <c r="E36" s="2" cm="1">
        <f t="array" ref="E36" xml:space="preserve"> ROW() - ROW($2:$2)</f>
        <v>34</v>
      </c>
      <c r="F36" s="80" t="str">
        <f t="shared" si="1"/>
        <v>Q</v>
      </c>
      <c r="G36" s="80" t="str">
        <f t="shared" si="2"/>
        <v>;</v>
      </c>
      <c r="I36" s="2">
        <v>34</v>
      </c>
      <c r="J36" s="23" t="str">
        <f t="shared" si="3"/>
        <v>;</v>
      </c>
      <c r="K36" s="23" t="str">
        <f t="shared" si="4"/>
        <v>ㄤ</v>
      </c>
      <c r="M36" s="2">
        <v>34</v>
      </c>
      <c r="N36" s="24" t="str">
        <f t="shared" si="10"/>
        <v/>
      </c>
      <c r="O36" s="24" t="str">
        <f t="shared" si="11"/>
        <v/>
      </c>
      <c r="Q36" s="2">
        <v>34</v>
      </c>
      <c r="R36" s="5" t="str">
        <f t="shared" si="7"/>
        <v>;</v>
      </c>
      <c r="S36" s="25" t="str">
        <f t="shared" si="8"/>
        <v>Q</v>
      </c>
      <c r="T36" s="26" t="str">
        <f xml:space="preserve"> IFERROR( INDEX($K$3:$K$44, MATCH(表格1_334[[#This Row],[鍵盤按鍵]], $J$3:$J$44,0)), "")</f>
        <v>ㄤ</v>
      </c>
      <c r="W36" s="93" cm="1">
        <f t="array" ref="W36">ROW() - ROW($2:$2)</f>
        <v>34</v>
      </c>
      <c r="X36" s="37" t="s">
        <v>98</v>
      </c>
      <c r="Y36" s="38" t="s">
        <v>99</v>
      </c>
      <c r="Z36" s="39" t="str">
        <f xml:space="preserve"> IFERROR( INDEX(表格1_334[字典編碼], MATCH($X36, 表格1_334[方音符號], 0)), "")</f>
        <v>L</v>
      </c>
      <c r="AA36" s="39" t="str">
        <f t="shared" si="9"/>
        <v>L</v>
      </c>
      <c r="AB36" s="40" t="str">
        <f xml:space="preserve"> IFERROR( INDEX(表格1_334[鍵盤按鍵], MATCH($X36, 表格1_334[方音符號], 0)), "")</f>
        <v>0</v>
      </c>
    </row>
    <row r="37" spans="5:29" ht="32.25">
      <c r="E37" s="2" cm="1">
        <f t="array" ref="E37" xml:space="preserve"> ROW() - ROW($2:$2)</f>
        <v>35</v>
      </c>
      <c r="F37" s="80" t="str">
        <f t="shared" si="1"/>
        <v>G</v>
      </c>
      <c r="G37" s="80" t="str">
        <f t="shared" si="2"/>
        <v>/</v>
      </c>
      <c r="I37" s="2">
        <v>35</v>
      </c>
      <c r="J37" s="23" t="str">
        <f t="shared" si="3"/>
        <v>/</v>
      </c>
      <c r="K37" s="23" t="str">
        <f t="shared" si="4"/>
        <v>ㆭ</v>
      </c>
      <c r="M37" s="2">
        <v>35</v>
      </c>
      <c r="N37" s="24" t="str">
        <f t="shared" si="10"/>
        <v/>
      </c>
      <c r="O37" s="24" t="str">
        <f t="shared" si="11"/>
        <v/>
      </c>
      <c r="Q37" s="2">
        <v>35</v>
      </c>
      <c r="R37" s="5" t="str">
        <f t="shared" si="7"/>
        <v>/</v>
      </c>
      <c r="S37" s="25" t="str">
        <f t="shared" si="8"/>
        <v>G</v>
      </c>
      <c r="T37" s="26" t="str">
        <f xml:space="preserve"> IFERROR( INDEX($K$3:$K$44, MATCH(表格1_334[[#This Row],[鍵盤按鍵]], $J$3:$J$44,0)), "")</f>
        <v>ㆭ</v>
      </c>
      <c r="W37" s="93" cm="1">
        <f t="array" ref="W37">ROW() - ROW($2:$2)</f>
        <v>35</v>
      </c>
      <c r="X37" s="37" t="s">
        <v>100</v>
      </c>
      <c r="Y37" s="38" t="s">
        <v>101</v>
      </c>
      <c r="Z37" s="39" t="str">
        <f xml:space="preserve"> IFERROR( INDEX(表格1_334[字典編碼], MATCH($X37, 表格1_334[方音符號], 0)), "")</f>
        <v>M</v>
      </c>
      <c r="AA37" s="39" t="str">
        <f t="shared" si="9"/>
        <v>M</v>
      </c>
      <c r="AB37" s="40" t="str">
        <f xml:space="preserve"> IFERROR( INDEX(表格1_334[鍵盤按鍵], MATCH($X37, 表格1_334[方音符號], 0)), "")</f>
        <v>,</v>
      </c>
    </row>
    <row r="38" spans="5:29" ht="32.25">
      <c r="E38" s="2" cm="1">
        <f t="array" ref="E38" xml:space="preserve"> ROW() - ROW($2:$2)</f>
        <v>36</v>
      </c>
      <c r="F38" s="80" t="str">
        <f t="shared" si="1"/>
        <v>N</v>
      </c>
      <c r="G38" s="80" t="str">
        <f t="shared" si="2"/>
        <v>-</v>
      </c>
      <c r="I38" s="2">
        <v>36</v>
      </c>
      <c r="J38" s="23" t="str">
        <f t="shared" si="3"/>
        <v>-</v>
      </c>
      <c r="K38" s="23" t="str">
        <f t="shared" si="4"/>
        <v>ｎ</v>
      </c>
      <c r="M38" s="2">
        <v>36</v>
      </c>
      <c r="N38" s="24" t="str">
        <f t="shared" si="10"/>
        <v/>
      </c>
      <c r="O38" s="24" t="str">
        <f t="shared" si="11"/>
        <v/>
      </c>
      <c r="Q38" s="2">
        <v>36</v>
      </c>
      <c r="R38" s="5" t="str">
        <f t="shared" si="7"/>
        <v>-</v>
      </c>
      <c r="S38" s="25" t="str">
        <f t="shared" si="8"/>
        <v>N</v>
      </c>
      <c r="T38" s="26" t="str">
        <f xml:space="preserve"> IFERROR( INDEX($K$3:$K$44, MATCH(表格1_334[[#This Row],[鍵盤按鍵]], $J$3:$J$44,0)), "")</f>
        <v>ｎ</v>
      </c>
      <c r="W38" s="94" cm="1">
        <f t="array" ref="W38">ROW() - ROW($2:$2)</f>
        <v>36</v>
      </c>
      <c r="X38" s="47" t="s">
        <v>102</v>
      </c>
      <c r="Y38" s="48" t="s">
        <v>103</v>
      </c>
      <c r="Z38" s="49" t="str">
        <f xml:space="preserve"> IFERROR( INDEX(表格1_334[字典編碼], MATCH($X38, 表格1_334[方音符號], 0)), "")</f>
        <v>Y</v>
      </c>
      <c r="AA38" s="49" t="str">
        <f t="shared" si="9"/>
        <v>Y</v>
      </c>
      <c r="AB38" s="50" t="str">
        <f xml:space="preserve"> IFERROR( INDEX(表格1_334[鍵盤按鍵], MATCH($X38, 表格1_334[方音符號], 0)), "")</f>
        <v>.</v>
      </c>
    </row>
    <row r="39" spans="5:29" ht="32.25">
      <c r="E39" s="2" cm="1">
        <f t="array" ref="E39" xml:space="preserve"> ROW() - ROW($2:$2)</f>
        <v>37</v>
      </c>
      <c r="F39" s="80" t="str">
        <f t="shared" si="1"/>
        <v>1</v>
      </c>
      <c r="G39" s="80" t="str">
        <f t="shared" si="2"/>
        <v xml:space="preserve"> </v>
      </c>
      <c r="I39" s="2">
        <v>37</v>
      </c>
      <c r="J39" s="23" t="str">
        <f t="shared" si="3"/>
        <v>4</v>
      </c>
      <c r="K39" s="23" t="str">
        <f t="shared" si="4"/>
        <v>ˋ</v>
      </c>
      <c r="M39" s="2">
        <v>37</v>
      </c>
      <c r="N39" s="24" t="str">
        <f t="shared" si="10"/>
        <v/>
      </c>
      <c r="O39" s="24" t="str">
        <f t="shared" si="11"/>
        <v/>
      </c>
      <c r="Q39" s="2">
        <v>37</v>
      </c>
      <c r="R39" s="95" t="str">
        <f t="shared" si="7"/>
        <v xml:space="preserve"> </v>
      </c>
      <c r="S39" s="96" t="str">
        <f t="shared" si="8"/>
        <v>1</v>
      </c>
      <c r="T39" s="97" t="str">
        <f xml:space="preserve"> IFERROR( INDEX($K$3:$K$44, MATCH(表格1_334[[#This Row],[鍵盤按鍵]], $J$3:$J$44,0)), "")</f>
        <v/>
      </c>
      <c r="W39" s="98" cm="1">
        <f t="array" ref="W39">ROW() - ROW($2:$2)</f>
        <v>37</v>
      </c>
      <c r="X39" s="99" t="s">
        <v>104</v>
      </c>
      <c r="Y39" s="100">
        <v>1</v>
      </c>
      <c r="Z39" s="101">
        <v>1</v>
      </c>
      <c r="AA39" s="101">
        <f t="shared" si="9"/>
        <v>1</v>
      </c>
      <c r="AB39" s="102" t="s">
        <v>105</v>
      </c>
    </row>
    <row r="40" spans="5:29" ht="32.25">
      <c r="E40" s="2" cm="1">
        <f t="array" ref="E40" xml:space="preserve"> ROW() - ROW($2:$2)</f>
        <v>38</v>
      </c>
      <c r="F40" s="80" t="str">
        <f t="shared" si="1"/>
        <v>2</v>
      </c>
      <c r="G40" s="80" t="str">
        <f t="shared" si="2"/>
        <v>4</v>
      </c>
      <c r="I40" s="2">
        <v>38</v>
      </c>
      <c r="J40" s="23" t="str">
        <f t="shared" si="3"/>
        <v>3</v>
      </c>
      <c r="K40" s="23" t="str">
        <f t="shared" si="4"/>
        <v>˪</v>
      </c>
      <c r="M40" s="2">
        <v>38</v>
      </c>
      <c r="N40" s="24" t="str">
        <f t="shared" si="10"/>
        <v/>
      </c>
      <c r="O40" s="24" t="str">
        <f t="shared" si="11"/>
        <v/>
      </c>
      <c r="Q40" s="2">
        <v>38</v>
      </c>
      <c r="R40" s="5" t="str">
        <f t="shared" si="7"/>
        <v>4</v>
      </c>
      <c r="S40" s="25" t="str">
        <f t="shared" si="8"/>
        <v>2</v>
      </c>
      <c r="T40" s="26" t="str">
        <f xml:space="preserve"> IFERROR( INDEX($K$3:$K$44, MATCH(表格1_334[[#This Row],[鍵盤按鍵]], $J$3:$J$44,0)), "")</f>
        <v>ˋ</v>
      </c>
      <c r="W40" s="103" cm="1">
        <f t="array" ref="W40">ROW() - ROW($2:$2)</f>
        <v>38</v>
      </c>
      <c r="X40" s="28" t="s">
        <v>106</v>
      </c>
      <c r="Y40" s="29">
        <v>2</v>
      </c>
      <c r="Z40" s="30" t="str">
        <f xml:space="preserve"> IFERROR( INDEX(表格1_334[字典編碼], MATCH($X40, 表格1_334[方音符號], 0)), "")</f>
        <v>2</v>
      </c>
      <c r="AA40" s="30" t="str">
        <f t="shared" si="9"/>
        <v>2</v>
      </c>
      <c r="AB40" s="31" t="str">
        <f xml:space="preserve"> IFERROR( INDEX(表格1_334[鍵盤按鍵], MATCH($X40, 表格1_334[方音符號], 0)), "")</f>
        <v>4</v>
      </c>
    </row>
    <row r="41" spans="5:29" ht="32.25">
      <c r="E41" s="2" cm="1">
        <f t="array" ref="E41" xml:space="preserve"> ROW() - ROW($2:$2)</f>
        <v>39</v>
      </c>
      <c r="F41" s="80" t="str">
        <f t="shared" si="1"/>
        <v>3</v>
      </c>
      <c r="G41" s="80" t="str">
        <f t="shared" si="2"/>
        <v>3</v>
      </c>
      <c r="I41" s="2">
        <v>39</v>
      </c>
      <c r="J41" s="23" t="str">
        <f t="shared" si="3"/>
        <v>6</v>
      </c>
      <c r="K41" s="23" t="str">
        <f t="shared" si="4"/>
        <v>ˊ</v>
      </c>
      <c r="M41" s="2">
        <v>39</v>
      </c>
      <c r="N41" s="24" t="str">
        <f t="shared" si="10"/>
        <v/>
      </c>
      <c r="O41" s="24" t="str">
        <f t="shared" si="11"/>
        <v/>
      </c>
      <c r="Q41" s="2">
        <v>39</v>
      </c>
      <c r="R41" s="5" t="str">
        <f t="shared" si="7"/>
        <v>3</v>
      </c>
      <c r="S41" s="25" t="str">
        <f t="shared" si="8"/>
        <v>3</v>
      </c>
      <c r="T41" s="26" t="str">
        <f xml:space="preserve"> IFERROR( INDEX($K$3:$K$44, MATCH(表格1_334[[#This Row],[鍵盤按鍵]], $J$3:$J$44,0)), "")</f>
        <v>˪</v>
      </c>
      <c r="W41" s="93" cm="1">
        <f t="array" ref="W41">ROW() - ROW($2:$2)</f>
        <v>39</v>
      </c>
      <c r="X41" s="37" t="s">
        <v>107</v>
      </c>
      <c r="Y41" s="38">
        <v>3</v>
      </c>
      <c r="Z41" s="39" t="str">
        <f xml:space="preserve"> IFERROR( INDEX(表格1_334[字典編碼], MATCH($X41, 表格1_334[方音符號], 0)), "")</f>
        <v>3</v>
      </c>
      <c r="AA41" s="39" t="str">
        <f t="shared" si="9"/>
        <v>3</v>
      </c>
      <c r="AB41" s="40" t="str">
        <f xml:space="preserve"> IFERROR( INDEX(表格1_334[鍵盤按鍵], MATCH($X41, 表格1_334[方音符號], 0)), "")</f>
        <v>3</v>
      </c>
    </row>
    <row r="42" spans="5:29" ht="32.25">
      <c r="E42" s="2" cm="1">
        <f t="array" ref="E42" xml:space="preserve"> ROW() - ROW($2:$2)</f>
        <v>40</v>
      </c>
      <c r="F42" s="80" t="str">
        <f t="shared" si="1"/>
        <v>5</v>
      </c>
      <c r="G42" s="80" t="str">
        <f t="shared" si="2"/>
        <v>6</v>
      </c>
      <c r="I42" s="2">
        <v>40</v>
      </c>
      <c r="J42" s="23" t="str">
        <f t="shared" si="3"/>
        <v>5</v>
      </c>
      <c r="K42" s="23" t="str">
        <f t="shared" si="4"/>
        <v>˫</v>
      </c>
      <c r="M42" s="2">
        <v>40</v>
      </c>
      <c r="N42" s="24" t="str">
        <f t="shared" si="10"/>
        <v/>
      </c>
      <c r="O42" s="24" t="str">
        <f t="shared" si="11"/>
        <v/>
      </c>
      <c r="Q42" s="2">
        <v>40</v>
      </c>
      <c r="R42" s="5" t="str">
        <f t="shared" si="7"/>
        <v>6</v>
      </c>
      <c r="S42" s="25" t="str">
        <f t="shared" si="8"/>
        <v>5</v>
      </c>
      <c r="T42" s="26" t="str">
        <f xml:space="preserve"> IFERROR( INDEX($K$3:$K$44, MATCH(表格1_334[[#This Row],[鍵盤按鍵]], $J$3:$J$44,0)), "")</f>
        <v>ˊ</v>
      </c>
      <c r="W42" s="93" cm="1">
        <f t="array" ref="W42">ROW() - ROW($2:$2)</f>
        <v>40</v>
      </c>
      <c r="X42" s="37" t="s">
        <v>108</v>
      </c>
      <c r="Y42" s="38">
        <v>5</v>
      </c>
      <c r="Z42" s="39" t="str">
        <f xml:space="preserve"> IFERROR( INDEX(表格1_334[字典編碼], MATCH($X42, 表格1_334[方音符號], 0)), "")</f>
        <v>5</v>
      </c>
      <c r="AA42" s="39" t="str">
        <f t="shared" si="9"/>
        <v>5</v>
      </c>
      <c r="AB42" s="40" t="str">
        <f xml:space="preserve"> IFERROR( INDEX(表格1_334[鍵盤按鍵], MATCH($X42, 表格1_334[方音符號], 0)), "")</f>
        <v>6</v>
      </c>
    </row>
    <row r="43" spans="5:29" ht="32.25">
      <c r="E43" s="2" cm="1">
        <f t="array" ref="E43" xml:space="preserve"> ROW() - ROW($2:$2)</f>
        <v>41</v>
      </c>
      <c r="F43" s="80" t="str">
        <f t="shared" si="1"/>
        <v>7</v>
      </c>
      <c r="G43" s="80" t="str">
        <f t="shared" si="2"/>
        <v>5</v>
      </c>
      <c r="I43" s="2">
        <v>41</v>
      </c>
      <c r="J43" s="23" t="str">
        <f t="shared" si="3"/>
        <v>7</v>
      </c>
      <c r="K43" s="23" t="str">
        <f t="shared" si="4"/>
        <v>．</v>
      </c>
      <c r="M43" s="2">
        <v>41</v>
      </c>
      <c r="N43" s="24" t="str">
        <f t="shared" si="10"/>
        <v/>
      </c>
      <c r="O43" s="24" t="str">
        <f t="shared" si="11"/>
        <v/>
      </c>
      <c r="Q43" s="2">
        <v>41</v>
      </c>
      <c r="R43" s="5" t="str">
        <f t="shared" si="7"/>
        <v>5</v>
      </c>
      <c r="S43" s="25" t="str">
        <f t="shared" si="8"/>
        <v>7</v>
      </c>
      <c r="T43" s="26" t="str">
        <f xml:space="preserve"> IFERROR( INDEX($K$3:$K$44, MATCH(表格1_334[[#This Row],[鍵盤按鍵]], $J$3:$J$44,0)), "")</f>
        <v>˫</v>
      </c>
      <c r="W43" s="93" cm="1">
        <f t="array" ref="W43">ROW() - ROW($2:$2)</f>
        <v>41</v>
      </c>
      <c r="X43" s="37" t="s">
        <v>109</v>
      </c>
      <c r="Y43" s="38">
        <v>7</v>
      </c>
      <c r="Z43" s="39" t="str">
        <f xml:space="preserve"> IFERROR( INDEX(表格1_334[字典編碼], MATCH($X43, 表格1_334[方音符號], 0)), "")</f>
        <v>7</v>
      </c>
      <c r="AA43" s="39" t="str">
        <f t="shared" si="9"/>
        <v>7</v>
      </c>
      <c r="AB43" s="40" t="str">
        <f xml:space="preserve"> IFERROR( INDEX(表格1_334[鍵盤按鍵], MATCH($X43, 表格1_334[方音符號], 0)), "")</f>
        <v>5</v>
      </c>
      <c r="AC43" s="104"/>
    </row>
    <row r="44" spans="5:29" ht="32.25">
      <c r="E44" s="2" cm="1">
        <f t="array" ref="E44" xml:space="preserve"> ROW() - ROW($2:$2)</f>
        <v>42</v>
      </c>
      <c r="F44" s="80" t="str">
        <f t="shared" si="1"/>
        <v>0</v>
      </c>
      <c r="G44" s="80" t="str">
        <f t="shared" si="2"/>
        <v>7</v>
      </c>
      <c r="I44" s="2">
        <v>42</v>
      </c>
      <c r="J44" s="23" t="str">
        <f t="shared" si="3"/>
        <v/>
      </c>
      <c r="K44" s="23" t="str">
        <f t="shared" si="4"/>
        <v/>
      </c>
      <c r="M44" s="2">
        <v>42</v>
      </c>
      <c r="N44" s="24" t="str">
        <f t="shared" si="10"/>
        <v/>
      </c>
      <c r="O44" s="24" t="str">
        <f t="shared" si="11"/>
        <v/>
      </c>
      <c r="Q44" s="2">
        <v>42</v>
      </c>
      <c r="R44" s="5" t="str">
        <f t="shared" si="7"/>
        <v>7</v>
      </c>
      <c r="S44" s="25" t="str">
        <f t="shared" si="8"/>
        <v>0</v>
      </c>
      <c r="T44" s="26" t="str">
        <f xml:space="preserve"> IFERROR( INDEX($K$3:$K$44, MATCH(表格1_334[[#This Row],[鍵盤按鍵]], $J$3:$J$44,0)), "")</f>
        <v>．</v>
      </c>
      <c r="W44" s="94" cm="1">
        <f t="array" ref="W44">ROW() - ROW($2:$2)</f>
        <v>42</v>
      </c>
      <c r="X44" s="47" t="s">
        <v>110</v>
      </c>
      <c r="Y44" s="48">
        <v>8</v>
      </c>
      <c r="Z44" s="49">
        <v>0</v>
      </c>
      <c r="AA44" s="49">
        <f t="shared" si="9"/>
        <v>0</v>
      </c>
      <c r="AB44" s="50">
        <v>7</v>
      </c>
    </row>
    <row r="45" spans="5:29" ht="32.25">
      <c r="O45" s="2"/>
      <c r="W45" s="105" cm="1">
        <f t="array" ref="W45">ROW() - ROW($2:$2)</f>
        <v>43</v>
      </c>
      <c r="X45" s="67" t="s">
        <v>111</v>
      </c>
      <c r="Y45" s="68" t="s">
        <v>112</v>
      </c>
      <c r="Z45" s="69" t="str">
        <f xml:space="preserve"> IFERROR( INDEX(表格1_334[字典編碼], MATCH($X45, 表格1_334[方音符號], 0)), "")</f>
        <v/>
      </c>
      <c r="AA45" s="69"/>
      <c r="AB45" s="70" t="str">
        <f xml:space="preserve"> IFERROR( INDEX(表格1_334[鍵盤按鍵], MATCH($X45, 表格1_334[方音符號], 0)), "")</f>
        <v/>
      </c>
    </row>
    <row r="46" spans="5:29" ht="32.25">
      <c r="T46" s="106" t="str">
        <f xml:space="preserve"> _xlfn.CONCAT(S3:S38, S40:S44)</f>
        <v>pPmbtTndkKhjJSgqzcCsiuBaoøMIeUYLDQGN23570</v>
      </c>
      <c r="W46" s="103" cm="1">
        <f t="array" ref="W46">ROW() - ROW($2:$2)</f>
        <v>44</v>
      </c>
      <c r="X46" s="28" t="s">
        <v>113</v>
      </c>
      <c r="Y46" s="29" t="s">
        <v>114</v>
      </c>
      <c r="Z46" s="30" t="str">
        <f xml:space="preserve"> IFERROR( INDEX(表格1_334[字典編碼], MATCH($X46, 表格1_334[方音符號], 0)), "")</f>
        <v/>
      </c>
      <c r="AA46" s="30"/>
      <c r="AB46" s="31" t="str">
        <f xml:space="preserve"> IFERROR( INDEX(表格1_334[鍵盤按鍵], MATCH($X46, 表格1_334[方音符號], 0)), "")</f>
        <v/>
      </c>
    </row>
    <row r="47" spans="5:29" ht="32.25">
      <c r="T47" s="106" t="str">
        <f xml:space="preserve"> _xlfn.CONCAT(T3:T38, T40:T44)</f>
        <v>ㄅㄆㄇㆠㄉㄊㄋㄌㄍㄎㄏㄐㄑㄒㆣㄫㆡㄗㄘㄙㄧㄨㆬㄚㆦㄜㆰㄞㆤㄠㆲㄢㄣㄤㆭｎˋ˪ˊ˫．</v>
      </c>
      <c r="W47" s="93" cm="1">
        <f t="array" ref="W47">ROW() - ROW($2:$2)</f>
        <v>45</v>
      </c>
      <c r="X47" s="37" t="s">
        <v>115</v>
      </c>
      <c r="Y47" s="38" t="s">
        <v>116</v>
      </c>
      <c r="Z47" s="39" t="str">
        <f xml:space="preserve"> IFERROR( INDEX(表格1_334[字典編碼], MATCH($X47, 表格1_334[方音符號], 0)), "")</f>
        <v/>
      </c>
      <c r="AA47" s="39"/>
      <c r="AB47" s="40" t="str">
        <f xml:space="preserve"> IFERROR( INDEX(表格1_334[鍵盤按鍵], MATCH($X47, 表格1_334[方音符號], 0)), "")</f>
        <v/>
      </c>
    </row>
    <row r="48" spans="5:29" ht="32.25">
      <c r="R48" s="10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93" cm="1">
        <f t="array" ref="W48">ROW() - ROW($2:$2)</f>
        <v>46</v>
      </c>
      <c r="X48" s="37" t="s">
        <v>117</v>
      </c>
      <c r="Y48" s="38" t="s">
        <v>118</v>
      </c>
      <c r="Z48" s="39" t="str">
        <f xml:space="preserve"> IFERROR( INDEX(表格1_334[字典編碼], MATCH($X48, 表格1_334[方音符號], 0)), "")</f>
        <v/>
      </c>
      <c r="AA48" s="39"/>
      <c r="AB48" s="40" t="str">
        <f xml:space="preserve"> IFERROR( INDEX(表格1_334[鍵盤按鍵], MATCH($X48, 表格1_334[方音符號], 0)), "")</f>
        <v/>
      </c>
    </row>
    <row r="49" spans="23:28" ht="32.25">
      <c r="W49" s="93" cm="1">
        <f t="array" ref="W49">ROW() - ROW($2:$2)</f>
        <v>47</v>
      </c>
      <c r="X49" s="37" t="s">
        <v>119</v>
      </c>
      <c r="Y49" s="38" t="s">
        <v>120</v>
      </c>
      <c r="Z49" s="39" t="str">
        <f xml:space="preserve"> IFERROR( INDEX(表格1_334[字典編碼], MATCH($X49, 表格1_334[方音符號], 0)), "")</f>
        <v/>
      </c>
      <c r="AA49" s="39"/>
      <c r="AB49" s="40" t="str">
        <f xml:space="preserve"> IFERROR( INDEX(表格1_334[鍵盤按鍵], MATCH($X49, 表格1_334[方音符號], 0)), "")</f>
        <v/>
      </c>
    </row>
    <row r="50" spans="23:28" ht="32.25">
      <c r="W50" s="93" cm="1">
        <f t="array" ref="W50">ROW() - ROW($2:$2)</f>
        <v>48</v>
      </c>
      <c r="X50" s="37" t="s">
        <v>121</v>
      </c>
      <c r="Y50" s="38" t="s">
        <v>122</v>
      </c>
      <c r="Z50" s="39" t="str">
        <f xml:space="preserve"> IFERROR( INDEX(表格1_334[字典編碼], MATCH($X50, 表格1_334[方音符號], 0)), "")</f>
        <v/>
      </c>
      <c r="AA50" s="39"/>
      <c r="AB50" s="40" t="str">
        <f xml:space="preserve"> IFERROR( INDEX(表格1_334[鍵盤按鍵], MATCH($X50, 表格1_334[方音符號], 0)), "")</f>
        <v/>
      </c>
    </row>
    <row r="51" spans="23:28" ht="32.25">
      <c r="W51" s="94" cm="1">
        <f t="array" ref="W51">ROW() - ROW($2:$2)</f>
        <v>49</v>
      </c>
      <c r="X51" s="47" t="s">
        <v>123</v>
      </c>
      <c r="Y51" s="48" t="s">
        <v>124</v>
      </c>
      <c r="Z51" s="49" t="str">
        <f xml:space="preserve"> IFERROR( INDEX(表格1_334[字典編碼], MATCH($X51, 表格1_334[方音符號], 0)), "")</f>
        <v/>
      </c>
      <c r="AA51" s="49"/>
      <c r="AB51" s="50" t="str">
        <f xml:space="preserve"> IFERROR( INDEX(表格1_334[鍵盤按鍵], MATCH($X51, 表格1_334[方音符號], 0)), "")</f>
        <v/>
      </c>
    </row>
    <row r="52" spans="23:28" ht="32.25">
      <c r="W52" s="103" cm="1">
        <f t="array" ref="W52">ROW() - ROW($2:$2)</f>
        <v>50</v>
      </c>
      <c r="X52" s="28" t="s">
        <v>125</v>
      </c>
      <c r="Y52" s="29" t="s">
        <v>126</v>
      </c>
      <c r="Z52" s="30" t="str">
        <f xml:space="preserve"> IFERROR( INDEX(表格1_334[字典編碼], MATCH($X52, 表格1_334[方音符號], 0)), "")</f>
        <v/>
      </c>
      <c r="AA52" s="30"/>
      <c r="AB52" s="31" t="str">
        <f xml:space="preserve"> IFERROR( INDEX(表格1_334[鍵盤按鍵], MATCH($X52, 表格1_334[方音符號], 0)), "")</f>
        <v/>
      </c>
    </row>
    <row r="53" spans="23:28" ht="32.25">
      <c r="W53" s="94" cm="1">
        <f t="array" ref="W53">ROW() - ROW($2:$2)</f>
        <v>51</v>
      </c>
      <c r="X53" s="47" t="s">
        <v>127</v>
      </c>
      <c r="Y53" s="48" t="s">
        <v>128</v>
      </c>
      <c r="Z53" s="49" t="str">
        <f xml:space="preserve"> IFERROR( INDEX(表格1_334[字典編碼], MATCH($X53, 表格1_334[方音符號], 0)), "")</f>
        <v/>
      </c>
      <c r="AA53" s="49"/>
      <c r="AB53" s="50" t="str">
        <f xml:space="preserve"> IFERROR( INDEX(表格1_334[鍵盤按鍵], MATCH($X53, 表格1_334[方音符號], 0)), "")</f>
        <v/>
      </c>
    </row>
    <row r="54" spans="23:28" ht="32.25">
      <c r="W54" s="103" cm="1">
        <f t="array" ref="W54">ROW() - ROW($2:$2)</f>
        <v>52</v>
      </c>
      <c r="X54" s="28" t="s">
        <v>129</v>
      </c>
      <c r="Y54" s="81" t="s">
        <v>76</v>
      </c>
      <c r="Z54" s="30" t="str">
        <f xml:space="preserve"> IFERROR( INDEX(表格1_334[字典編碼], MATCH($X54, 表格1_334[方音符號], 0)), "")</f>
        <v/>
      </c>
      <c r="AA54" s="30"/>
      <c r="AB54" s="31" t="str">
        <f xml:space="preserve"> IFERROR( INDEX(表格1_334[鍵盤按鍵], MATCH($X54, 表格1_334[方音符號], 0)), "")</f>
        <v/>
      </c>
    </row>
    <row r="55" spans="23:28" ht="32.25">
      <c r="W55" s="93" cm="1">
        <f t="array" ref="W55">ROW() - ROW($2:$2)</f>
        <v>53</v>
      </c>
      <c r="X55" s="37" t="s">
        <v>130</v>
      </c>
      <c r="Y55" s="82" t="s">
        <v>131</v>
      </c>
      <c r="Z55" s="39" t="str">
        <f xml:space="preserve"> IFERROR( INDEX(表格1_334[字典編碼], MATCH($X55, 表格1_334[方音符號], 0)), "")</f>
        <v/>
      </c>
      <c r="AA55" s="39"/>
      <c r="AB55" s="40" t="str">
        <f xml:space="preserve"> IFERROR( INDEX(表格1_334[鍵盤按鍵], MATCH($X55, 表格1_334[方音符號], 0)), "")</f>
        <v/>
      </c>
    </row>
    <row r="56" spans="23:28" ht="32.25">
      <c r="W56" s="93" cm="1">
        <f t="array" ref="W56">ROW() - ROW($2:$2)</f>
        <v>54</v>
      </c>
      <c r="X56" s="37" t="s">
        <v>132</v>
      </c>
      <c r="Y56" s="82" t="s">
        <v>133</v>
      </c>
      <c r="Z56" s="39" t="str">
        <f xml:space="preserve"> IFERROR( INDEX(表格1_334[字典編碼], MATCH($X56, 表格1_334[方音符號], 0)), "")</f>
        <v/>
      </c>
      <c r="AA56" s="39"/>
      <c r="AB56" s="40" t="str">
        <f xml:space="preserve"> IFERROR( INDEX(表格1_334[鍵盤按鍵], MATCH($X56, 表格1_334[方音符號], 0)), "")</f>
        <v/>
      </c>
    </row>
    <row r="57" spans="23:28" ht="32.25">
      <c r="W57" s="93" cm="1">
        <f t="array" ref="W57">ROW() - ROW($2:$2)</f>
        <v>55</v>
      </c>
      <c r="X57" s="37" t="s">
        <v>134</v>
      </c>
      <c r="Y57" s="82" t="s">
        <v>135</v>
      </c>
      <c r="Z57" s="39" t="str">
        <f xml:space="preserve"> IFERROR( INDEX(表格1_334[字典編碼], MATCH($X57, 表格1_334[方音符號], 0)), "")</f>
        <v/>
      </c>
      <c r="AA57" s="39"/>
      <c r="AB57" s="40" t="str">
        <f xml:space="preserve"> IFERROR( INDEX(表格1_334[鍵盤按鍵], MATCH($X57, 表格1_334[方音符號], 0)), "")</f>
        <v/>
      </c>
    </row>
    <row r="58" spans="23:28" ht="32.25">
      <c r="W58" s="94" cm="1">
        <f t="array" ref="W58">ROW() - ROW($2:$2)</f>
        <v>56</v>
      </c>
      <c r="X58" s="47" t="s">
        <v>136</v>
      </c>
      <c r="Y58" s="83" t="s">
        <v>137</v>
      </c>
      <c r="Z58" s="49" t="str">
        <f xml:space="preserve"> IFERROR( INDEX(表格1_334[字典編碼], MATCH($X58, 表格1_334[方音符號], 0)), "")</f>
        <v/>
      </c>
      <c r="AA58" s="49"/>
      <c r="AB58" s="50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鍵盤</vt:lpstr>
      <vt:lpstr>RIME對映編碼 (台語方音)</vt:lpstr>
      <vt:lpstr>'RIME對映編碼 (台語方音)'!方音符號</vt:lpstr>
      <vt:lpstr>'RIME對映編碼 (台語方音)'!按鍵編碼</vt:lpstr>
      <vt:lpstr>'RIME對映編碼 (台語方音)'!鍵盤位置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2024-06-12T09:50:33Z</dcterms:modified>
</cp:coreProperties>
</file>