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815F9047-B505-4C34-AC62-4FBB5D3DED5E}" xr6:coauthVersionLast="47" xr6:coauthVersionMax="47" xr10:uidLastSave="{00000000-0000-0000-0000-000000000000}"/>
  <bookViews>
    <workbookView xWindow="-28920" yWindow="-30" windowWidth="290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2" l="1" a="1"/>
  <c r="I58" i="12" s="1"/>
  <c r="BA19" i="5" s="1" a="1"/>
  <c r="BA19" i="5" s="1"/>
  <c r="H58" i="12" a="1"/>
  <c r="H58" i="12" s="1"/>
  <c r="BA18" i="5" s="1" a="1"/>
  <c r="BA18" i="5" s="1"/>
  <c r="G58" i="12" a="1"/>
  <c r="G58" i="12" s="1"/>
  <c r="BA17" i="5" s="1" a="1"/>
  <c r="BA17" i="5" s="1"/>
  <c r="F58" i="12" a="1"/>
  <c r="F58" i="12" s="1"/>
  <c r="E58" i="12" a="1"/>
  <c r="E58" i="12" s="1"/>
  <c r="I57" i="12" a="1"/>
  <c r="I57" i="12" s="1"/>
  <c r="BF19" i="5" s="1" a="1"/>
  <c r="BF19" i="5" s="1"/>
  <c r="H57" i="12" a="1"/>
  <c r="H57" i="12" s="1"/>
  <c r="BF18" i="5" s="1" a="1"/>
  <c r="BF18" i="5" s="1"/>
  <c r="G57" i="12" a="1"/>
  <c r="G57" i="12" s="1"/>
  <c r="BF17" i="5" s="1" a="1"/>
  <c r="BF17" i="5" s="1"/>
  <c r="F57" i="12" a="1"/>
  <c r="F57" i="12" s="1"/>
  <c r="E57" i="12" a="1"/>
  <c r="E57" i="12" s="1"/>
  <c r="I56" i="12" a="1"/>
  <c r="I56" i="12" s="1"/>
  <c r="BE19" i="5" s="1" a="1"/>
  <c r="BE19" i="5" s="1"/>
  <c r="H56" i="12" a="1"/>
  <c r="H56" i="12" s="1"/>
  <c r="BE18" i="5" s="1" a="1"/>
  <c r="BE18" i="5" s="1"/>
  <c r="G56" i="12" a="1"/>
  <c r="G56" i="12" s="1"/>
  <c r="BE17" i="5" s="1" a="1"/>
  <c r="BE17" i="5" s="1"/>
  <c r="F56" i="12" a="1"/>
  <c r="F56" i="12" s="1"/>
  <c r="E56" i="12" a="1"/>
  <c r="E56" i="12" s="1"/>
  <c r="I55" i="12" a="1"/>
  <c r="I55" i="12" s="1"/>
  <c r="BD19" i="5" s="1" a="1"/>
  <c r="BD19" i="5" s="1"/>
  <c r="H55" i="12" a="1"/>
  <c r="H55" i="12" s="1"/>
  <c r="BD18" i="5" s="1" a="1"/>
  <c r="BD18" i="5" s="1"/>
  <c r="G55" i="12" a="1"/>
  <c r="G55" i="12" s="1"/>
  <c r="BD17" i="5" s="1" a="1"/>
  <c r="BD17" i="5" s="1"/>
  <c r="F55" i="12" a="1"/>
  <c r="F55" i="12" s="1"/>
  <c r="E55" i="12" a="1"/>
  <c r="E55" i="12" s="1"/>
  <c r="I54" i="12" a="1"/>
  <c r="I54" i="12" s="1"/>
  <c r="BC19" i="5" s="1" a="1"/>
  <c r="BC19" i="5" s="1"/>
  <c r="H54" i="12" a="1"/>
  <c r="H54" i="12" s="1"/>
  <c r="BC18" i="5" s="1" a="1"/>
  <c r="BC18" i="5" s="1"/>
  <c r="G54" i="12" a="1"/>
  <c r="G54" i="12" s="1"/>
  <c r="BC17" i="5" s="1" a="1"/>
  <c r="BC17" i="5" s="1"/>
  <c r="F54" i="12" a="1"/>
  <c r="F54" i="12" s="1"/>
  <c r="E54" i="12" a="1"/>
  <c r="E54" i="12" s="1"/>
  <c r="I53" i="12" a="1"/>
  <c r="I53" i="12" s="1"/>
  <c r="BB19" i="5" s="1" a="1"/>
  <c r="BB19" i="5" s="1"/>
  <c r="H53" i="12" a="1"/>
  <c r="H53" i="12" s="1"/>
  <c r="BB18" i="5" s="1" a="1"/>
  <c r="BB18" i="5" s="1"/>
  <c r="G53" i="12" a="1"/>
  <c r="G53" i="12" s="1"/>
  <c r="BB17" i="5" s="1" a="1"/>
  <c r="BB17" i="5" s="1"/>
  <c r="F53" i="12" a="1"/>
  <c r="F53" i="12" s="1"/>
  <c r="E53" i="12" a="1"/>
  <c r="E53" i="12" s="1"/>
  <c r="I52" i="12" a="1"/>
  <c r="I52" i="12" s="1"/>
  <c r="H52" i="12" a="1"/>
  <c r="H52" i="12" s="1"/>
  <c r="G52" i="12" a="1"/>
  <c r="G52" i="12" s="1"/>
  <c r="F52" i="12" a="1"/>
  <c r="F52" i="12" s="1"/>
  <c r="E52" i="12" a="1"/>
  <c r="E52" i="12" s="1"/>
  <c r="I51" i="12" a="1"/>
  <c r="I51" i="12" s="1"/>
  <c r="AZ19" i="5" s="1" a="1"/>
  <c r="AZ19" i="5" s="1"/>
  <c r="H51" i="12" a="1"/>
  <c r="H51" i="12" s="1"/>
  <c r="AZ18" i="5" s="1" a="1"/>
  <c r="AZ18" i="5" s="1"/>
  <c r="G51" i="12" a="1"/>
  <c r="G51" i="12" s="1"/>
  <c r="AZ17" i="5" s="1" a="1"/>
  <c r="AZ17" i="5" s="1"/>
  <c r="F51" i="12" a="1"/>
  <c r="F51" i="12" s="1"/>
  <c r="E51" i="12" a="1"/>
  <c r="E51" i="12" s="1"/>
  <c r="I50" i="12" a="1"/>
  <c r="I50" i="12" s="1"/>
  <c r="AY19" i="5" s="1" a="1"/>
  <c r="AY19" i="5" s="1"/>
  <c r="H50" i="12" a="1"/>
  <c r="H50" i="12" s="1"/>
  <c r="AY18" i="5" s="1" a="1"/>
  <c r="AY18" i="5" s="1"/>
  <c r="G50" i="12" a="1"/>
  <c r="G50" i="12" s="1"/>
  <c r="AY17" i="5" s="1" a="1"/>
  <c r="AY17" i="5" s="1"/>
  <c r="F50" i="12" a="1"/>
  <c r="F50" i="12" s="1"/>
  <c r="E50" i="12" a="1"/>
  <c r="E50" i="12" s="1"/>
  <c r="I49" i="12" a="1"/>
  <c r="I49" i="12" s="1"/>
  <c r="AX19" i="5" s="1" a="1"/>
  <c r="AX19" i="5" s="1"/>
  <c r="H49" i="12" a="1"/>
  <c r="H49" i="12" s="1"/>
  <c r="G49" i="12" a="1"/>
  <c r="G49" i="12" s="1"/>
  <c r="AX17" i="5" s="1" a="1"/>
  <c r="AX17" i="5" s="1"/>
  <c r="F49" i="12" a="1"/>
  <c r="F49" i="12" s="1"/>
  <c r="E49" i="12" a="1"/>
  <c r="E49" i="12" s="1"/>
  <c r="I48" i="12" a="1"/>
  <c r="I48" i="12" s="1"/>
  <c r="AW19" i="5" s="1" a="1"/>
  <c r="AW19" i="5" s="1"/>
  <c r="H48" i="12" a="1"/>
  <c r="H48" i="12" s="1"/>
  <c r="AW18" i="5" s="1" a="1"/>
  <c r="AW18" i="5" s="1"/>
  <c r="G48" i="12" a="1"/>
  <c r="G48" i="12" s="1"/>
  <c r="AW17" i="5" s="1" a="1"/>
  <c r="AW17" i="5" s="1"/>
  <c r="F48" i="12" a="1"/>
  <c r="F48" i="12" s="1"/>
  <c r="E48" i="12" a="1"/>
  <c r="E48" i="12" s="1"/>
  <c r="I47" i="12" a="1"/>
  <c r="I47" i="12" s="1"/>
  <c r="AU19" i="5" s="1" a="1"/>
  <c r="AU19" i="5" s="1"/>
  <c r="H47" i="12" a="1"/>
  <c r="H47" i="12" s="1"/>
  <c r="AU18" i="5" s="1" a="1"/>
  <c r="AU18" i="5" s="1"/>
  <c r="G47" i="12" a="1"/>
  <c r="G47" i="12" s="1"/>
  <c r="AU17" i="5" s="1" a="1"/>
  <c r="AU17" i="5" s="1"/>
  <c r="F47" i="12" a="1"/>
  <c r="F47" i="12" s="1"/>
  <c r="E47" i="12" a="1"/>
  <c r="E47" i="12" s="1"/>
  <c r="I46" i="12" a="1"/>
  <c r="I46" i="12" s="1"/>
  <c r="AT19" i="5" s="1" a="1"/>
  <c r="AT19" i="5" s="1"/>
  <c r="H46" i="12" a="1"/>
  <c r="H46" i="12" s="1"/>
  <c r="AT18" i="5" s="1" a="1"/>
  <c r="AT18" i="5" s="1"/>
  <c r="G46" i="12" a="1"/>
  <c r="G46" i="12" s="1"/>
  <c r="AT17" i="5" s="1" a="1"/>
  <c r="AT17" i="5" s="1"/>
  <c r="F46" i="12" a="1"/>
  <c r="F46" i="12" s="1"/>
  <c r="E46" i="12" a="1"/>
  <c r="E46" i="12" s="1"/>
  <c r="I45" i="12" a="1"/>
  <c r="I45" i="12" s="1"/>
  <c r="AS19" i="5" s="1" a="1"/>
  <c r="AS19" i="5" s="1"/>
  <c r="H45" i="12" a="1"/>
  <c r="H45" i="12" s="1"/>
  <c r="AS18" i="5" s="1" a="1"/>
  <c r="AS18" i="5" s="1"/>
  <c r="G45" i="12" a="1"/>
  <c r="G45" i="12" s="1"/>
  <c r="AS17" i="5" s="1" a="1"/>
  <c r="AS17" i="5" s="1"/>
  <c r="F45" i="12" a="1"/>
  <c r="F45" i="12" s="1"/>
  <c r="E45" i="12" a="1"/>
  <c r="E45" i="12" s="1"/>
  <c r="I44" i="12" a="1"/>
  <c r="I44" i="12" s="1"/>
  <c r="H44" i="12" a="1"/>
  <c r="H44" i="12" s="1"/>
  <c r="AO18" i="5" s="1" a="1"/>
  <c r="AO18" i="5" s="1"/>
  <c r="G44" i="12" a="1"/>
  <c r="G44" i="12" s="1"/>
  <c r="AO17" i="5" s="1" a="1"/>
  <c r="AO17" i="5" s="1"/>
  <c r="F44" i="12" a="1"/>
  <c r="F44" i="12" s="1"/>
  <c r="E44" i="12" a="1"/>
  <c r="E44" i="12" s="1"/>
  <c r="I43" i="12" a="1"/>
  <c r="I43" i="12" s="1"/>
  <c r="AQ19" i="5" s="1" a="1"/>
  <c r="AQ19" i="5" s="1"/>
  <c r="H43" i="12" a="1"/>
  <c r="H43" i="12" s="1"/>
  <c r="G43" i="12" a="1"/>
  <c r="G43" i="12" s="1"/>
  <c r="AQ17" i="5" s="1" a="1"/>
  <c r="AQ17" i="5" s="1"/>
  <c r="F43" i="12" a="1"/>
  <c r="F43" i="12" s="1"/>
  <c r="E43" i="12" a="1"/>
  <c r="E43" i="12" s="1"/>
  <c r="I42" i="12" a="1"/>
  <c r="I42" i="12" s="1"/>
  <c r="AP19" i="5" s="1" a="1"/>
  <c r="AP19" i="5" s="1"/>
  <c r="H42" i="12" a="1"/>
  <c r="H42" i="12" s="1"/>
  <c r="AP18" i="5" s="1" a="1"/>
  <c r="AP18" i="5" s="1"/>
  <c r="G42" i="12" a="1"/>
  <c r="G42" i="12" s="1"/>
  <c r="AP17" i="5" s="1" a="1"/>
  <c r="AP17" i="5" s="1"/>
  <c r="F42" i="12" a="1"/>
  <c r="F42" i="12" s="1"/>
  <c r="E42" i="12" a="1"/>
  <c r="E42" i="12" s="1"/>
  <c r="I41" i="12" a="1"/>
  <c r="I41" i="12" s="1"/>
  <c r="AV19" i="5" s="1" a="1"/>
  <c r="AV19" i="5" s="1"/>
  <c r="H41" i="12" a="1"/>
  <c r="H41" i="12" s="1"/>
  <c r="AV18" i="5" s="1" a="1"/>
  <c r="AV18" i="5" s="1"/>
  <c r="G41" i="12" a="1"/>
  <c r="G41" i="12" s="1"/>
  <c r="AV17" i="5" s="1" a="1"/>
  <c r="AV17" i="5" s="1"/>
  <c r="F41" i="12" a="1"/>
  <c r="F41" i="12" s="1"/>
  <c r="E41" i="12" a="1"/>
  <c r="E41" i="12" s="1"/>
  <c r="I40" i="12" a="1"/>
  <c r="I40" i="12" s="1"/>
  <c r="AN19" i="5" s="1" a="1"/>
  <c r="AN19" i="5" s="1"/>
  <c r="H40" i="12" a="1"/>
  <c r="H40" i="12" s="1"/>
  <c r="AN18" i="5" s="1" a="1"/>
  <c r="AN18" i="5" s="1"/>
  <c r="G40" i="12" a="1"/>
  <c r="G40" i="12" s="1"/>
  <c r="AN17" i="5" s="1" a="1"/>
  <c r="AN17" i="5" s="1"/>
  <c r="F40" i="12" a="1"/>
  <c r="F40" i="12" s="1"/>
  <c r="E40" i="12" a="1"/>
  <c r="E40" i="12" s="1"/>
  <c r="I39" i="12" a="1"/>
  <c r="I39" i="12" s="1"/>
  <c r="AR19" i="5" s="1" a="1"/>
  <c r="AR19" i="5" s="1"/>
  <c r="H39" i="12" a="1"/>
  <c r="H39" i="12" s="1"/>
  <c r="AR18" i="5" s="1" a="1"/>
  <c r="AR18" i="5" s="1"/>
  <c r="G39" i="12" a="1"/>
  <c r="G39" i="12" s="1"/>
  <c r="AR17" i="5" s="1" a="1"/>
  <c r="AR17" i="5" s="1"/>
  <c r="F39" i="12" a="1"/>
  <c r="F39" i="12" s="1"/>
  <c r="E39" i="12" a="1"/>
  <c r="E39" i="12" s="1"/>
  <c r="I38" i="12" a="1"/>
  <c r="I38" i="12" s="1"/>
  <c r="AM19" i="5" s="1" a="1"/>
  <c r="AM19" i="5" s="1"/>
  <c r="H38" i="12" a="1"/>
  <c r="H38" i="12" s="1"/>
  <c r="AM18" i="5" s="1" a="1"/>
  <c r="AM18" i="5" s="1"/>
  <c r="G38" i="12" a="1"/>
  <c r="G38" i="12" s="1"/>
  <c r="AM17" i="5" s="1" a="1"/>
  <c r="AM17" i="5" s="1"/>
  <c r="F38" i="12" a="1"/>
  <c r="F38" i="12" s="1"/>
  <c r="E38" i="12" a="1"/>
  <c r="E38" i="12" s="1"/>
  <c r="I37" i="12" a="1"/>
  <c r="I37" i="12" s="1"/>
  <c r="AL19" i="5" s="1" a="1"/>
  <c r="AL19" i="5" s="1"/>
  <c r="H37" i="12" a="1"/>
  <c r="H37" i="12" s="1"/>
  <c r="AL18" i="5" s="1" a="1"/>
  <c r="AL18" i="5" s="1"/>
  <c r="G37" i="12" a="1"/>
  <c r="G37" i="12" s="1"/>
  <c r="AL17" i="5" s="1" a="1"/>
  <c r="AL17" i="5" s="1"/>
  <c r="F37" i="12" a="1"/>
  <c r="F37" i="12" s="1"/>
  <c r="E37" i="12" a="1"/>
  <c r="E37" i="12" s="1"/>
  <c r="I36" i="12" a="1"/>
  <c r="I36" i="12" s="1"/>
  <c r="AK19" i="5" s="1" a="1"/>
  <c r="AK19" i="5" s="1"/>
  <c r="H36" i="12" a="1"/>
  <c r="H36" i="12" s="1"/>
  <c r="AK18" i="5" s="1" a="1"/>
  <c r="AK18" i="5" s="1"/>
  <c r="G36" i="12" a="1"/>
  <c r="G36" i="12" s="1"/>
  <c r="AK17" i="5" s="1" a="1"/>
  <c r="AK17" i="5" s="1"/>
  <c r="F36" i="12" a="1"/>
  <c r="F36" i="12" s="1"/>
  <c r="E36" i="12" a="1"/>
  <c r="E36" i="12" s="1"/>
  <c r="I35" i="12" a="1"/>
  <c r="I35" i="12" s="1"/>
  <c r="AJ19" i="5" s="1" a="1"/>
  <c r="AJ19" i="5" s="1"/>
  <c r="H35" i="12" a="1"/>
  <c r="H35" i="12" s="1"/>
  <c r="AJ18" i="5" s="1" a="1"/>
  <c r="AJ18" i="5" s="1"/>
  <c r="G35" i="12" a="1"/>
  <c r="G35" i="12" s="1"/>
  <c r="AJ17" i="5" s="1" a="1"/>
  <c r="AJ17" i="5" s="1"/>
  <c r="F35" i="12" a="1"/>
  <c r="F35" i="12" s="1"/>
  <c r="E35" i="12" a="1"/>
  <c r="E35" i="12" s="1"/>
  <c r="I34" i="12" a="1"/>
  <c r="I34" i="12" s="1"/>
  <c r="AI19" i="5" s="1" a="1"/>
  <c r="AI19" i="5" s="1"/>
  <c r="H34" i="12" a="1"/>
  <c r="H34" i="12" s="1"/>
  <c r="AI18" i="5" s="1" a="1"/>
  <c r="AI18" i="5" s="1"/>
  <c r="G34" i="12" a="1"/>
  <c r="G34" i="12" s="1"/>
  <c r="AI17" i="5" s="1" a="1"/>
  <c r="AI17" i="5" s="1"/>
  <c r="F34" i="12" a="1"/>
  <c r="F34" i="12" s="1"/>
  <c r="E34" i="12" a="1"/>
  <c r="E34" i="12" s="1"/>
  <c r="I33" i="12" a="1"/>
  <c r="I33" i="12" s="1"/>
  <c r="AH19" i="5" s="1" a="1"/>
  <c r="AH19" i="5" s="1"/>
  <c r="H33" i="12" a="1"/>
  <c r="H33" i="12" s="1"/>
  <c r="AH18" i="5" s="1" a="1"/>
  <c r="AH18" i="5" s="1"/>
  <c r="G33" i="12" a="1"/>
  <c r="G33" i="12" s="1"/>
  <c r="AH17" i="5" s="1" a="1"/>
  <c r="AH17" i="5" s="1"/>
  <c r="F33" i="12" a="1"/>
  <c r="F33" i="12" s="1"/>
  <c r="E33" i="12" a="1"/>
  <c r="E33" i="12" s="1"/>
  <c r="I32" i="12" a="1"/>
  <c r="I32" i="12" s="1"/>
  <c r="H32" i="12" a="1"/>
  <c r="H32" i="12" s="1"/>
  <c r="AG18" i="5" s="1" a="1"/>
  <c r="AG18" i="5" s="1"/>
  <c r="G32" i="12" a="1"/>
  <c r="G32" i="12" s="1"/>
  <c r="AG17" i="5" s="1" a="1"/>
  <c r="AG17" i="5" s="1"/>
  <c r="F32" i="12" a="1"/>
  <c r="F32" i="12" s="1"/>
  <c r="E32" i="12" a="1"/>
  <c r="E32" i="12" s="1"/>
  <c r="I31" i="12" a="1"/>
  <c r="I31" i="12" s="1"/>
  <c r="AF19" i="5" s="1" a="1"/>
  <c r="AF19" i="5" s="1"/>
  <c r="H31" i="12" a="1"/>
  <c r="H31" i="12" s="1"/>
  <c r="G31" i="12" a="1"/>
  <c r="G31" i="12" s="1"/>
  <c r="AF17" i="5" s="1" a="1"/>
  <c r="AF17" i="5" s="1"/>
  <c r="F31" i="12" a="1"/>
  <c r="F31" i="12" s="1"/>
  <c r="E31" i="12" a="1"/>
  <c r="E31" i="12" s="1"/>
  <c r="I30" i="12" a="1"/>
  <c r="I30" i="12" s="1"/>
  <c r="AE19" i="5" s="1" a="1"/>
  <c r="AE19" i="5" s="1"/>
  <c r="H30" i="12" a="1"/>
  <c r="H30" i="12" s="1"/>
  <c r="AE18" i="5" s="1" a="1"/>
  <c r="AE18" i="5" s="1"/>
  <c r="G30" i="12" a="1"/>
  <c r="G30" i="12" s="1"/>
  <c r="AE17" i="5" s="1" a="1"/>
  <c r="AE17" i="5" s="1"/>
  <c r="F30" i="12" a="1"/>
  <c r="F30" i="12" s="1"/>
  <c r="E30" i="12" a="1"/>
  <c r="E30" i="12" s="1"/>
  <c r="I29" i="12" a="1"/>
  <c r="I29" i="12" s="1"/>
  <c r="AD19" i="5" s="1" a="1"/>
  <c r="AD19" i="5" s="1"/>
  <c r="H29" i="12" a="1"/>
  <c r="H29" i="12" s="1"/>
  <c r="AD18" i="5" s="1" a="1"/>
  <c r="AD18" i="5" s="1"/>
  <c r="G29" i="12" a="1"/>
  <c r="G29" i="12" s="1"/>
  <c r="AD17" i="5" s="1" a="1"/>
  <c r="AD17" i="5" s="1"/>
  <c r="F29" i="12" a="1"/>
  <c r="F29" i="12" s="1"/>
  <c r="E29" i="12" a="1"/>
  <c r="E29" i="12" s="1"/>
  <c r="I28" i="12" a="1"/>
  <c r="I28" i="12" s="1"/>
  <c r="AC19" i="5" s="1" a="1"/>
  <c r="AC19" i="5" s="1"/>
  <c r="H28" i="12" a="1"/>
  <c r="H28" i="12" s="1"/>
  <c r="AC18" i="5" s="1" a="1"/>
  <c r="AC18" i="5" s="1"/>
  <c r="G28" i="12" a="1"/>
  <c r="G28" i="12" s="1"/>
  <c r="AC17" i="5" s="1" a="1"/>
  <c r="AC17" i="5" s="1"/>
  <c r="F28" i="12" a="1"/>
  <c r="F28" i="12" s="1"/>
  <c r="E28" i="12" a="1"/>
  <c r="E28" i="12" s="1"/>
  <c r="I27" i="12" a="1"/>
  <c r="I27" i="12" s="1"/>
  <c r="AB19" i="5" s="1" a="1"/>
  <c r="AB19" i="5" s="1"/>
  <c r="H27" i="12" a="1"/>
  <c r="H27" i="12" s="1"/>
  <c r="AB18" i="5" s="1" a="1"/>
  <c r="AB18" i="5" s="1"/>
  <c r="G27" i="12" a="1"/>
  <c r="G27" i="12" s="1"/>
  <c r="AB17" i="5" s="1" a="1"/>
  <c r="AB17" i="5" s="1"/>
  <c r="F27" i="12" a="1"/>
  <c r="F27" i="12" s="1"/>
  <c r="E27" i="12" a="1"/>
  <c r="E27" i="12" s="1"/>
  <c r="I26" i="12" a="1"/>
  <c r="I26" i="12" s="1"/>
  <c r="AA19" i="5" s="1" a="1"/>
  <c r="AA19" i="5" s="1"/>
  <c r="H26" i="12" a="1"/>
  <c r="H26" i="12" s="1"/>
  <c r="AA18" i="5" s="1" a="1"/>
  <c r="AA18" i="5" s="1"/>
  <c r="G26" i="12" a="1"/>
  <c r="G26" i="12" s="1"/>
  <c r="AA17" i="5" s="1" a="1"/>
  <c r="AA17" i="5" s="1"/>
  <c r="F26" i="12" a="1"/>
  <c r="F26" i="12" s="1"/>
  <c r="E26" i="12" a="1"/>
  <c r="E26" i="12" s="1"/>
  <c r="I25" i="12" a="1"/>
  <c r="I25" i="12" s="1"/>
  <c r="Z19" i="5" s="1" a="1"/>
  <c r="Z19" i="5" s="1"/>
  <c r="H25" i="12" a="1"/>
  <c r="H25" i="12" s="1"/>
  <c r="G25" i="12" a="1"/>
  <c r="G25" i="12" s="1"/>
  <c r="Z17" i="5" s="1" a="1"/>
  <c r="Z17" i="5" s="1"/>
  <c r="F25" i="12" a="1"/>
  <c r="F25" i="12" s="1"/>
  <c r="E25" i="12" a="1"/>
  <c r="E25" i="12" s="1"/>
  <c r="I24" i="12" a="1"/>
  <c r="I24" i="12" s="1"/>
  <c r="Y19" i="5" s="1" a="1"/>
  <c r="Y19" i="5" s="1"/>
  <c r="H24" i="12" a="1"/>
  <c r="H24" i="12" s="1"/>
  <c r="Y18" i="5" s="1" a="1"/>
  <c r="Y18" i="5" s="1"/>
  <c r="G24" i="12" a="1"/>
  <c r="G24" i="12" s="1"/>
  <c r="Y17" i="5" s="1" a="1"/>
  <c r="Y17" i="5" s="1"/>
  <c r="F24" i="12" a="1"/>
  <c r="F24" i="12" s="1"/>
  <c r="E24" i="12" a="1"/>
  <c r="E24" i="12" s="1"/>
  <c r="I23" i="12" a="1"/>
  <c r="I23" i="12" s="1"/>
  <c r="P19" i="5" s="1" a="1"/>
  <c r="P19" i="5" s="1"/>
  <c r="H23" i="12" a="1"/>
  <c r="H23" i="12" s="1"/>
  <c r="P18" i="5" s="1" a="1"/>
  <c r="P18" i="5" s="1"/>
  <c r="G23" i="12" a="1"/>
  <c r="G23" i="12" s="1"/>
  <c r="P17" i="5" s="1" a="1"/>
  <c r="P17" i="5" s="1"/>
  <c r="F23" i="12" a="1"/>
  <c r="F23" i="12" s="1"/>
  <c r="E23" i="12" a="1"/>
  <c r="E23" i="12" s="1"/>
  <c r="I22" i="12" a="1"/>
  <c r="I22" i="12" s="1"/>
  <c r="O19" i="5" s="1" a="1"/>
  <c r="O19" i="5" s="1"/>
  <c r="H22" i="12" a="1"/>
  <c r="H22" i="12" s="1"/>
  <c r="O18" i="5" s="1" a="1"/>
  <c r="O18" i="5" s="1"/>
  <c r="G22" i="12" a="1"/>
  <c r="G22" i="12" s="1"/>
  <c r="O17" i="5" s="1" a="1"/>
  <c r="O17" i="5" s="1"/>
  <c r="F22" i="12" a="1"/>
  <c r="F22" i="12" s="1"/>
  <c r="E22" i="12" a="1"/>
  <c r="E22" i="12" s="1"/>
  <c r="I21" i="12" a="1"/>
  <c r="I21" i="12" s="1"/>
  <c r="M19" i="5" s="1" a="1"/>
  <c r="M19" i="5" s="1"/>
  <c r="H21" i="12" a="1"/>
  <c r="H21" i="12" s="1"/>
  <c r="M18" i="5" s="1" a="1"/>
  <c r="M18" i="5" s="1"/>
  <c r="G21" i="12" a="1"/>
  <c r="G21" i="12" s="1"/>
  <c r="M17" i="5" s="1" a="1"/>
  <c r="M17" i="5" s="1"/>
  <c r="F21" i="12" a="1"/>
  <c r="F21" i="12" s="1"/>
  <c r="E21" i="12" a="1"/>
  <c r="E21" i="12" s="1"/>
  <c r="I20" i="12" a="1"/>
  <c r="I20" i="12" s="1"/>
  <c r="H20" i="12" a="1"/>
  <c r="H20" i="12" s="1"/>
  <c r="N18" i="5" s="1" a="1"/>
  <c r="N18" i="5" s="1"/>
  <c r="G20" i="12" a="1"/>
  <c r="G20" i="12" s="1"/>
  <c r="N17" i="5" s="1" a="1"/>
  <c r="N17" i="5" s="1"/>
  <c r="F20" i="12" a="1"/>
  <c r="F20" i="12" s="1"/>
  <c r="E20" i="12" a="1"/>
  <c r="E20" i="12" s="1"/>
  <c r="I19" i="12" a="1"/>
  <c r="I19" i="12" s="1"/>
  <c r="L19" i="5" s="1" a="1"/>
  <c r="L19" i="5" s="1"/>
  <c r="H19" i="12" a="1"/>
  <c r="H19" i="12" s="1"/>
  <c r="L18" i="5" s="1" a="1"/>
  <c r="L18" i="5" s="1"/>
  <c r="G19" i="12" a="1"/>
  <c r="G19" i="12" s="1"/>
  <c r="L17" i="5" s="1" a="1"/>
  <c r="L17" i="5" s="1"/>
  <c r="F19" i="12" a="1"/>
  <c r="F19" i="12" s="1"/>
  <c r="E19" i="12" a="1"/>
  <c r="E19" i="12" s="1"/>
  <c r="I18" i="12" a="1"/>
  <c r="I18" i="12" s="1"/>
  <c r="T19" i="5" s="1" a="1"/>
  <c r="T19" i="5" s="1"/>
  <c r="H18" i="12" a="1"/>
  <c r="H18" i="12" s="1"/>
  <c r="T18" i="5" s="1" a="1"/>
  <c r="T18" i="5" s="1"/>
  <c r="G18" i="12" a="1"/>
  <c r="G18" i="12" s="1"/>
  <c r="T17" i="5" s="1" a="1"/>
  <c r="T17" i="5" s="1"/>
  <c r="F18" i="12" a="1"/>
  <c r="F18" i="12" s="1"/>
  <c r="E18" i="12" a="1"/>
  <c r="E18" i="12" s="1"/>
  <c r="I17" i="12" a="1"/>
  <c r="I17" i="12" s="1"/>
  <c r="R19" i="5" s="1" a="1"/>
  <c r="R19" i="5" s="1"/>
  <c r="H17" i="12" a="1"/>
  <c r="H17" i="12" s="1"/>
  <c r="R18" i="5" s="1" a="1"/>
  <c r="R18" i="5" s="1"/>
  <c r="G17" i="12" a="1"/>
  <c r="G17" i="12" s="1"/>
  <c r="R17" i="5" s="1" a="1"/>
  <c r="R17" i="5" s="1"/>
  <c r="F17" i="12" a="1"/>
  <c r="F17" i="12" s="1"/>
  <c r="E17" i="12" a="1"/>
  <c r="E17" i="12" s="1"/>
  <c r="I16" i="12" a="1"/>
  <c r="I16" i="12" s="1"/>
  <c r="S19" i="5" s="1" a="1"/>
  <c r="S19" i="5" s="1"/>
  <c r="H16" i="12" a="1"/>
  <c r="H16" i="12" s="1"/>
  <c r="S18" i="5" s="1" a="1"/>
  <c r="S18" i="5" s="1"/>
  <c r="G16" i="12" a="1"/>
  <c r="G16" i="12" s="1"/>
  <c r="S17" i="5" s="1" a="1"/>
  <c r="S17" i="5" s="1"/>
  <c r="F16" i="12" a="1"/>
  <c r="F16" i="12" s="1"/>
  <c r="E16" i="12" a="1"/>
  <c r="E16" i="12" s="1"/>
  <c r="I15" i="12" a="1"/>
  <c r="I15" i="12" s="1"/>
  <c r="Q19" i="5" s="1" a="1"/>
  <c r="Q19" i="5" s="1"/>
  <c r="H15" i="12" a="1"/>
  <c r="H15" i="12" s="1"/>
  <c r="Q18" i="5" s="1" a="1"/>
  <c r="Q18" i="5" s="1"/>
  <c r="G15" i="12" a="1"/>
  <c r="G15" i="12" s="1"/>
  <c r="Q17" i="5" s="1" a="1"/>
  <c r="Q17" i="5" s="1"/>
  <c r="F15" i="12" a="1"/>
  <c r="F15" i="12" s="1"/>
  <c r="E15" i="12" a="1"/>
  <c r="E15" i="12" s="1"/>
  <c r="I14" i="12" a="1"/>
  <c r="I14" i="12" s="1"/>
  <c r="H14" i="12" a="1"/>
  <c r="H14" i="12" s="1"/>
  <c r="X18" i="5" s="1" a="1"/>
  <c r="X18" i="5" s="1"/>
  <c r="G14" i="12" a="1"/>
  <c r="G14" i="12" s="1"/>
  <c r="X17" i="5" s="1" a="1"/>
  <c r="X17" i="5" s="1"/>
  <c r="F14" i="12" a="1"/>
  <c r="F14" i="12" s="1"/>
  <c r="E14" i="12" a="1"/>
  <c r="E14" i="12" s="1"/>
  <c r="I13" i="12" a="1"/>
  <c r="I13" i="12" s="1"/>
  <c r="V19" i="5" s="1" a="1"/>
  <c r="V19" i="5" s="1"/>
  <c r="H13" i="12" a="1"/>
  <c r="H13" i="12" s="1"/>
  <c r="V18" i="5" s="1" a="1"/>
  <c r="V18" i="5" s="1"/>
  <c r="G13" i="12" a="1"/>
  <c r="G13" i="12" s="1"/>
  <c r="V17" i="5" s="1" a="1"/>
  <c r="V17" i="5" s="1"/>
  <c r="F13" i="12" a="1"/>
  <c r="F13" i="12" s="1"/>
  <c r="E13" i="12" a="1"/>
  <c r="E13" i="12" s="1"/>
  <c r="I12" i="12" a="1"/>
  <c r="I12" i="12" s="1"/>
  <c r="W19" i="5" s="1" a="1"/>
  <c r="W19" i="5" s="1"/>
  <c r="H12" i="12" a="1"/>
  <c r="H12" i="12" s="1"/>
  <c r="W18" i="5" s="1" a="1"/>
  <c r="W18" i="5" s="1"/>
  <c r="G12" i="12" a="1"/>
  <c r="G12" i="12" s="1"/>
  <c r="W17" i="5" s="1" a="1"/>
  <c r="W17" i="5" s="1"/>
  <c r="F12" i="12" a="1"/>
  <c r="F12" i="12" s="1"/>
  <c r="E12" i="12" a="1"/>
  <c r="E12" i="12" s="1"/>
  <c r="I11" i="12" a="1"/>
  <c r="I11" i="12" s="1"/>
  <c r="U19" i="5" s="1" a="1"/>
  <c r="U19" i="5" s="1"/>
  <c r="H11" i="12" a="1"/>
  <c r="H11" i="12" s="1"/>
  <c r="U18" i="5" s="1" a="1"/>
  <c r="U18" i="5" s="1"/>
  <c r="G11" i="12" a="1"/>
  <c r="G11" i="12" s="1"/>
  <c r="U17" i="5" s="1" a="1"/>
  <c r="U17" i="5" s="1"/>
  <c r="F11" i="12" a="1"/>
  <c r="F11" i="12" s="1"/>
  <c r="E11" i="12" a="1"/>
  <c r="E11" i="12" s="1"/>
  <c r="I10" i="12" a="1"/>
  <c r="I10" i="12" s="1"/>
  <c r="K19" i="5" s="1" a="1"/>
  <c r="K19" i="5" s="1"/>
  <c r="H10" i="12" a="1"/>
  <c r="H10" i="12" s="1"/>
  <c r="K18" i="5" s="1" a="1"/>
  <c r="K18" i="5" s="1"/>
  <c r="G10" i="12" a="1"/>
  <c r="G10" i="12" s="1"/>
  <c r="K17" i="5" s="1" a="1"/>
  <c r="K17" i="5" s="1"/>
  <c r="F10" i="12" a="1"/>
  <c r="F10" i="12" s="1"/>
  <c r="E10" i="12" a="1"/>
  <c r="E10" i="12" s="1"/>
  <c r="I9" i="12" a="1"/>
  <c r="I9" i="12" s="1"/>
  <c r="J19" i="5" s="1" a="1"/>
  <c r="J19" i="5" s="1"/>
  <c r="H9" i="12" a="1"/>
  <c r="H9" i="12" s="1"/>
  <c r="J18" i="5" s="1" a="1"/>
  <c r="J18" i="5" s="1"/>
  <c r="G9" i="12" a="1"/>
  <c r="G9" i="12" s="1"/>
  <c r="J17" i="5" s="1" a="1"/>
  <c r="J17" i="5" s="1"/>
  <c r="F9" i="12" a="1"/>
  <c r="F9" i="12" s="1"/>
  <c r="E9" i="12" a="1"/>
  <c r="E9" i="12" s="1"/>
  <c r="I8" i="12" a="1"/>
  <c r="I8" i="12" s="1"/>
  <c r="I19" i="5" s="1" a="1"/>
  <c r="I19" i="5" s="1"/>
  <c r="H8" i="12" a="1"/>
  <c r="H8" i="12" s="1"/>
  <c r="I18" i="5" s="1" a="1"/>
  <c r="I18" i="5" s="1"/>
  <c r="G8" i="12" a="1"/>
  <c r="G8" i="12" s="1"/>
  <c r="I17" i="5" s="1" a="1"/>
  <c r="I17" i="5" s="1"/>
  <c r="F8" i="12" a="1"/>
  <c r="F8" i="12" s="1"/>
  <c r="E8" i="12" a="1"/>
  <c r="E8" i="12" s="1"/>
  <c r="I7" i="12" a="1"/>
  <c r="I7" i="12" s="1"/>
  <c r="H19" i="5" s="1" a="1"/>
  <c r="H19" i="5" s="1"/>
  <c r="H7" i="12" a="1"/>
  <c r="H7" i="12" s="1"/>
  <c r="H18" i="5" s="1" a="1"/>
  <c r="H18" i="5" s="1"/>
  <c r="G7" i="12" a="1"/>
  <c r="G7" i="12" s="1"/>
  <c r="H17" i="5" s="1" a="1"/>
  <c r="H17" i="5" s="1"/>
  <c r="F7" i="12" a="1"/>
  <c r="F7" i="12" s="1"/>
  <c r="E7" i="12" a="1"/>
  <c r="E7" i="12" s="1"/>
  <c r="I6" i="12" a="1"/>
  <c r="I6" i="12" s="1"/>
  <c r="G19" i="5" s="1" a="1"/>
  <c r="G19" i="5" s="1"/>
  <c r="H6" i="12" a="1"/>
  <c r="H6" i="12" s="1"/>
  <c r="G18" i="5" s="1" a="1"/>
  <c r="G18" i="5" s="1"/>
  <c r="G6" i="12" a="1"/>
  <c r="G6" i="12" s="1"/>
  <c r="G17" i="5" s="1" a="1"/>
  <c r="G17" i="5" s="1"/>
  <c r="F6" i="12" a="1"/>
  <c r="F6" i="12" s="1"/>
  <c r="E6" i="12" a="1"/>
  <c r="E6" i="12" s="1"/>
  <c r="I5" i="12" a="1"/>
  <c r="I5" i="12" s="1"/>
  <c r="E19" i="5" s="1" a="1"/>
  <c r="E19" i="5" s="1"/>
  <c r="D23" i="5" s="1"/>
  <c r="H5" i="12" a="1"/>
  <c r="H5" i="12" s="1"/>
  <c r="E18" i="5" s="1" a="1"/>
  <c r="E18" i="5" s="1"/>
  <c r="G5" i="12" a="1"/>
  <c r="G5" i="12" s="1"/>
  <c r="E17" i="5" s="1" a="1"/>
  <c r="E17" i="5" s="1"/>
  <c r="F5" i="12" a="1"/>
  <c r="F5" i="12" s="1"/>
  <c r="E5" i="12" a="1"/>
  <c r="E5" i="12" s="1"/>
  <c r="I4" i="12" a="1"/>
  <c r="I4" i="12" s="1"/>
  <c r="F19" i="5" s="1" a="1"/>
  <c r="F19" i="5" s="1"/>
  <c r="H4" i="12" a="1"/>
  <c r="H4" i="12" s="1"/>
  <c r="F18" i="5" s="1" a="1"/>
  <c r="F18" i="5" s="1"/>
  <c r="G4" i="12" a="1"/>
  <c r="G4" i="12" s="1"/>
  <c r="F17" i="5" s="1" a="1"/>
  <c r="F17" i="5" s="1"/>
  <c r="F4" i="12" a="1"/>
  <c r="F4" i="12" s="1"/>
  <c r="E4" i="12" a="1"/>
  <c r="E4" i="12" s="1"/>
  <c r="I3" i="12" a="1"/>
  <c r="I3" i="12" s="1"/>
  <c r="D19" i="5" s="1" a="1"/>
  <c r="D19" i="5" s="1"/>
  <c r="H3" i="12" a="1"/>
  <c r="H3" i="12" s="1"/>
  <c r="D18" i="5" s="1" a="1"/>
  <c r="D18" i="5" s="1"/>
  <c r="G3" i="12" a="1"/>
  <c r="G3" i="12" s="1"/>
  <c r="D17" i="5" s="1" a="1"/>
  <c r="D17" i="5" s="1"/>
  <c r="F3" i="12" a="1"/>
  <c r="F3" i="12" s="1"/>
  <c r="E3" i="12" a="1"/>
  <c r="E3" i="12" s="1"/>
  <c r="B58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AX18" i="5" a="1"/>
  <c r="AX18" i="5" s="1"/>
  <c r="AO19" i="5" a="1"/>
  <c r="AO19" i="5" s="1"/>
  <c r="AQ18" i="5" a="1"/>
  <c r="AQ18" i="5" s="1"/>
  <c r="AG19" i="5" a="1"/>
  <c r="AG19" i="5" s="1"/>
  <c r="AF18" i="5" a="1"/>
  <c r="AF18" i="5" s="1"/>
  <c r="Z18" i="5" a="1"/>
  <c r="Z18" i="5" s="1"/>
  <c r="N19" i="5" a="1"/>
  <c r="N19" i="5" s="1"/>
  <c r="X19" i="5" a="1"/>
  <c r="X19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X8" i="10" l="1" a="1"/>
  <c r="X8" i="10" s="1"/>
  <c r="X39" i="10" a="1"/>
  <c r="X39" i="10" s="1"/>
  <c r="X27" i="10" a="1"/>
  <c r="X27" i="10" s="1"/>
  <c r="X20" i="10" a="1"/>
  <c r="X20" i="10" s="1"/>
  <c r="X35" i="10" a="1"/>
  <c r="X35" i="10" s="1"/>
  <c r="X23" i="10" a="1"/>
  <c r="X23" i="10" s="1"/>
  <c r="X4" i="10" a="1"/>
  <c r="X4" i="10" s="1"/>
  <c r="X51" i="10" a="1"/>
  <c r="X51" i="10" s="1"/>
  <c r="X12" i="10" a="1"/>
  <c r="X12" i="10" s="1"/>
  <c r="X38" i="10" a="1"/>
  <c r="X38" i="10" s="1"/>
  <c r="X28" i="10" a="1"/>
  <c r="X28" i="10" s="1"/>
  <c r="X43" i="10" a="1"/>
  <c r="X43" i="10" s="1"/>
  <c r="X48" i="10" a="1"/>
  <c r="X48" i="10" s="1"/>
  <c r="X33" i="10" a="1"/>
  <c r="X33" i="10" s="1"/>
  <c r="X18" i="10" a="1"/>
  <c r="X18" i="10" s="1"/>
  <c r="X42" i="10" a="1"/>
  <c r="X42" i="10" s="1"/>
  <c r="X11" i="10" a="1"/>
  <c r="X11" i="10" s="1"/>
  <c r="X37" i="10" a="1"/>
  <c r="X37" i="10" s="1"/>
  <c r="X36" i="10" a="1"/>
  <c r="X36" i="10" s="1"/>
  <c r="X34" i="10" a="1"/>
  <c r="X34" i="10" s="1"/>
  <c r="X52" i="10" a="1"/>
  <c r="X52" i="10" s="1"/>
  <c r="X24" i="10" a="1"/>
  <c r="X24" i="10" s="1"/>
  <c r="X7" i="10" a="1"/>
  <c r="X7" i="10" s="1"/>
  <c r="X15" i="10" a="1"/>
  <c r="X15" i="10" s="1"/>
  <c r="X10" i="10" a="1"/>
  <c r="X10" i="10" s="1"/>
  <c r="X9" i="10" a="1"/>
  <c r="X9" i="10" s="1"/>
  <c r="X16" i="10" a="1"/>
  <c r="X16" i="10" s="1"/>
  <c r="X6" i="10" a="1"/>
  <c r="X6" i="10" s="1"/>
  <c r="X41" i="10" a="1"/>
  <c r="X41" i="10" s="1"/>
  <c r="X53" i="10" a="1"/>
  <c r="X53" i="10" s="1"/>
  <c r="X50" i="10" a="1"/>
  <c r="X50" i="10" s="1"/>
  <c r="X29" i="10" a="1"/>
  <c r="X29" i="10" s="1"/>
  <c r="X21" i="10" a="1"/>
  <c r="X21" i="10" s="1"/>
  <c r="X19" i="10" a="1"/>
  <c r="X19" i="10" s="1"/>
  <c r="X26" i="10" a="1"/>
  <c r="X26" i="10" s="1"/>
  <c r="X46" i="10" a="1"/>
  <c r="X46" i="10" s="1"/>
  <c r="X45" i="10" a="1"/>
  <c r="X45" i="10" s="1"/>
  <c r="X14" i="10" a="1"/>
  <c r="X14" i="10" s="1"/>
  <c r="X31" i="10" a="1"/>
  <c r="X31" i="10" s="1"/>
  <c r="X3" i="10" a="1"/>
  <c r="X3" i="10" s="1"/>
  <c r="X47" i="10" a="1"/>
  <c r="X47" i="10" s="1"/>
  <c r="X30" i="10" a="1"/>
  <c r="X30" i="10" s="1"/>
  <c r="X22" i="10" a="1"/>
  <c r="X22" i="10" s="1"/>
  <c r="X17" i="10" a="1"/>
  <c r="X17" i="10" s="1"/>
  <c r="X49" i="10" a="1"/>
  <c r="X49" i="10" s="1"/>
  <c r="X13" i="10" a="1"/>
  <c r="X13" i="10" s="1"/>
  <c r="X32" i="10" a="1"/>
  <c r="X32" i="10" s="1"/>
  <c r="X5" i="10" a="1"/>
  <c r="X5" i="10" s="1"/>
  <c r="X25" i="10" a="1"/>
  <c r="X25" i="10" s="1"/>
  <c r="X44" i="10" a="1"/>
  <c r="X44" i="10" s="1"/>
  <c r="X40" i="10" a="1"/>
  <c r="X40" i="10" s="1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E29" i="5"/>
  <c r="BF16" i="5" a="1"/>
  <c r="BF16" i="5" s="1"/>
  <c r="F79" i="22" a="1"/>
  <c r="F79" i="22" s="1"/>
  <c r="G93" i="22" a="1"/>
  <c r="G93" i="22" s="1"/>
  <c r="F93" i="22" a="1"/>
  <c r="F93" i="22" s="1"/>
  <c r="E93" i="22" a="1"/>
  <c r="E93" i="22" s="1"/>
  <c r="G87" i="22" a="1"/>
  <c r="G87" i="22" s="1"/>
  <c r="F87" i="22" a="1"/>
  <c r="F87" i="22" s="1"/>
  <c r="E87" i="22" a="1"/>
  <c r="E87" i="22" s="1"/>
  <c r="G81" i="22" a="1"/>
  <c r="G81" i="22" s="1"/>
  <c r="F81" i="22" a="1"/>
  <c r="F81" i="22" s="1"/>
  <c r="E81" i="22" a="1"/>
  <c r="E81" i="22" s="1"/>
  <c r="G79" i="22" a="1"/>
  <c r="G79" i="22" s="1"/>
  <c r="E79" i="22" a="1"/>
  <c r="E79" i="22" s="1"/>
  <c r="G77" i="22" a="1"/>
  <c r="G77" i="22" s="1"/>
  <c r="F77" i="22" a="1"/>
  <c r="F77" i="22" s="1"/>
  <c r="E77" i="22" a="1"/>
  <c r="E77" i="22" s="1"/>
  <c r="G74" i="22" a="1"/>
  <c r="G74" i="22" s="1"/>
  <c r="F74" i="22" a="1"/>
  <c r="F74" i="22" s="1"/>
  <c r="E74" i="22" a="1"/>
  <c r="E74" i="22" s="1"/>
  <c r="G73" i="22" a="1"/>
  <c r="G73" i="22" s="1"/>
  <c r="F73" i="22" a="1"/>
  <c r="F73" i="22" s="1"/>
  <c r="E73" i="22" a="1"/>
  <c r="E73" i="22" s="1"/>
  <c r="G70" i="22" a="1"/>
  <c r="G70" i="22" s="1"/>
  <c r="F70" i="22" a="1"/>
  <c r="F70" i="22" s="1"/>
  <c r="E70" i="22" a="1"/>
  <c r="E70" i="22" s="1"/>
  <c r="G69" i="22" a="1"/>
  <c r="G69" i="22" s="1"/>
  <c r="F69" i="22" a="1"/>
  <c r="F69" i="22" s="1"/>
  <c r="E69" i="22" a="1"/>
  <c r="E69" i="22" s="1"/>
  <c r="G68" i="22" a="1"/>
  <c r="G68" i="22" s="1"/>
  <c r="F68" i="22" a="1"/>
  <c r="F68" i="22" s="1"/>
  <c r="E68" i="22" a="1"/>
  <c r="E68" i="22" s="1"/>
  <c r="G67" i="22" a="1"/>
  <c r="G67" i="22" s="1"/>
  <c r="F67" i="22" a="1"/>
  <c r="F67" i="22" s="1"/>
  <c r="E67" i="22" a="1"/>
  <c r="E67" i="22" s="1"/>
  <c r="G66" i="22" a="1"/>
  <c r="G66" i="22" s="1"/>
  <c r="F66" i="22" a="1"/>
  <c r="F66" i="22" s="1"/>
  <c r="E66" i="22" a="1"/>
  <c r="E66" i="22" s="1"/>
  <c r="G65" i="22" a="1"/>
  <c r="G65" i="22" s="1"/>
  <c r="F65" i="22" a="1"/>
  <c r="F65" i="22" s="1"/>
  <c r="E65" i="22" a="1"/>
  <c r="E65" i="22" s="1"/>
  <c r="G64" i="22" a="1"/>
  <c r="G64" i="22" s="1"/>
  <c r="F64" i="22" a="1"/>
  <c r="F64" i="22" s="1"/>
  <c r="E64" i="22" a="1"/>
  <c r="E64" i="22" s="1"/>
  <c r="G63" i="22" a="1"/>
  <c r="G63" i="22" s="1"/>
  <c r="F63" i="22" a="1"/>
  <c r="F63" i="22" s="1"/>
  <c r="E63" i="22" a="1"/>
  <c r="E63" i="22" s="1"/>
  <c r="G62" i="22" a="1"/>
  <c r="G62" i="22" s="1"/>
  <c r="F62" i="22" a="1"/>
  <c r="F62" i="22" s="1"/>
  <c r="E62" i="22" a="1"/>
  <c r="E62" i="22" s="1"/>
  <c r="G61" i="22" a="1"/>
  <c r="G61" i="22" s="1"/>
  <c r="F61" i="22" a="1"/>
  <c r="F61" i="22" s="1"/>
  <c r="E61" i="22" a="1"/>
  <c r="E61" i="22" s="1"/>
  <c r="G58" i="22" a="1"/>
  <c r="G58" i="22" s="1"/>
  <c r="F58" i="22" a="1"/>
  <c r="F58" i="22" s="1"/>
  <c r="E58" i="22" a="1"/>
  <c r="E58" i="22" s="1"/>
  <c r="G57" i="22" a="1"/>
  <c r="G57" i="22" s="1"/>
  <c r="F57" i="22" a="1"/>
  <c r="F57" i="22" s="1"/>
  <c r="E57" i="22" a="1"/>
  <c r="E57" i="22" s="1"/>
  <c r="G56" i="22" a="1"/>
  <c r="G56" i="22" s="1"/>
  <c r="F56" i="22" a="1"/>
  <c r="F56" i="22" s="1"/>
  <c r="E56" i="22" a="1"/>
  <c r="E56" i="22" s="1"/>
  <c r="G55" i="22" a="1"/>
  <c r="G55" i="22" s="1"/>
  <c r="F55" i="22" a="1"/>
  <c r="F55" i="22" s="1"/>
  <c r="E55" i="22" a="1"/>
  <c r="E55" i="22" s="1"/>
  <c r="E53" i="22" a="1"/>
  <c r="E53" i="22" s="1"/>
  <c r="G51" i="22" a="1"/>
  <c r="G51" i="22" s="1"/>
  <c r="F51" i="22" a="1"/>
  <c r="F51" i="22" s="1"/>
  <c r="E51" i="22" a="1"/>
  <c r="E51" i="22" s="1"/>
  <c r="G49" i="22" a="1"/>
  <c r="G49" i="22" s="1"/>
  <c r="F49" i="22" a="1"/>
  <c r="F49" i="22" s="1"/>
  <c r="E49" i="22" a="1"/>
  <c r="E49" i="22" s="1"/>
  <c r="G48" i="22" a="1"/>
  <c r="G48" i="22" s="1"/>
  <c r="F48" i="22" a="1"/>
  <c r="F48" i="22" s="1"/>
  <c r="E48" i="22" a="1"/>
  <c r="E48" i="22" s="1"/>
  <c r="G47" i="22" a="1"/>
  <c r="G47" i="22" s="1"/>
  <c r="F47" i="22" a="1"/>
  <c r="F47" i="22" s="1"/>
  <c r="E47" i="22" a="1"/>
  <c r="E47" i="22" s="1"/>
  <c r="G45" i="22" a="1"/>
  <c r="G45" i="22" s="1"/>
  <c r="F45" i="22" a="1"/>
  <c r="F45" i="22" s="1"/>
  <c r="E45" i="22" a="1"/>
  <c r="E45" i="22" s="1"/>
  <c r="G43" i="22" a="1"/>
  <c r="G43" i="22" s="1"/>
  <c r="F43" i="22" a="1"/>
  <c r="F43" i="22" s="1"/>
  <c r="E43" i="22" a="1"/>
  <c r="E43" i="22" s="1"/>
  <c r="G41" i="22" a="1"/>
  <c r="G41" i="22" s="1"/>
  <c r="F41" i="22" a="1"/>
  <c r="F41" i="22" s="1"/>
  <c r="E41" i="22" a="1"/>
  <c r="E41" i="22" s="1"/>
  <c r="G39" i="22" a="1"/>
  <c r="G39" i="22" s="1"/>
  <c r="F39" i="22" a="1"/>
  <c r="F39" i="22" s="1"/>
  <c r="E39" i="22" a="1"/>
  <c r="E39" i="22" s="1"/>
  <c r="G37" i="22" a="1"/>
  <c r="G37" i="22" s="1"/>
  <c r="F37" i="22" a="1"/>
  <c r="F37" i="22" s="1"/>
  <c r="E37" i="22" a="1"/>
  <c r="E37" i="22" s="1"/>
  <c r="G35" i="22" a="1"/>
  <c r="G35" i="22" s="1"/>
  <c r="F35" i="22" a="1"/>
  <c r="F35" i="22" s="1"/>
  <c r="E35" i="22" a="1"/>
  <c r="E35" i="22" s="1"/>
  <c r="G33" i="22" a="1"/>
  <c r="G33" i="22" s="1"/>
  <c r="F33" i="22" a="1"/>
  <c r="F33" i="22" s="1"/>
  <c r="E33" i="22" a="1"/>
  <c r="E33" i="22" s="1"/>
  <c r="G32" i="22" a="1"/>
  <c r="G32" i="22" s="1"/>
  <c r="F32" i="22" a="1"/>
  <c r="F32" i="22" s="1"/>
  <c r="E32" i="22" a="1"/>
  <c r="E32" i="22" s="1"/>
  <c r="G31" i="22" a="1"/>
  <c r="G31" i="22" s="1"/>
  <c r="F31" i="22" a="1"/>
  <c r="F31" i="22" s="1"/>
  <c r="E31" i="22" a="1"/>
  <c r="E31" i="22" s="1"/>
  <c r="G29" i="22" a="1"/>
  <c r="G29" i="22" s="1"/>
  <c r="F29" i="22" a="1"/>
  <c r="F29" i="22" s="1"/>
  <c r="E29" i="22" a="1"/>
  <c r="E29" i="22" s="1"/>
  <c r="G11" i="22" a="1"/>
  <c r="G11" i="22" s="1"/>
  <c r="F11" i="22" a="1"/>
  <c r="F11" i="22" s="1"/>
  <c r="E11" i="22" a="1"/>
  <c r="E11" i="22" s="1"/>
  <c r="G27" i="22" a="1"/>
  <c r="G27" i="22" s="1"/>
  <c r="F27" i="22" a="1"/>
  <c r="F27" i="22" s="1"/>
  <c r="E27" i="22" a="1"/>
  <c r="E27" i="22" s="1"/>
  <c r="G25" i="22" a="1"/>
  <c r="G25" i="22" s="1"/>
  <c r="F25" i="22" a="1"/>
  <c r="F25" i="22" s="1"/>
  <c r="E25" i="22" a="1"/>
  <c r="E25" i="22" s="1"/>
  <c r="G24" i="22" a="1"/>
  <c r="G24" i="22" s="1"/>
  <c r="F24" i="22" a="1"/>
  <c r="F24" i="22" s="1"/>
  <c r="E24" i="22" a="1"/>
  <c r="E24" i="22" s="1"/>
  <c r="G23" i="22" a="1"/>
  <c r="G23" i="22" s="1"/>
  <c r="F23" i="22" a="1"/>
  <c r="F23" i="22" s="1"/>
  <c r="E23" i="22" a="1"/>
  <c r="E23" i="22" s="1"/>
  <c r="G21" i="22" a="1"/>
  <c r="G21" i="22" s="1"/>
  <c r="F21" i="22" a="1"/>
  <c r="F21" i="22" s="1"/>
  <c r="E21" i="22" a="1"/>
  <c r="E21" i="22" s="1"/>
  <c r="G19" i="22" a="1"/>
  <c r="G19" i="22" s="1"/>
  <c r="F19" i="22" a="1"/>
  <c r="F19" i="22" s="1"/>
  <c r="E19" i="22" a="1"/>
  <c r="E19" i="22" s="1"/>
  <c r="G17" i="22" a="1"/>
  <c r="G17" i="22" s="1"/>
  <c r="F17" i="22" a="1"/>
  <c r="F17" i="22" s="1"/>
  <c r="E17" i="22" a="1"/>
  <c r="E17" i="22" s="1"/>
  <c r="G15" i="22" a="1"/>
  <c r="G15" i="22" s="1"/>
  <c r="F15" i="22" a="1"/>
  <c r="F15" i="22" s="1"/>
  <c r="E15" i="22" a="1"/>
  <c r="E15" i="22" s="1"/>
  <c r="G13" i="22" a="1"/>
  <c r="G13" i="22" s="1"/>
  <c r="F13" i="22" a="1"/>
  <c r="F13" i="22" s="1"/>
  <c r="E13" i="22" a="1"/>
  <c r="E13" i="22" s="1"/>
  <c r="G9" i="22" a="1"/>
  <c r="G9" i="22" s="1"/>
  <c r="F9" i="22" a="1"/>
  <c r="F9" i="22" s="1"/>
  <c r="E9" i="22" a="1"/>
  <c r="E9" i="22" s="1"/>
  <c r="G7" i="22" a="1"/>
  <c r="G7" i="22" s="1"/>
  <c r="F7" i="22" a="1"/>
  <c r="F7" i="22" s="1"/>
  <c r="BR7" i="5" s="1" a="1"/>
  <c r="BR7" i="5" s="1"/>
  <c r="BS7" i="5" s="1"/>
  <c r="E7" i="22" a="1"/>
  <c r="E7" i="22" s="1"/>
  <c r="BQ7" i="5" s="1" a="1"/>
  <c r="BQ7" i="5" s="1"/>
  <c r="G6" i="22" a="1"/>
  <c r="G6" i="22" s="1"/>
  <c r="F6" i="22" a="1"/>
  <c r="F6" i="22" s="1"/>
  <c r="BR6" i="5" s="1" a="1"/>
  <c r="BR6" i="5" s="1"/>
  <c r="BS6" i="5" s="1"/>
  <c r="E6" i="22" a="1"/>
  <c r="E6" i="22" s="1"/>
  <c r="BQ6" i="5" s="1" a="1"/>
  <c r="BQ6" i="5" s="1"/>
  <c r="G5" i="22" a="1"/>
  <c r="G5" i="22" s="1"/>
  <c r="F5" i="22" a="1"/>
  <c r="F5" i="22" s="1"/>
  <c r="BR5" i="5" s="1" a="1"/>
  <c r="BR5" i="5" s="1"/>
  <c r="E5" i="22" a="1"/>
  <c r="E5" i="22" s="1"/>
  <c r="BQ5" i="5" s="1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V63" i="25"/>
  <c r="BN62" i="25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Y51" i="25"/>
  <c r="BV51" i="25"/>
  <c r="BN51" i="25"/>
  <c r="BV52" i="25" s="1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V44" i="25"/>
  <c r="BN44" i="25"/>
  <c r="BV45" i="25" s="1"/>
  <c r="BY43" i="25"/>
  <c r="BN43" i="25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V17" i="25"/>
  <c r="BR17" i="25" a="1"/>
  <c r="BR17" i="25" s="1"/>
  <c r="BW17" i="25" s="1"/>
  <c r="BQ17" i="25" a="1"/>
  <c r="BQ17" i="25" s="1"/>
  <c r="BP17" i="25" a="1"/>
  <c r="BP17" i="25" s="1"/>
  <c r="BN17" i="25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/>
  <c r="AQ16" i="25" a="1"/>
  <c r="AP16" i="25" a="1"/>
  <c r="AP16" i="25" s="1"/>
  <c r="AO16" i="25" a="1"/>
  <c r="AO16" i="25" s="1"/>
  <c r="AN16" i="25" a="1"/>
  <c r="AN16" i="25" s="1"/>
  <c r="AM16" i="25"/>
  <c r="AM16" i="25" a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/>
  <c r="U16" i="25" a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V7" i="25"/>
  <c r="BR7" i="25" a="1"/>
  <c r="BR7" i="25" s="1"/>
  <c r="BW7" i="25" s="1"/>
  <c r="BQ7" i="25" a="1"/>
  <c r="BQ7" i="25" s="1"/>
  <c r="BP7" i="25" a="1"/>
  <c r="BP7" i="25" s="1"/>
  <c r="BN7" i="25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76" i="22" a="1"/>
  <c r="D76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D17" i="25" a="1"/>
  <c r="AH17" i="25" a="1"/>
  <c r="AC17" i="25" a="1"/>
  <c r="N17" i="25" a="1"/>
  <c r="BC17" i="25" a="1"/>
  <c r="AW17" i="25" a="1"/>
  <c r="AQ17" i="25" a="1"/>
  <c r="AI17" i="25" a="1"/>
  <c r="Z17" i="25" a="1"/>
  <c r="X17" i="25" a="1"/>
  <c r="I17" i="25" a="1"/>
  <c r="E17" i="25" a="1"/>
  <c r="S17" i="25" a="1"/>
  <c r="AO17" i="25" a="1"/>
  <c r="O17" i="25" a="1"/>
  <c r="AB17" i="25" a="1"/>
  <c r="T17" i="25" a="1"/>
  <c r="M17" i="25" a="1"/>
  <c r="AJ17" i="25" a="1"/>
  <c r="BB17" i="25" a="1"/>
  <c r="AM17" i="25" a="1"/>
  <c r="AE17" i="25" a="1"/>
  <c r="AD17" i="25" a="1"/>
  <c r="P17" i="25" a="1"/>
  <c r="AS17" i="25" a="1"/>
  <c r="AR17" i="25" a="1"/>
  <c r="AL17" i="25" a="1"/>
  <c r="R17" i="25" a="1"/>
  <c r="AV17" i="25" a="1"/>
  <c r="AK17" i="25" a="1"/>
  <c r="G17" i="25" a="1"/>
  <c r="V17" i="25" a="1"/>
  <c r="AU17" i="25" a="1"/>
  <c r="W17" i="25" a="1"/>
  <c r="L17" i="25" a="1"/>
  <c r="AG17" i="25" a="1"/>
  <c r="U17" i="25" a="1"/>
  <c r="J17" i="25" a="1"/>
  <c r="AP17" i="25" a="1"/>
  <c r="AT17" i="25" a="1"/>
  <c r="K17" i="25" a="1"/>
  <c r="Q17" i="25" a="1"/>
  <c r="F17" i="25" a="1"/>
  <c r="AF17" i="25" a="1"/>
  <c r="H17" i="25" a="1"/>
  <c r="Y17" i="25" a="1"/>
  <c r="BA17" i="25" a="1"/>
  <c r="AZ17" i="25" a="1"/>
  <c r="AY17" i="25" a="1"/>
  <c r="AN17" i="25" a="1"/>
  <c r="AX17" i="25" a="1"/>
  <c r="AA17" i="25" a="1"/>
  <c r="BU7" i="5" l="1"/>
  <c r="BU6" i="5"/>
  <c r="E38" i="22" a="1"/>
  <c r="E38" i="22" s="1"/>
  <c r="K38" i="22"/>
  <c r="G36" i="22" a="1"/>
  <c r="G36" i="22" s="1"/>
  <c r="K36" i="22"/>
  <c r="G88" i="22" a="1"/>
  <c r="G88" i="22" s="1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F42" i="22" a="1"/>
  <c r="F42" i="22" s="1"/>
  <c r="K42" i="22"/>
  <c r="F92" i="22" a="1"/>
  <c r="F92" i="22" s="1"/>
  <c r="K92" i="22"/>
  <c r="G14" i="22" a="1"/>
  <c r="G14" i="22" s="1"/>
  <c r="K14" i="22"/>
  <c r="G44" i="22" a="1"/>
  <c r="G44" i="22" s="1"/>
  <c r="K44" i="22"/>
  <c r="F94" i="22" a="1"/>
  <c r="F94" i="22" s="1"/>
  <c r="K94" i="22"/>
  <c r="G20" i="22" a="1"/>
  <c r="G20" i="22" s="1"/>
  <c r="K20" i="22"/>
  <c r="G54" i="22" a="1"/>
  <c r="G54" i="22" s="1"/>
  <c r="K54" i="22"/>
  <c r="G91" i="22" a="1"/>
  <c r="G91" i="22" s="1"/>
  <c r="K91" i="22"/>
  <c r="G16" i="22" a="1"/>
  <c r="G16" i="22" s="1"/>
  <c r="K16" i="22"/>
  <c r="G22" i="22" a="1"/>
  <c r="G22" i="22" s="1"/>
  <c r="K22" i="22"/>
  <c r="K75" i="22"/>
  <c r="G40" i="22" a="1"/>
  <c r="G40" i="22" s="1"/>
  <c r="K40" i="22"/>
  <c r="G50" i="22" a="1"/>
  <c r="G50" i="22" s="1"/>
  <c r="K50" i="22"/>
  <c r="G26" i="22" a="1"/>
  <c r="G26" i="22" s="1"/>
  <c r="K26" i="22"/>
  <c r="E76" i="22" a="1"/>
  <c r="E76" i="22" s="1"/>
  <c r="K76" i="22"/>
  <c r="G18" i="22" a="1"/>
  <c r="G18" i="22" s="1"/>
  <c r="K18" i="22"/>
  <c r="F30" i="22" a="1"/>
  <c r="F30" i="22" s="1"/>
  <c r="K30" i="22"/>
  <c r="G78" i="22" a="1"/>
  <c r="G78" i="22" s="1"/>
  <c r="K78" i="22"/>
  <c r="D96" i="22"/>
  <c r="F90" i="22" a="1"/>
  <c r="F90" i="22" s="1"/>
  <c r="K90" i="22"/>
  <c r="G46" i="22" a="1"/>
  <c r="G46" i="22" s="1"/>
  <c r="K46" i="22"/>
  <c r="G34" i="22" a="1"/>
  <c r="G34" i="22" s="1"/>
  <c r="K34" i="22"/>
  <c r="F80" i="22" a="1"/>
  <c r="F80" i="22" s="1"/>
  <c r="K80" i="22"/>
  <c r="G8" i="22" a="1"/>
  <c r="G8" i="22" s="1"/>
  <c r="G38" i="22" a="1"/>
  <c r="G38" i="22" s="1"/>
  <c r="E18" i="22" a="1"/>
  <c r="E18" i="22" s="1"/>
  <c r="F38" i="22" a="1"/>
  <c r="F38" i="22" s="1"/>
  <c r="E34" i="22" a="1"/>
  <c r="E34" i="22" s="1"/>
  <c r="E50" i="22" a="1"/>
  <c r="E50" i="22" s="1"/>
  <c r="E30" i="22" a="1"/>
  <c r="E30" i="22" s="1"/>
  <c r="F34" i="22" a="1"/>
  <c r="F34" i="22" s="1"/>
  <c r="G30" i="22" a="1"/>
  <c r="G30" i="22" s="1"/>
  <c r="E46" i="22" a="1"/>
  <c r="E46" i="22" s="1"/>
  <c r="F88" i="22" a="1"/>
  <c r="F88" i="22" s="1"/>
  <c r="E26" i="22" a="1"/>
  <c r="E26" i="22" s="1"/>
  <c r="G92" i="22" a="1"/>
  <c r="G92" i="22" s="1"/>
  <c r="E8" i="22" a="1"/>
  <c r="E8" i="22" s="1"/>
  <c r="F8" i="22" a="1"/>
  <c r="F8" i="22" s="1"/>
  <c r="E22" i="22" a="1"/>
  <c r="E22" i="22" s="1"/>
  <c r="E42" i="22" a="1"/>
  <c r="E42" i="22" s="1"/>
  <c r="G42" i="22" a="1"/>
  <c r="G42" i="22" s="1"/>
  <c r="E54" i="22" a="1"/>
  <c r="E54" i="22" s="1"/>
  <c r="F78" i="22" a="1"/>
  <c r="F78" i="22" s="1"/>
  <c r="E16" i="22" a="1"/>
  <c r="E16" i="22" s="1"/>
  <c r="E20" i="22" a="1"/>
  <c r="E20" i="22" s="1"/>
  <c r="E36" i="22" a="1"/>
  <c r="E36" i="22" s="1"/>
  <c r="E40" i="22" a="1"/>
  <c r="E40" i="22" s="1"/>
  <c r="E44" i="22" a="1"/>
  <c r="E44" i="22" s="1"/>
  <c r="F76" i="22" a="1"/>
  <c r="F76" i="22" s="1"/>
  <c r="G80" i="22" a="1"/>
  <c r="G80" i="22" s="1"/>
  <c r="G90" i="22" a="1"/>
  <c r="G90" i="22" s="1"/>
  <c r="G94" i="22" a="1"/>
  <c r="G94" i="22" s="1"/>
  <c r="F16" i="22" a="1"/>
  <c r="F16" i="22" s="1"/>
  <c r="F20" i="22" a="1"/>
  <c r="F20" i="22" s="1"/>
  <c r="F36" i="22" a="1"/>
  <c r="F36" i="22" s="1"/>
  <c r="F40" i="22" a="1"/>
  <c r="F40" i="22" s="1"/>
  <c r="F44" i="22" a="1"/>
  <c r="F44" i="22" s="1"/>
  <c r="G76" i="22" a="1"/>
  <c r="G76" i="22" s="1"/>
  <c r="E91" i="22" a="1"/>
  <c r="E91" i="22" s="1"/>
  <c r="F91" i="22" a="1"/>
  <c r="F91" i="22" s="1"/>
  <c r="E92" i="22" a="1"/>
  <c r="E92" i="22" s="1"/>
  <c r="E14" i="22" a="1"/>
  <c r="E14" i="22" s="1"/>
  <c r="E78" i="22" a="1"/>
  <c r="E78" i="22" s="1"/>
  <c r="F14" i="22" a="1"/>
  <c r="F14" i="22" s="1"/>
  <c r="F18" i="22" a="1"/>
  <c r="F18" i="22" s="1"/>
  <c r="F22" i="22" a="1"/>
  <c r="F22" i="22" s="1"/>
  <c r="F26" i="22" a="1"/>
  <c r="F26" i="22" s="1"/>
  <c r="F46" i="22" a="1"/>
  <c r="F46" i="22" s="1"/>
  <c r="F50" i="22" a="1"/>
  <c r="F50" i="22" s="1"/>
  <c r="F54" i="22" a="1"/>
  <c r="F54" i="22" s="1"/>
  <c r="E88" i="22" a="1"/>
  <c r="E88" i="22" s="1"/>
  <c r="E80" i="22" a="1"/>
  <c r="E80" i="22" s="1"/>
  <c r="E90" i="22" a="1"/>
  <c r="E90" i="22" s="1"/>
  <c r="E94" i="22" a="1"/>
  <c r="E94" i="22" s="1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43" i="5" l="1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AL18" i="25" a="1"/>
  <c r="AL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N18" i="25" l="1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8" i="7" a="1"/>
  <c r="K23" i="7" a="1"/>
  <c r="K10" i="7" a="1"/>
  <c r="K24" i="7" a="1"/>
  <c r="K43" i="7" a="1"/>
  <c r="K45" i="7" a="1"/>
  <c r="K29" i="7" a="1"/>
  <c r="K39" i="7" a="1"/>
  <c r="K36" i="7" a="1"/>
  <c r="K18" i="7" a="1"/>
  <c r="K11" i="7" a="1"/>
  <c r="K31" i="7" a="1"/>
  <c r="K21" i="7" a="1"/>
  <c r="K42" i="7" a="1"/>
  <c r="K37" i="7" a="1"/>
  <c r="K20" i="7" a="1"/>
  <c r="K7" i="7" a="1"/>
  <c r="K22" i="7" a="1"/>
  <c r="K50" i="7" a="1"/>
  <c r="K27" i="7" a="1"/>
  <c r="K30" i="7" a="1"/>
  <c r="K40" i="7" a="1"/>
  <c r="K4" i="7" a="1"/>
  <c r="K17" i="7" a="1"/>
  <c r="K3" i="7" a="1"/>
  <c r="K51" i="7" a="1"/>
  <c r="K49" i="7" a="1"/>
  <c r="K46" i="7" a="1"/>
  <c r="K15" i="7" a="1"/>
  <c r="K26" i="7" a="1"/>
  <c r="K8" i="7" a="1"/>
  <c r="K53" i="7" a="1"/>
  <c r="K28" i="7" a="1"/>
  <c r="K16" i="7" a="1"/>
  <c r="K6" i="7" a="1"/>
  <c r="K12" i="7" a="1"/>
  <c r="K32" i="7" a="1"/>
  <c r="K38" i="7" a="1"/>
  <c r="K5" i="7" a="1"/>
  <c r="K54" i="7" a="1"/>
  <c r="K47" i="7" a="1"/>
  <c r="K14" i="7" a="1"/>
  <c r="K44" i="7" a="1"/>
  <c r="K25" i="7" a="1"/>
  <c r="K9" i="7" a="1"/>
  <c r="K52" i="7" a="1"/>
  <c r="K34" i="7" a="1"/>
  <c r="K13" i="7" a="1"/>
  <c r="K33" i="7" a="1"/>
  <c r="K19" i="7" a="1"/>
  <c r="K41" i="7" a="1"/>
  <c r="K35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3" i="3" a="1"/>
  <c r="V5" i="3" a="1"/>
  <c r="W6" i="3" a="1"/>
  <c r="V3" i="3" a="1"/>
  <c r="W4" i="3" a="1"/>
  <c r="V6" i="3" a="1"/>
  <c r="V4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3" i="3" a="1"/>
  <c r="Y5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6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3" i="3" a="1"/>
  <c r="AA4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3" i="3" a="1"/>
  <c r="AB6" i="3" a="1"/>
  <c r="AB4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4" i="3" a="1"/>
  <c r="AC3" i="3" a="1"/>
  <c r="AC6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4" i="3" a="1"/>
  <c r="AD5" i="3" a="1"/>
  <c r="AD3" i="3" a="1"/>
  <c r="AD6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3" i="3" a="1"/>
  <c r="AE5" i="3" a="1"/>
  <c r="AE6" i="3" a="1"/>
  <c r="AE4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3" i="3" a="1"/>
  <c r="AG5" i="3" a="1"/>
  <c r="AG6" i="3" a="1"/>
  <c r="AG4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4" i="3" a="1"/>
  <c r="AI6" i="3" a="1"/>
  <c r="AI3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5" i="3" a="1"/>
  <c r="AK6" i="3" a="1"/>
  <c r="AK3" i="3" a="1"/>
  <c r="AK4" i="3" a="1"/>
  <c r="AK3" i="3" l="1"/>
  <c r="AK6" i="3"/>
  <c r="AK5" i="3"/>
  <c r="AK4" i="3"/>
  <c r="AM2" i="3"/>
  <c r="AL6" i="3" a="1"/>
  <c r="AL3" i="3" a="1"/>
  <c r="AL4" i="3" a="1"/>
  <c r="AL5" i="3" a="1"/>
  <c r="AL6" i="3" l="1"/>
  <c r="AL4" i="3"/>
  <c r="AL5" i="3"/>
  <c r="AL3" i="3"/>
  <c r="AN2" i="3"/>
  <c r="AM4" i="3" a="1"/>
  <c r="AM5" i="3" a="1"/>
  <c r="AM3" i="3" a="1"/>
  <c r="AM6" i="3" a="1"/>
  <c r="AM5" i="3" l="1"/>
  <c r="AM6" i="3"/>
  <c r="AM3" i="3"/>
  <c r="AM4" i="3"/>
  <c r="AO2" i="3"/>
  <c r="AN3" i="3" a="1"/>
  <c r="AN4" i="3" a="1"/>
  <c r="AN5" i="3" a="1"/>
  <c r="AN6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6" i="3" a="1"/>
  <c r="AP4" i="3" a="1"/>
  <c r="AP5" i="3" a="1"/>
  <c r="AP3" i="3" a="1"/>
  <c r="AP4" i="3" l="1"/>
  <c r="AP6" i="3"/>
  <c r="AP3" i="3"/>
  <c r="AP5" i="3"/>
  <c r="AR2" i="3"/>
  <c r="AQ6" i="3" a="1"/>
  <c r="AQ4" i="3" a="1"/>
  <c r="AQ3" i="3" a="1"/>
  <c r="AQ5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6" i="3" a="1"/>
  <c r="AS5" i="3" a="1"/>
  <c r="AS4" i="3" a="1"/>
  <c r="AS3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3" i="3" a="1"/>
  <c r="AV5" i="3" a="1"/>
  <c r="AV4" i="3" a="1"/>
  <c r="AV4" i="3" l="1"/>
  <c r="AV6" i="3"/>
  <c r="AV3" i="3"/>
  <c r="AV5" i="3"/>
  <c r="AX2" i="3"/>
  <c r="AW3" i="3" a="1"/>
  <c r="AW4" i="3" a="1"/>
  <c r="AW5" i="3" a="1"/>
  <c r="AW6" i="3" a="1"/>
  <c r="AW5" i="3" l="1"/>
  <c r="AW6" i="3"/>
  <c r="AW3" i="3"/>
  <c r="AW4" i="3"/>
  <c r="AY2" i="3"/>
  <c r="AX4" i="3" a="1"/>
  <c r="AX5" i="3" a="1"/>
  <c r="AX6" i="3" a="1"/>
  <c r="AX3" i="3" a="1"/>
  <c r="AX3" i="3" l="1"/>
  <c r="AX5" i="3"/>
  <c r="AX4" i="3"/>
  <c r="AX6" i="3"/>
  <c r="AZ2" i="3"/>
  <c r="AY6" i="3" a="1"/>
  <c r="AY4" i="3" a="1"/>
  <c r="AY3" i="3" a="1"/>
  <c r="AY5" i="3" a="1"/>
  <c r="AY5" i="3" l="1"/>
  <c r="AY4" i="3"/>
  <c r="AY3" i="3"/>
  <c r="AY6" i="3"/>
  <c r="BA2" i="3"/>
  <c r="AZ4" i="3" a="1"/>
  <c r="AZ3" i="3" a="1"/>
  <c r="AZ5" i="3" a="1"/>
  <c r="AZ6" i="3" a="1"/>
  <c r="AZ6" i="3" l="1"/>
  <c r="AZ5" i="3"/>
  <c r="AZ3" i="3"/>
  <c r="AZ4" i="3"/>
  <c r="BB2" i="3"/>
  <c r="BA5" i="3" a="1"/>
  <c r="BA3" i="3" a="1"/>
  <c r="BA6" i="3" a="1"/>
  <c r="BA4" i="3" a="1"/>
  <c r="BA3" i="3" l="1"/>
  <c r="BA4" i="3"/>
  <c r="BA5" i="3"/>
  <c r="BA6" i="3"/>
  <c r="BC2" i="3"/>
  <c r="BB3" i="3" a="1"/>
  <c r="BB5" i="3" a="1"/>
  <c r="BB6" i="3" a="1"/>
  <c r="BB4" i="3" a="1"/>
  <c r="BB3" i="3" l="1"/>
  <c r="BB6" i="3"/>
  <c r="BB5" i="3"/>
  <c r="BB4" i="3"/>
  <c r="BD2" i="3"/>
  <c r="BC4" i="3" a="1"/>
  <c r="BC3" i="3" a="1"/>
  <c r="BC5" i="3" a="1"/>
  <c r="BC6" i="3" a="1"/>
  <c r="BC5" i="3" l="1"/>
  <c r="BC6" i="3"/>
  <c r="BC4" i="3"/>
  <c r="BC3" i="3"/>
  <c r="BE2" i="3"/>
  <c r="BD4" i="3" a="1"/>
  <c r="BD6" i="3" a="1"/>
  <c r="BD3" i="3" a="1"/>
  <c r="BD5" i="3" a="1"/>
  <c r="BD3" i="3" l="1"/>
  <c r="BD5" i="3"/>
  <c r="BD4" i="3"/>
  <c r="BD6" i="3"/>
  <c r="BF2" i="3"/>
  <c r="BE3" i="3" a="1"/>
  <c r="BE4" i="3" a="1"/>
  <c r="BE6" i="3" a="1"/>
  <c r="BE5" i="3" a="1"/>
  <c r="BE5" i="3" l="1"/>
  <c r="BE4" i="3"/>
  <c r="BE6" i="3"/>
  <c r="BE3" i="3"/>
  <c r="BG2" i="3"/>
  <c r="BF6" i="3" a="1"/>
  <c r="BF4" i="3" a="1"/>
  <c r="BF3" i="3" a="1"/>
  <c r="BF5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4" i="3" a="1"/>
  <c r="BH5" i="3" a="1"/>
  <c r="BH6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3" i="3" a="1"/>
  <c r="BJ5" i="3" a="1"/>
  <c r="BJ6" i="3" a="1"/>
  <c r="BJ6" i="3" l="1"/>
  <c r="BJ3" i="3"/>
  <c r="BJ5" i="3"/>
  <c r="BJ4" i="3"/>
  <c r="BL2" i="3"/>
  <c r="BK3" i="3" a="1"/>
  <c r="BK6" i="3" a="1"/>
  <c r="BK5" i="3" a="1"/>
  <c r="BK4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5" i="3" a="1"/>
  <c r="BM3" i="3" a="1"/>
  <c r="BM5" i="3" l="1"/>
  <c r="BM6" i="3"/>
  <c r="BM4" i="3"/>
  <c r="BM3" i="3"/>
  <c r="BO2" i="3"/>
  <c r="BN5" i="3" a="1"/>
  <c r="BN6" i="3" a="1"/>
  <c r="BN3" i="3" a="1"/>
  <c r="BN4" i="3" a="1"/>
  <c r="BN4" i="3" l="1"/>
  <c r="BN3" i="3"/>
  <c r="BN6" i="3"/>
  <c r="BN5" i="3"/>
  <c r="BP2" i="3"/>
  <c r="BO6" i="3" a="1"/>
  <c r="BO4" i="3" a="1"/>
  <c r="BO5" i="3" a="1"/>
  <c r="BO3" i="3" a="1"/>
  <c r="BO6" i="3" l="1"/>
  <c r="BO3" i="3"/>
  <c r="BO4" i="3"/>
  <c r="BO5" i="3"/>
  <c r="BQ2" i="3"/>
  <c r="BP3" i="3" a="1"/>
  <c r="BP4" i="3" a="1"/>
  <c r="BP5" i="3" a="1"/>
  <c r="BP6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4" i="3" a="1"/>
  <c r="BS5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6" i="3" a="1"/>
  <c r="BV3" i="3" a="1"/>
  <c r="BV5" i="3" a="1"/>
  <c r="BV4" i="3" a="1"/>
  <c r="BV4" i="3" l="1"/>
  <c r="BV6" i="3"/>
  <c r="BV3" i="3"/>
  <c r="BV5" i="3"/>
  <c r="BX2" i="3"/>
  <c r="BW5" i="3" a="1"/>
  <c r="BW6" i="3" a="1"/>
  <c r="BW3" i="3" a="1"/>
  <c r="BW4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<sst xmlns="http://schemas.openxmlformats.org/spreadsheetml/2006/main" count="25269" uniqueCount="8767">
  <si>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</si>
  <si>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</si>
  <si>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</si>
  <si>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</si>
  <si>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</si>
  <si>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</si>
  <si>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</si>
  <si>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</si>
  <si>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</si>
  <si>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</si>
  <si>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</si>
  <si>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</si>
  <si>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</si>
  <si>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</si>
  <si>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</si>
  <si>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</si>
  <si>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</si>
  <si>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</si>
  <si>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</si>
  <si>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</si>
  <si>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</si>
  <si>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</si>
  <si>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</si>
  <si>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</si>
  <si>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</si>
  <si>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</si>
  <si>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</si>
  <si>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</si>
  <si>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</si>
  <si>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</si>
  <si>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</si>
  <si>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</si>
  <si>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</si>
  <si>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</si>
  <si>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</si>
  <si>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</si>
  <si>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</si>
  <si>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</si>
  <si>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</si>
  <si>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</si>
  <si>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</si>
  <si>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</si>
  <si>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</si>
  <si>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</si>
  <si>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</si>
  <si>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</si>
  <si>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</si>
  <si>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</si>
  <si>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</si>
  <si>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</si>
  <si>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</si>
  <si>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</si>
  <si>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</si>
  <si>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</si>
  <si>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</si>
  <si>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</si>
  <si>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</si>
  <si>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</si>
  <si>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</si>
  <si>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</si>
  <si>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</si>
  <si>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</si>
  <si>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</si>
  <si>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</si>
  <si>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</si>
  <si>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</si>
  <si>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</si>
  <si>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</si>
  <si>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</si>
  <si>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</si>
  <si>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</si>
  <si>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</si>
  <si>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</si>
  <si>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</si>
  <si>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</si>
  <si>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</si>
  <si>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</si>
  <si>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</si>
  <si>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</si>
  <si>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</si>
  <si>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</si>
  <si>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</si>
  <si>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</si>
  <si>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</si>
  <si>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</si>
  <si>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</si>
  <si>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</si>
  <si>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</si>
  <si>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</si>
  <si>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</si>
  <si>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</si>
  <si>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</si>
  <si>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</si>
  <si>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</si>
  <si>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</si>
  <si>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</si>
  <si>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</si>
  <si>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</si>
  <si>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</si>
  <si>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</si>
  <si>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</si>
  <si>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</si>
  <si>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</si>
  <si>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</si>
  <si>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</si>
  <si>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</si>
  <si>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</si>
  <si>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</si>
  <si>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</si>
  <si>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</si>
  <si>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</si>
  <si>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</si>
  <si>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</si>
  <si>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</si>
  <si>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</si>
  <si>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</si>
  <si>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</si>
  <si>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</si>
  <si>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</si>
  <si>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</si>
  <si>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</si>
  <si>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</si>
  <si>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</si>
  <si>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</si>
  <si>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</si>
  <si>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</si>
  <si>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</si>
  <si>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</si>
  <si>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</si>
  <si>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</si>
  <si>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</si>
  <si>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</si>
  <si>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</si>
  <si>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</si>
  <si>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</si>
  <si>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</si>
  <si>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</si>
  <si>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</si>
  <si>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</si>
  <si>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</si>
  <si>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</si>
  <si>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</si>
  <si>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</si>
  <si>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</si>
  <si>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</si>
  <si>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</si>
  <si>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</si>
  <si>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</si>
  <si>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</si>
  <si>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</si>
  <si>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</si>
  <si>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</si>
  <si>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</si>
  <si>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</si>
  <si>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</si>
  <si>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</si>
  <si>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</si>
  <si>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</si>
  <si>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</si>
  <si>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</si>
  <si>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</si>
  <si>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</si>
  <si>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</si>
  <si>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</si>
  <si>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</si>
  <si>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</si>
  <si>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</si>
  <si>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</si>
  <si>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</si>
  <si>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</si>
  <si>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</si>
  <si>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</si>
  <si>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</si>
  <si>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</si>
  <si>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</si>
  <si>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</si>
  <si>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</si>
  <si>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</si>
  <si>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</si>
  <si>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</si>
  <si>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</si>
  <si>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</si>
  <si>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</si>
  <si>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</si>
  <si>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</si>
  <si>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</si>
  <si>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</si>
  <si>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</si>
  <si>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</si>
  <si>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</si>
  <si>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</si>
  <si>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</si>
  <si>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</si>
  <si>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</si>
  <si>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</si>
  <si>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</si>
  <si>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</si>
  <si>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</si>
  <si>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</si>
  <si>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</si>
  <si>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</si>
  <si>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</si>
  <si>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</si>
  <si>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</si>
  <si>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</si>
  <si>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</si>
  <si>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</si>
  <si>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</si>
  <si>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</si>
  <si>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</si>
  <si>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</si>
  <si>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</si>
  <si>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</si>
  <si>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</si>
  <si>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</si>
  <si>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</si>
  <si>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</si>
  <si>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</si>
  <si>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</si>
  <si>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</si>
  <si>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</si>
  <si>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</si>
  <si>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</si>
  <si>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</si>
  <si>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</si>
  <si>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</si>
  <si>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</si>
  <si>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</si>
  <si>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</si>
  <si>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</si>
  <si>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</si>
  <si>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</si>
  <si>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</si>
  <si>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</si>
  <si>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</si>
  <si>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</si>
  <si>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</si>
  <si>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</si>
  <si>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</si>
  <si>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</si>
  <si>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</si>
  <si>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</si>
  <si>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</si>
  <si>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</si>
  <si>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</si>
  <si>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</si>
  <si>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</si>
  <si>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</si>
  <si>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</si>
  <si>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</si>
  <si>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</si>
  <si>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</si>
  <si>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</si>
  <si>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</si>
  <si>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</si>
  <si>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</si>
  <si>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</si>
  <si>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</si>
  <si>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</si>
  <si>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</si>
  <si>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</si>
  <si>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</si>
  <si>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</si>
  <si>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</si>
  <si>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</si>
  <si>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</si>
  <si>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</si>
  <si>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</si>
  <si>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</si>
  <si>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</si>
  <si>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</si>
  <si>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</si>
  <si>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</si>
  <si>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</si>
  <si>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</si>
  <si>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</si>
  <si>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</si>
  <si>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</si>
  <si>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</si>
  <si>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</si>
  <si>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</si>
  <si>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</si>
  <si>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</si>
  <si>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</si>
  <si>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</si>
  <si>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</si>
  <si>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</si>
  <si>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</si>
  <si>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</si>
  <si>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</si>
  <si>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</si>
  <si>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</si>
  <si>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</si>
  <si>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</si>
  <si>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</si>
  <si>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</si>
  <si>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</si>
  <si>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</si>
  <si>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</si>
  <si>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</si>
  <si>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</si>
  <si>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</si>
  <si>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</si>
  <si>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</si>
  <si>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</si>
  <si>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</si>
  <si>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</si>
  <si>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</si>
  <si>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</si>
  <si>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</si>
  <si>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</si>
  <si>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</si>
  <si>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</si>
  <si>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</si>
  <si>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</si>
  <si>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</si>
  <si>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</si>
  <si>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</si>
  <si>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</si>
  <si>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</si>
  <si>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</si>
  <si>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</si>
  <si>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</si>
  <si>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</si>
  <si>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</si>
  <si>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</si>
  <si>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</si>
  <si>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</si>
  <si>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</si>
  <si>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</si>
  <si>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</si>
  <si>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</si>
  <si>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</si>
  <si>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</si>
  <si>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</si>
  <si>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</si>
  <si>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</si>
  <si>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</si>
  <si>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</si>
  <si>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</si>
  <si>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</si>
  <si>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</si>
  <si>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</si>
  <si>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</si>
  <si>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</si>
  <si>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</si>
  <si>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</si>
  <si>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</si>
  <si>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</si>
  <si>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</si>
  <si>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</si>
  <si>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</si>
  <si>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</si>
  <si>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</si>
  <si>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</si>
  <si>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</si>
  <si>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</si>
  <si>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</si>
  <si>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</si>
  <si>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</si>
  <si>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</si>
  <si>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</si>
  <si>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</si>
  <si>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</si>
  <si>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</si>
  <si>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</si>
  <si>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</si>
  <si>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</si>
  <si>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</si>
  <si>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</si>
  <si>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</si>
  <si>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</si>
  <si>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</si>
  <si>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</si>
  <si>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</si>
  <si>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</si>
  <si>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</si>
  <si>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</si>
  <si>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</si>
  <si>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</si>
  <si>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</si>
  <si>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</si>
  <si>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</si>
  <si>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</si>
  <si>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</si>
  <si>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</si>
  <si>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</si>
  <si>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</si>
  <si>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</si>
  <si>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</si>
  <si>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</si>
  <si>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</si>
  <si>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</si>
  <si>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</si>
  <si>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</si>
  <si>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</si>
  <si>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</si>
  <si>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</si>
  <si>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</si>
  <si>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</si>
  <si>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</si>
  <si>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</si>
  <si>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</si>
  <si>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</si>
  <si>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</si>
  <si>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</si>
  <si>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</si>
  <si>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</si>
  <si>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</si>
  <si>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</si>
  <si>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</si>
  <si>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</si>
  <si>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</si>
  <si>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</si>
  <si>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</si>
  <si>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</si>
  <si>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</si>
  <si>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</si>
  <si>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</si>
  <si>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</si>
  <si>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</si>
  <si>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</si>
  <si>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</si>
  <si>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</si>
  <si>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</si>
  <si>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</si>
  <si>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</si>
  <si>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</si>
  <si>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</si>
  <si>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</si>
  <si>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</si>
  <si>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</si>
  <si>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</si>
  <si>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</si>
  <si>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</si>
  <si>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</si>
  <si>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</si>
  <si>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</si>
  <si>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</si>
  <si>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</si>
  <si>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</si>
  <si>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</si>
  <si>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</si>
  <si>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</si>
  <si>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</si>
  <si>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</si>
  <si>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</si>
  <si>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</si>
  <si>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</si>
  <si>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</si>
  <si>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</si>
  <si>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</si>
  <si>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</si>
  <si>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</si>
  <si>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</si>
  <si>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</si>
  <si>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</si>
  <si>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</si>
  <si>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</si>
  <si>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</si>
  <si>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</si>
  <si>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</si>
  <si>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</si>
  <si>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</si>
  <si>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</si>
  <si>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</si>
  <si>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</si>
  <si>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</si>
  <si>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</si>
  <si>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</si>
  <si>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</si>
  <si>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</si>
  <si>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</si>
  <si>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</si>
  <si>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</si>
  <si>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</si>
  <si>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</si>
  <si>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</si>
  <si>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</si>
  <si>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</si>
  <si>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</si>
  <si>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</si>
  <si>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</si>
  <si>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</si>
  <si>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</si>
  <si>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</si>
  <si>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</si>
  <si>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</si>
  <si>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</si>
  <si>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</si>
  <si>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</si>
  <si>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</si>
  <si>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</si>
  <si>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</si>
  <si>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</si>
  <si>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</si>
  <si>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</si>
  <si>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</si>
  <si>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</si>
  <si>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</si>
  <si>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</si>
  <si>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</si>
  <si>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</si>
  <si>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</si>
  <si>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</si>
  <si>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</si>
  <si>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</si>
  <si>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</si>
  <si>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</si>
  <si>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</si>
  <si>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</si>
  <si>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</si>
  <si>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</si>
  <si>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</si>
  <si>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</si>
  <si>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</si>
  <si>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</si>
  <si>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</si>
  <si>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</si>
  <si>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</si>
  <si>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</si>
  <si>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</si>
  <si>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</si>
  <si>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</si>
  <si>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</si>
  <si>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</si>
  <si>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</si>
  <si>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</si>
  <si>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</si>
  <si>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</si>
  <si>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</si>
  <si>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</si>
  <si>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</si>
  <si>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</si>
  <si>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</si>
  <si>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</si>
  <si>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</si>
  <si>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</si>
  <si>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</si>
  <si>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</si>
  <si>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</si>
  <si>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</si>
  <si>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</si>
  <si>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</si>
  <si>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</si>
  <si>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</si>
  <si>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</si>
  <si>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</si>
  <si>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</si>
  <si>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</si>
  <si>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</si>
  <si>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</si>
  <si>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</si>
  <si>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</si>
  <si>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</si>
  <si>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</si>
  <si>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</si>
  <si>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</si>
  <si>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</si>
  <si>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</si>
  <si>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</si>
  <si>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</si>
  <si>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</si>
  <si>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</si>
  <si>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</si>
  <si>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</si>
  <si>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</si>
  <si>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</si>
  <si>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</si>
  <si>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</si>
  <si>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</si>
  <si>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</si>
  <si>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</si>
  <si>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</si>
  <si>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</si>
  <si>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</si>
  <si>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</si>
  <si>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</si>
  <si>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</si>
  <si>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</si>
  <si>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</si>
  <si>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</si>
  <si>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</si>
  <si>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</si>
  <si>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</si>
  <si>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</si>
  <si>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</si>
  <si>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</si>
  <si>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</si>
  <si>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</si>
  <si>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</si>
  <si>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</si>
  <si>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</si>
  <si>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</si>
  <si>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</si>
  <si>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</si>
  <si>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</si>
  <si>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</si>
  <si>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</si>
  <si>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</si>
  <si>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</si>
  <si>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</si>
  <si>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</si>
  <si>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</si>
  <si>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</si>
  <si>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</si>
  <si>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</si>
  <si>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</si>
  <si>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</si>
  <si>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</si>
  <si>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</si>
  <si>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</si>
  <si>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</si>
  <si>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</si>
  <si>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</si>
  <si>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</si>
  <si>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</si>
  <si>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</si>
  <si>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</si>
  <si>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</si>
  <si>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</si>
  <si>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</si>
  <si>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</si>
  <si>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</si>
  <si>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</si>
  <si>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</si>
  <si>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</si>
  <si>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</si>
  <si>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</si>
  <si>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</si>
  <si>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</si>
  <si>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</si>
  <si>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</si>
  <si>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</si>
  <si>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</si>
  <si>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</si>
  <si>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</si>
  <si>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</si>
  <si>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</si>
  <si>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</si>
  <si>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</si>
  <si>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</si>
  <si>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</si>
  <si>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</si>
  <si>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</si>
  <si>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</si>
  <si>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</si>
  <si>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</si>
  <si>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</si>
  <si>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</si>
  <si>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</si>
  <si>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</si>
  <si>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</si>
  <si>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</si>
  <si>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</si>
  <si>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</si>
  <si>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</si>
  <si>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</si>
  <si>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</si>
  <si>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</si>
  <si>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</si>
  <si>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</si>
  <si>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</si>
  <si>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</si>
  <si>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</si>
  <si>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</si>
  <si>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</si>
  <si>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</si>
  <si>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</si>
  <si>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</si>
  <si>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</si>
  <si>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</si>
  <si>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</si>
  <si>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</si>
  <si>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</si>
  <si>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</si>
  <si>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</si>
  <si>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</si>
  <si>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</si>
  <si>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</si>
  <si>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</si>
  <si>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</si>
  <si>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</si>
  <si>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</si>
  <si>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</si>
  <si>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</si>
  <si>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</si>
  <si>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</si>
  <si>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</si>
  <si>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</si>
  <si>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</si>
  <si>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</si>
  <si>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</si>
  <si>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</si>
  <si>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</si>
  <si>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</si>
  <si>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</si>
  <si>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</si>
  <si>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</si>
  <si>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</si>
  <si>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</si>
  <si>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</si>
  <si>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</si>
  <si>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</si>
  <si>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</si>
  <si>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</si>
  <si>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</si>
  <si>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</si>
  <si>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</si>
  <si>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</si>
  <si>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</si>
  <si>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</si>
  <si>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</si>
  <si>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</si>
  <si>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</si>
  <si>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</si>
  <si>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</si>
  <si>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</si>
  <si>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</si>
  <si>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</si>
  <si>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</si>
  <si>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</si>
  <si>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</si>
  <si>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</si>
  <si>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</si>
  <si>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</si>
  <si>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</si>
  <si>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</si>
  <si>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</si>
  <si>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</si>
  <si>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</si>
  <si>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</si>
  <si>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</si>
  <si>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</si>
  <si>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</si>
  <si>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</si>
  <si>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</si>
  <si>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</si>
  <si>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</si>
  <si>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</si>
  <si>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</si>
  <si>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</si>
  <si>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</si>
  <si>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</si>
  <si>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</si>
  <si>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</si>
  <si>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</si>
  <si>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</si>
  <si>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</si>
  <si>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</si>
  <si>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</si>
  <si>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</si>
  <si>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</si>
  <si>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</si>
  <si>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</si>
  <si>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</si>
  <si>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</si>
  <si>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</si>
  <si>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</si>
  <si>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</si>
  <si>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</si>
  <si>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</si>
  <si>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</si>
  <si>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</si>
  <si>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</si>
  <si>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</si>
  <si>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</si>
  <si>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</si>
  <si>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</si>
  <si>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</si>
  <si>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</si>
  <si>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</si>
  <si>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</si>
  <si>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</si>
  <si>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</si>
  <si>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</si>
  <si>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</si>
  <si>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</si>
  <si>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</si>
  <si>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</si>
  <si>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</si>
  <si>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</si>
  <si>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</si>
  <si>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</si>
  <si>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</si>
  <si>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</si>
  <si>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</si>
  <si>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</si>
  <si>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</si>
  <si>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</si>
  <si>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</si>
  <si>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</si>
  <si>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</si>
  <si>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</si>
  <si>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</si>
  <si>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</si>
  <si>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</si>
  <si>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</si>
  <si>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</si>
  <si>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</si>
  <si>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</si>
  <si>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</si>
  <si>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</si>
  <si>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</si>
  <si>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</si>
  <si>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</si>
  <si>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</si>
  <si>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</si>
  <si>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</si>
  <si>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</si>
  <si>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</si>
  <si>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</si>
  <si>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</si>
  <si>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</si>
  <si>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</si>
  <si>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</si>
  <si>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</si>
  <si>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</si>
  <si>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</si>
  <si>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</si>
  <si>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</si>
  <si>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</si>
  <si>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</si>
  <si>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</si>
  <si>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</si>
  <si>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</si>
  <si>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</si>
  <si>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</si>
  <si>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</si>
  <si>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</si>
  <si>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</si>
  <si>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</si>
  <si>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</si>
  <si>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</si>
  <si>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</si>
  <si>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</si>
  <si>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</si>
  <si>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</si>
  <si>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</si>
  <si>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</si>
  <si>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</si>
  <si>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</si>
  <si>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</si>
  <si>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</si>
  <si>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</si>
  <si>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</si>
  <si>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</si>
  <si>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</si>
  <si>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</si>
  <si>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</si>
  <si>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</si>
  <si>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</si>
  <si>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</si>
  <si>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</si>
  <si>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</si>
  <si>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</si>
  <si>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</si>
  <si>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</si>
  <si>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</si>
  <si>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</si>
  <si>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</si>
  <si>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</si>
  <si>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</si>
  <si>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</si>
  <si>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</si>
  <si>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</si>
  <si>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</si>
  <si>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</si>
  <si>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</si>
  <si>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</si>
  <si>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</si>
  <si>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</si>
  <si>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</si>
  <si>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</si>
  <si>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</si>
  <si>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</si>
  <si>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</si>
  <si>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</si>
  <si>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</si>
  <si>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</si>
  <si>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</si>
  <si>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</si>
  <si>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</si>
  <si>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</si>
  <si>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</si>
  <si>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</si>
  <si>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</si>
  <si>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</si>
  <si>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</si>
  <si>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</si>
  <si>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</si>
  <si>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</si>
  <si>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</si>
  <si>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</si>
  <si>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</si>
  <si>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</si>
  <si>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</si>
  <si>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</si>
  <si>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</si>
  <si>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</si>
  <si>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</si>
  <si>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</si>
  <si>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</si>
  <si>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</si>
  <si>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</si>
  <si>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</si>
  <si>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</si>
  <si>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</si>
  <si>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</si>
  <si>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</si>
  <si>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</si>
  <si>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</si>
  <si>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</si>
  <si>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</si>
  <si>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</si>
  <si>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</si>
  <si>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</si>
  <si>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</si>
  <si>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</si>
  <si>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</si>
  <si>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</si>
  <si>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</si>
  <si>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</si>
  <si>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</si>
  <si>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</si>
  <si>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</si>
  <si>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</si>
  <si>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</si>
  <si>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</si>
  <si>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</si>
  <si>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</si>
  <si>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</si>
  <si>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</si>
  <si>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</si>
  <si>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</si>
  <si>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</si>
  <si>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</si>
  <si>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</si>
  <si>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</si>
  <si>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</si>
  <si>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</si>
  <si>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</si>
  <si>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</si>
  <si>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</si>
  <si>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</si>
  <si>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</si>
  <si>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</si>
  <si>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</si>
  <si>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</si>
  <si>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</si>
  <si>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</si>
  <si>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</si>
  <si>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</si>
  <si>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</si>
  <si>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</si>
  <si>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</si>
  <si>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</si>
  <si>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</si>
  <si>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</si>
  <si>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</si>
  <si>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</si>
  <si>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</si>
  <si>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</si>
  <si>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</si>
  <si>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</si>
  <si>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</si>
  <si>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</si>
  <si>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</si>
  <si>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</si>
  <si>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</si>
  <si>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</si>
  <si>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</si>
  <si>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</si>
  <si>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</si>
  <si>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</si>
  <si>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</si>
  <si>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</si>
  <si>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</si>
  <si>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</si>
  <si>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</si>
  <si>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</si>
  <si>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</si>
  <si>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</si>
  <si>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</si>
  <si>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</si>
  <si>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</si>
  <si>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</si>
  <si>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</si>
  <si>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</si>
  <si>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</si>
  <si>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</si>
  <si>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</si>
  <si>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</si>
  <si>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</si>
  <si>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</si>
  <si>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</si>
  <si>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</si>
  <si>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</si>
  <si>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</si>
  <si>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</si>
  <si>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</si>
  <si>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</si>
  <si>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</si>
  <si>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</si>
  <si>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</si>
  <si>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</si>
  <si>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</si>
  <si>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</si>
  <si>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</si>
  <si>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</si>
  <si>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</si>
  <si>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</si>
  <si>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</si>
  <si>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</si>
  <si>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</si>
  <si>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</si>
  <si>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</si>
  <si>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</si>
  <si>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</si>
  <si>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</si>
  <si>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</si>
  <si>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</si>
  <si>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</si>
  <si>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</si>
  <si>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</si>
  <si>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</si>
  <si>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</si>
  <si>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</si>
  <si>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</si>
  <si>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</si>
  <si>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</si>
  <si>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</si>
  <si>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</si>
  <si>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</si>
  <si>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</si>
  <si>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</si>
  <si>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</si>
  <si>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</si>
  <si>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</si>
  <si>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</si>
  <si>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</si>
  <si>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</si>
  <si>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</si>
  <si>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</si>
  <si>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</si>
  <si>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</si>
  <si>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</si>
  <si>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</si>
  <si>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</si>
  <si>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</si>
  <si>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</si>
  <si>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</si>
  <si>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</si>
  <si>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</si>
  <si>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</si>
  <si>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</si>
  <si>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</si>
  <si>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</si>
  <si>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</si>
  <si>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</si>
  <si>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</si>
  <si>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</si>
  <si>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</si>
  <si>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</si>
  <si>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</si>
  <si>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</si>
  <si>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</si>
  <si>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</si>
  <si>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</si>
  <si>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</si>
  <si>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</si>
  <si>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</si>
  <si>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</si>
  <si>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</si>
  <si>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</si>
  <si>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</si>
  <si>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</si>
  <si>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</si>
  <si>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</si>
  <si>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</si>
  <si>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</si>
  <si>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</si>
  <si>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</si>
  <si>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</si>
  <si>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</si>
  <si>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</si>
  <si>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</si>
  <si>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</si>
  <si>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</si>
  <si>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</si>
  <si>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</si>
  <si>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</si>
  <si>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</si>
  <si>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</si>
  <si>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</si>
  <si>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</si>
  <si>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</si>
  <si>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</si>
  <si>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</si>
  <si>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</si>
  <si>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</si>
  <si>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</si>
  <si>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</si>
  <si>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</si>
  <si>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</si>
  <si>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</si>
  <si>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</si>
  <si>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</si>
  <si>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</si>
  <si>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</si>
  <si>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</si>
  <si>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</si>
  <si>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</si>
  <si>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</si>
  <si>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</si>
  <si>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</si>
  <si>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</si>
  <si>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</si>
  <si>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</si>
  <si>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</si>
  <si>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</si>
  <si>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</si>
  <si>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</si>
  <si>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</si>
  <si>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</si>
  <si>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</si>
  <si>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</si>
  <si>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</si>
  <si>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</si>
  <si>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</si>
  <si>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</si>
  <si>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</si>
  <si>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</si>
  <si>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</si>
  <si>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</si>
  <si>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</si>
  <si>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</si>
  <si>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</si>
  <si>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</si>
  <si>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</si>
  <si>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</si>
  <si>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</si>
  <si>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</si>
  <si>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</si>
  <si>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</si>
  <si>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</si>
  <si>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</si>
  <si>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</si>
  <si>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</si>
  <si>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</si>
  <si>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</si>
  <si>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</si>
  <si>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</si>
  <si>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</si>
  <si>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</si>
  <si>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</si>
  <si>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</si>
  <si>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</si>
  <si>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</si>
  <si>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</si>
  <si>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</si>
  <si>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</si>
  <si>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</si>
  <si>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</si>
  <si>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</si>
  <si>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</si>
  <si>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</si>
  <si>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</si>
  <si>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</si>
  <si>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</si>
  <si>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</si>
  <si>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</si>
  <si>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</si>
  <si>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</si>
  <si>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</si>
  <si>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</si>
  <si>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</si>
  <si>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</si>
  <si>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</si>
  <si>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</si>
  <si>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</si>
  <si>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</si>
  <si>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</si>
  <si>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</si>
  <si>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</si>
  <si>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</si>
  <si>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</si>
  <si>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</si>
  <si>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</si>
  <si>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</si>
  <si>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</si>
  <si>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</si>
  <si>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</si>
  <si>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</si>
  <si>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</si>
  <si>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</si>
  <si>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</si>
  <si>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</si>
  <si>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</si>
  <si>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</si>
  <si>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</si>
  <si>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</si>
  <si>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</si>
  <si>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</si>
  <si>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</si>
  <si>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</si>
  <si>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</si>
  <si>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</si>
  <si>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</si>
  <si>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</si>
  <si>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</si>
  <si>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</si>
  <si>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</si>
  <si>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</si>
  <si>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</si>
  <si>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</si>
  <si>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</si>
  <si>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</si>
  <si>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</si>
  <si>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</si>
  <si>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</si>
  <si>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</si>
  <si>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</si>
  <si>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</si>
  <si>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</si>
  <si>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</si>
  <si>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</si>
  <si>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</si>
  <si>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</si>
  <si>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</si>
  <si>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</si>
  <si>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</si>
  <si>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</si>
  <si>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</si>
  <si>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</si>
  <si>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</si>
  <si>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</si>
  <si>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</si>
  <si>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</si>
  <si>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</si>
  <si>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</si>
  <si>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</si>
  <si>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</si>
  <si>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</si>
  <si>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</si>
  <si>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</si>
  <si>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</si>
  <si>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</si>
  <si>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</si>
  <si>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</si>
  <si>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</si>
  <si>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</si>
  <si>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</si>
  <si>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</si>
  <si>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</si>
  <si>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</si>
  <si>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</si>
  <si>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</si>
  <si>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</si>
  <si>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</si>
  <si>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</si>
  <si>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</si>
  <si>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</si>
  <si>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</si>
  <si>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</si>
  <si>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</si>
  <si>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</si>
  <si>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</si>
  <si>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</si>
  <si>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</si>
  <si>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</si>
  <si>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</si>
  <si>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</si>
  <si>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</si>
  <si>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</si>
  <si>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</si>
  <si>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</si>
  <si>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</si>
  <si>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</si>
  <si>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</si>
  <si>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</si>
  <si>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</si>
  <si>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</si>
  <si>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</si>
  <si>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</si>
  <si>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</si>
  <si>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</si>
  <si>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</si>
  <si>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</si>
  <si>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</si>
  <si>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</si>
  <si>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</si>
  <si>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</si>
  <si>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</si>
  <si>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</si>
  <si>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</si>
  <si>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</si>
  <si>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</si>
  <si>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</si>
  <si>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</si>
  <si>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</si>
  <si>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</si>
  <si>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</si>
  <si>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</si>
  <si>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</si>
  <si>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</si>
  <si>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</si>
  <si>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</si>
  <si>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</si>
  <si>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</si>
  <si>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</si>
  <si>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</si>
  <si>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</si>
  <si>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</si>
  <si>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</si>
  <si>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</si>
  <si>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</si>
  <si>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</si>
  <si>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</si>
  <si>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</si>
  <si>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</si>
  <si>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</si>
  <si>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</si>
  <si>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</si>
  <si>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</si>
  <si>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</si>
  <si>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</si>
  <si>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</si>
  <si>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</si>
  <si>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</si>
  <si>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</si>
  <si>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</si>
  <si>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</si>
  <si>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</si>
  <si>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</si>
  <si>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</si>
  <si>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</si>
  <si>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</si>
  <si>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</si>
  <si>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</si>
  <si>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</si>
  <si>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</si>
  <si>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</si>
  <si>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</si>
  <si>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</si>
  <si>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</si>
  <si>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</si>
  <si>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</si>
  <si>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</si>
  <si>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</si>
  <si>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</si>
  <si>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</si>
  <si>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</si>
  <si>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</si>
  <si>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</si>
  <si>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</si>
  <si>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</si>
  <si>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</si>
  <si>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</si>
  <si>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</si>
  <si>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</si>
  <si>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</si>
  <si>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</si>
  <si>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</si>
  <si>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</si>
  <si>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</si>
  <si>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</si>
  <si>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</si>
  <si>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</si>
  <si>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</si>
  <si>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</si>
  <si>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</si>
  <si>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</si>
  <si>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</si>
  <si>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</si>
  <si>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</si>
  <si>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</si>
  <si>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</si>
  <si>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</si>
  <si>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</si>
  <si>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</si>
  <si>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</si>
  <si>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</si>
  <si>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</si>
  <si>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</si>
  <si>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</si>
  <si>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</si>
  <si>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</si>
  <si>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</si>
  <si>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</si>
  <si>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</si>
  <si>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</si>
  <si>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</si>
  <si>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</si>
  <si>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</si>
  <si>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</si>
  <si>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</si>
  <si>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</si>
  <si>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</si>
  <si>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</si>
  <si>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</si>
  <si>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</si>
  <si>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</si>
  <si>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</si>
  <si>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</si>
  <si>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</si>
  <si>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</si>
  <si>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</si>
  <si>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</si>
  <si>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</si>
  <si>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</si>
  <si>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</si>
  <si>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</si>
  <si>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</si>
  <si>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</si>
  <si>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</si>
  <si>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</si>
  <si>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</si>
  <si>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</si>
  <si>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</si>
  <si>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</si>
  <si>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</si>
  <si>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</si>
  <si>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</si>
  <si>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</si>
  <si>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</si>
  <si>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</si>
  <si>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</si>
  <si>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</si>
  <si>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</si>
  <si>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</si>
  <si>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</si>
  <si>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</si>
  <si>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</si>
  <si>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</si>
  <si>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</si>
  <si>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</si>
  <si>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</si>
  <si>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</si>
  <si>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</si>
  <si>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</si>
  <si>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</si>
  <si>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</si>
  <si>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</si>
  <si>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</si>
  <si>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</si>
  <si>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</si>
  <si>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</si>
  <si>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</si>
  <si>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</si>
  <si>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</si>
  <si>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</si>
  <si>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</si>
  <si>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</si>
  <si>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</si>
  <si>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</si>
  <si>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</si>
  <si>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</si>
  <si>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</si>
  <si>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</si>
  <si>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</si>
  <si>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</si>
  <si>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</si>
  <si>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</si>
  <si>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</si>
  <si>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</si>
  <si>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</si>
  <si>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</si>
  <si>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</si>
  <si>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</si>
  <si>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</si>
  <si>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</si>
  <si>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</si>
  <si>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</si>
  <si>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</si>
  <si>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</si>
  <si>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</si>
  <si>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</si>
  <si>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</si>
  <si>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</si>
  <si>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</si>
  <si>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</si>
  <si>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</si>
  <si>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</si>
  <si>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</si>
  <si>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</si>
  <si>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</si>
  <si>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</si>
  <si>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</si>
  <si>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</si>
  <si>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</si>
  <si>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</si>
  <si>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</si>
  <si>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</si>
  <si>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</si>
  <si>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</si>
  <si>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</si>
  <si>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</si>
  <si>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</si>
  <si>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</si>
  <si>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</si>
  <si>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</si>
  <si>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</si>
  <si>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</si>
  <si>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</si>
  <si>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</si>
  <si>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</si>
  <si>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</si>
  <si>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</si>
  <si>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</si>
  <si>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</si>
  <si>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</si>
  <si>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</si>
  <si>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</si>
  <si>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</si>
  <si>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</si>
  <si>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</si>
  <si>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</si>
  <si>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</si>
  <si>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</si>
  <si>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</si>
  <si>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</si>
  <si>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</si>
  <si>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</si>
  <si>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</si>
  <si>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</si>
  <si>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</si>
  <si>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</si>
  <si>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</si>
  <si>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</si>
  <si>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</si>
  <si>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</si>
  <si>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</si>
  <si>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</si>
  <si>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</si>
  <si>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</si>
  <si>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</si>
  <si>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</si>
  <si>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</si>
  <si>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</si>
  <si>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</si>
  <si>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</si>
  <si>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</si>
  <si>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</si>
  <si>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</si>
  <si>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</si>
  <si>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</si>
  <si>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</si>
  <si>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</si>
  <si>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</si>
  <si>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</si>
  <si>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</si>
  <si>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</si>
  <si>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</si>
  <si>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</si>
  <si>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</si>
  <si>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</si>
  <si>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</si>
  <si>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</si>
  <si>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</si>
  <si>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</si>
  <si>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</si>
  <si>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</si>
  <si>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</si>
  <si>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</si>
  <si>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</si>
  <si>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</si>
  <si>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</si>
  <si>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</si>
  <si>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</si>
  <si>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</si>
  <si>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</si>
  <si>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</si>
  <si>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</si>
  <si>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</si>
  <si>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</si>
  <si>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</si>
  <si>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</si>
  <si>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</si>
  <si>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</si>
  <si>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</si>
  <si>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</si>
  <si>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</si>
  <si>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</si>
  <si>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</si>
  <si>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</si>
  <si>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</si>
  <si>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</si>
  <si>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</si>
  <si>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</si>
  <si>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</si>
  <si>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</si>
  <si>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</si>
  <si>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</si>
  <si>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</si>
  <si>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</si>
  <si>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</si>
  <si>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</si>
  <si>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</si>
  <si>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</si>
  <si>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</si>
  <si>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</si>
  <si>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</si>
  <si>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</si>
  <si>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</si>
  <si>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</si>
  <si>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</si>
  <si>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</si>
  <si>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</si>
  <si>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</si>
  <si>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</si>
  <si>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</si>
  <si>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</si>
  <si>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</si>
  <si>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</si>
  <si>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</si>
  <si>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</si>
  <si>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</si>
  <si>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</si>
  <si>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</si>
  <si>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</si>
  <si>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</si>
  <si>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</si>
  <si>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</si>
  <si>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</si>
  <si>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</si>
  <si>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</si>
  <si>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</si>
  <si>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</si>
  <si>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</si>
  <si>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</si>
  <si>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</si>
  <si>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</si>
  <si>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</si>
  <si>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</si>
  <si>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</si>
  <si>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</si>
  <si>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</si>
  <si>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</si>
  <si>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</si>
  <si>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</si>
  <si>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</si>
  <si>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</si>
  <si>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</si>
  <si>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</si>
  <si>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</si>
  <si>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</si>
  <si>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</si>
  <si>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</si>
  <si>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</si>
  <si>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</si>
  <si>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</si>
  <si>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</si>
  <si>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</si>
  <si>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</si>
  <si>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</si>
  <si>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</si>
  <si>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</si>
  <si>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</si>
  <si>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</si>
  <si>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</si>
  <si>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</si>
  <si>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</si>
  <si>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</si>
  <si>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</si>
  <si>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</si>
  <si>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</si>
  <si>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</si>
  <si>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</si>
  <si>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</si>
  <si>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</si>
  <si>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</si>
  <si>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</si>
  <si>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</si>
  <si>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</si>
  <si>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</si>
  <si>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</si>
  <si>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</si>
  <si>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</si>
  <si>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</si>
  <si>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</si>
  <si>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</si>
  <si>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</si>
  <si>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</si>
  <si>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</si>
  <si>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</si>
  <si>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</si>
  <si>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</si>
  <si>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</si>
  <si>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</si>
  <si>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</si>
  <si>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</si>
  <si>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</si>
  <si>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</si>
  <si>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</si>
  <si>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</si>
  <si>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</si>
  <si>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</si>
  <si>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</si>
  <si>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</si>
  <si>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</si>
  <si>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</si>
  <si>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</si>
  <si>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</si>
  <si>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</si>
  <si>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</si>
  <si>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</si>
  <si>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</si>
  <si>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</si>
  <si>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</si>
  <si>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</si>
  <si>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</si>
  <si>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</si>
  <si>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</si>
  <si>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</si>
  <si>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</si>
  <si>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</si>
  <si>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</si>
  <si>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</si>
  <si>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</si>
  <si>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</si>
  <si>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</si>
  <si>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</si>
  <si>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</si>
  <si>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</si>
  <si>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</si>
  <si>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</si>
  <si>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</si>
  <si>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</si>
  <si>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</si>
  <si>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</si>
  <si>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</si>
  <si>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</si>
  <si>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</si>
  <si>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</si>
  <si>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</si>
  <si>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</si>
  <si>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</si>
  <si>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</si>
  <si>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</si>
  <si>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</si>
  <si>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</si>
  <si>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</si>
  <si>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</si>
  <si>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</si>
  <si>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</si>
  <si>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</si>
  <si>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</si>
  <si>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</si>
  <si>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</si>
  <si>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</si>
  <si>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</si>
  <si>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</si>
  <si>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</si>
  <si>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</si>
  <si>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</si>
  <si>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</si>
  <si>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</si>
  <si>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</si>
  <si>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</si>
  <si>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</si>
  <si>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</si>
  <si>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</si>
  <si>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</si>
  <si>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</si>
  <si>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</si>
  <si>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</si>
  <si>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</si>
  <si>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</si>
  <si>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</si>
  <si>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</si>
  <si>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</si>
  <si>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</si>
  <si>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</si>
  <si>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</si>
  <si>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</si>
  <si>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</si>
  <si>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</si>
  <si>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</si>
  <si>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</si>
  <si>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</si>
  <si>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</si>
  <si>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</si>
  <si>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</si>
  <si>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</si>
  <si>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</si>
  <si>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</si>
  <si>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</si>
  <si>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</si>
  <si>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</si>
  <si>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</si>
  <si>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</si>
  <si>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</si>
  <si>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</si>
  <si>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</si>
  <si>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</si>
  <si>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</si>
  <si>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</si>
  <si>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</si>
  <si>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</si>
  <si>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</si>
  <si>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</si>
  <si>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</si>
  <si>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</si>
  <si>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</si>
  <si>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</si>
  <si>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</si>
  <si>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</si>
  <si>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</si>
  <si>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</si>
  <si>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</si>
  <si>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</si>
  <si>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</si>
  <si>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</si>
  <si>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</si>
  <si>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</si>
  <si>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</si>
  <si>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</si>
  <si>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</si>
  <si>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</si>
  <si>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</si>
  <si>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</si>
  <si>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</si>
  <si>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</si>
  <si>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</si>
  <si>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</si>
  <si>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</si>
  <si>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</si>
  <si>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</si>
  <si>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</si>
  <si>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</si>
  <si>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</si>
  <si>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</si>
  <si>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</si>
  <si>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</si>
  <si>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</si>
  <si>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</si>
  <si>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</si>
  <si>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</si>
  <si>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</si>
  <si>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</si>
  <si>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</si>
  <si>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</si>
  <si>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</si>
  <si>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</si>
  <si>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</si>
  <si>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</si>
  <si>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</si>
  <si>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</si>
  <si>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</si>
  <si>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</si>
  <si>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</si>
  <si>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</si>
  <si>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</si>
  <si>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</si>
  <si>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</si>
  <si>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</si>
  <si>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</si>
  <si>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</si>
  <si>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</si>
  <si>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</si>
  <si>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</si>
  <si>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</si>
  <si>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</si>
  <si>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</si>
  <si>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</si>
  <si>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</si>
  <si>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</si>
  <si>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</si>
  <si>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</si>
  <si>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</si>
  <si>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</si>
  <si>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</si>
  <si>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</si>
  <si>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</si>
  <si>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</si>
  <si>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</si>
  <si>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</si>
  <si>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</si>
  <si>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</si>
  <si>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</si>
  <si>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</si>
  <si>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</si>
  <si>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</si>
  <si>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</si>
  <si>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</si>
  <si>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</si>
  <si>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</si>
  <si>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</si>
  <si>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</si>
  <si>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</si>
  <si>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</si>
  <si>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</si>
  <si>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</si>
  <si>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</si>
  <si>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</si>
  <si>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</si>
  <si>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</si>
  <si>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</si>
  <si>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</si>
  <si>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</si>
  <si>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</si>
  <si>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</si>
  <si>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</si>
  <si>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</si>
  <si>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</si>
  <si>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</si>
  <si>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</si>
  <si>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</si>
  <si>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</si>
  <si>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</si>
  <si>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</si>
  <si>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</si>
  <si>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</si>
  <si>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</si>
  <si>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</si>
  <si>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</si>
  <si>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</si>
  <si>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</si>
  <si>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</si>
  <si>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</si>
  <si>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</si>
  <si>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</si>
  <si>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</si>
  <si>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</si>
  <si>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</si>
  <si>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</si>
  <si>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</si>
  <si>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</si>
  <si>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</si>
  <si>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</si>
  <si>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</si>
  <si>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</si>
  <si>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</si>
  <si>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</si>
  <si>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</si>
  <si>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</si>
  <si>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</si>
  <si>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</si>
  <si>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</si>
  <si>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</si>
  <si>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</si>
  <si>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</si>
  <si>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</si>
  <si>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</si>
  <si>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</si>
  <si>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</si>
  <si>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</si>
  <si>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</si>
  <si>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</si>
  <si>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</si>
  <si>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</si>
  <si>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</si>
  <si>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</si>
  <si>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</si>
  <si>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</si>
  <si>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</si>
  <si>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</si>
  <si>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</si>
  <si>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</si>
  <si>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</si>
  <si>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</si>
  <si>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</si>
  <si>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</si>
  <si>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</si>
  <si>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</si>
  <si>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</si>
  <si>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</si>
  <si>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</si>
  <si>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</si>
  <si>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</si>
  <si>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</si>
  <si>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</si>
  <si>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</si>
  <si>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</si>
  <si>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</si>
  <si>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</si>
  <si>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</si>
  <si>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</si>
  <si>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</si>
  <si>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</si>
  <si>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</si>
  <si>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</si>
  <si>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</si>
  <si>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</si>
  <si>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</si>
  <si>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</si>
  <si>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</si>
  <si>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</si>
  <si>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</si>
  <si>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</si>
  <si>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</si>
  <si>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</si>
  <si>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</si>
  <si>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</si>
  <si>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</si>
  <si>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</si>
  <si>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</si>
  <si>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</si>
  <si>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</si>
  <si>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</si>
  <si>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</si>
  <si>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</si>
  <si>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</si>
  <si>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</si>
  <si>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</si>
  <si>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</si>
  <si>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</si>
  <si>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</si>
  <si>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</si>
  <si>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</si>
  <si>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</si>
  <si>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</si>
  <si>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</si>
  <si>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</si>
  <si>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</si>
  <si>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</si>
  <si>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</si>
  <si>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</si>
  <si>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</si>
  <si>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</si>
  <si>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</si>
  <si>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</si>
  <si>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</si>
  <si>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</si>
  <si>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</si>
  <si>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</si>
  <si>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</si>
  <si>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</si>
  <si>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</si>
  <si>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</si>
  <si>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</si>
  <si>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</si>
  <si>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</si>
  <si>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</si>
  <si>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</si>
  <si>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</si>
  <si>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</si>
  <si>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</si>
  <si>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</si>
  <si>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</si>
  <si>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</si>
  <si>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</si>
  <si>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</si>
  <si>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</si>
  <si>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</si>
  <si>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</si>
  <si>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</si>
  <si>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</si>
  <si>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</si>
  <si>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</si>
  <si>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</si>
  <si>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</si>
  <si>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</si>
  <si>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</si>
  <si>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</si>
  <si>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</si>
  <si>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</si>
  <si>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</si>
  <si>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</si>
  <si>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</si>
  <si>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</si>
  <si>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</si>
  <si>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</si>
  <si>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</si>
  <si>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</si>
  <si>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</si>
  <si>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</si>
  <si>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</si>
  <si>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</si>
  <si>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</si>
  <si>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</si>
  <si>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</si>
  <si>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</si>
  <si>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</si>
  <si>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</si>
  <si>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</si>
  <si>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</si>
  <si>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</si>
  <si>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</si>
  <si>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</si>
  <si>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</si>
  <si>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</si>
  <si>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</si>
  <si>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</si>
  <si>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</si>
  <si>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</si>
  <si>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</si>
  <si>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</si>
  <si>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</si>
  <si>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</si>
  <si>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</si>
  <si>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</si>
  <si>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</si>
  <si>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</si>
  <si>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</si>
  <si>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</si>
  <si>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</si>
  <si>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</si>
  <si>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</si>
  <si>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</si>
  <si>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</si>
  <si>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</si>
  <si>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</si>
  <si>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</si>
  <si>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</si>
  <si>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</si>
  <si>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</si>
  <si>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</si>
  <si>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</si>
  <si>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</si>
  <si>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</si>
  <si>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</si>
  <si>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</si>
  <si>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</si>
  <si>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</si>
  <si>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</si>
  <si>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</si>
  <si>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</si>
  <si>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</si>
  <si>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</si>
  <si>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</si>
  <si>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</si>
  <si>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</si>
  <si>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</si>
  <si>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</si>
  <si>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</si>
  <si>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</si>
  <si>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</si>
  <si>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</si>
  <si>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</si>
  <si>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</si>
  <si>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</si>
  <si>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</si>
  <si>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</si>
  <si>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</si>
  <si>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</si>
  <si>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</si>
  <si>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</si>
  <si>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</si>
  <si>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</si>
  <si>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</si>
  <si>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</si>
  <si>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</si>
  <si>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</si>
  <si>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</si>
  <si>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</si>
  <si>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</si>
  <si>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</si>
  <si>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</si>
  <si>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</si>
  <si>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</si>
  <si>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</si>
  <si>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</si>
  <si>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</si>
  <si>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</si>
  <si>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</si>
  <si>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</si>
  <si>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</si>
  <si>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</si>
  <si>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</si>
  <si>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</si>
  <si>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</si>
  <si>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</si>
  <si>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</si>
  <si>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</si>
  <si>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</si>
  <si>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</si>
  <si>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</si>
  <si>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</si>
  <si>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</si>
  <si>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</si>
  <si>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</si>
  <si>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</si>
  <si>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</si>
  <si>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</si>
  <si>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</si>
  <si>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</si>
  <si>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</si>
  <si>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</si>
  <si>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</si>
  <si>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</si>
  <si>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</si>
  <si>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</si>
  <si>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</si>
  <si>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</si>
  <si>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</si>
  <si>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</si>
  <si>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</si>
  <si>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</si>
  <si>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</si>
  <si>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</si>
  <si>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</si>
  <si>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</si>
  <si>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</si>
  <si>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</si>
  <si>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</si>
  <si>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</si>
  <si>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</si>
  <si>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</si>
  <si>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</si>
  <si>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</si>
  <si>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</si>
  <si>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</si>
  <si>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</si>
  <si>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</si>
  <si>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</si>
  <si>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</si>
  <si>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</si>
  <si>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</si>
  <si>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</si>
  <si>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</si>
  <si>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</si>
  <si>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</si>
  <si>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</si>
  <si>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</si>
  <si>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</si>
  <si>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</si>
  <si>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</si>
  <si>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</si>
  <si>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</si>
  <si>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</si>
  <si>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</si>
  <si>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</si>
  <si>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</si>
  <si>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</si>
  <si>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</si>
  <si>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</si>
  <si>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</si>
  <si>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</si>
  <si>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</si>
  <si>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</si>
  <si>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</si>
  <si>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</si>
  <si>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</si>
  <si>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</si>
  <si>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</si>
  <si>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</si>
  <si>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</si>
  <si>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</si>
  <si>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</si>
  <si>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</si>
  <si>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</si>
  <si>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</si>
  <si>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</si>
  <si>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</si>
  <si>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</si>
  <si>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</si>
  <si>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</si>
  <si>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</si>
  <si>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</si>
  <si>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</si>
  <si>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</si>
  <si>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</si>
  <si>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</si>
  <si>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</si>
  <si>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</si>
  <si>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</si>
  <si>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</si>
  <si>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</si>
  <si>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</si>
  <si>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</si>
  <si>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</si>
  <si>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</si>
  <si>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</si>
  <si>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</si>
  <si>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</si>
  <si>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</si>
  <si>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</si>
  <si>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</si>
  <si>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</si>
  <si>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</si>
  <si>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</si>
  <si>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</si>
  <si>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</si>
  <si>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</si>
  <si>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</si>
  <si>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</si>
  <si>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</si>
  <si>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</si>
  <si>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</si>
  <si>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</si>
  <si>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</si>
  <si>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</si>
  <si>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</si>
  <si>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</si>
  <si>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</si>
  <si>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</si>
  <si>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</si>
  <si>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</si>
  <si>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</si>
  <si>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</si>
  <si>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</si>
  <si>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</si>
  <si>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</si>
  <si>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</si>
  <si>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</si>
  <si>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</si>
  <si>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</si>
  <si>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</si>
  <si>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</si>
  <si>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</si>
  <si>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</si>
  <si>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</si>
  <si>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</si>
  <si>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</si>
  <si>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</si>
  <si>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</si>
  <si>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</si>
  <si>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</si>
  <si>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</si>
  <si>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</si>
  <si>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</si>
  <si>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</si>
  <si>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</si>
  <si>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</si>
  <si>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</si>
  <si>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</si>
  <si>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</si>
  <si>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</si>
  <si>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</si>
  <si>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</si>
  <si>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</si>
  <si>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</si>
  <si>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</si>
  <si>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</si>
  <si>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</si>
  <si>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</si>
  <si>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</si>
  <si>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</si>
  <si>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</si>
  <si>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</si>
  <si>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</si>
  <si>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</si>
  <si>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</si>
  <si>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</si>
  <si>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</si>
  <si>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</si>
  <si>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</si>
  <si>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</si>
  <si>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</si>
  <si>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</si>
  <si>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</si>
  <si>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</si>
  <si>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</si>
  <si>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</si>
  <si>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</si>
  <si>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</si>
  <si>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</si>
  <si>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</si>
  <si>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</si>
  <si>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</si>
  <si>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</si>
  <si>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</si>
  <si>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</si>
  <si>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</si>
  <si>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</si>
  <si>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</si>
  <si>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</si>
  <si>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</si>
  <si>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</si>
  <si>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</si>
  <si>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</si>
  <si>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</si>
  <si>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</si>
  <si>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</si>
  <si>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</si>
  <si>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</si>
  <si>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</si>
  <si>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</si>
  <si>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</si>
  <si>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</si>
  <si>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</si>
  <si>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</si>
  <si>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</si>
  <si>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</si>
  <si>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</si>
  <si>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</si>
  <si>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</si>
  <si>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</si>
  <si>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</si>
  <si>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</si>
  <si>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</si>
  <si>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</si>
  <si>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</si>
  <si>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</si>
  <si>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</si>
  <si>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</si>
  <si>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</si>
  <si>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</si>
  <si>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</si>
  <si>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</si>
  <si>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</si>
  <si>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</si>
  <si>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</si>
  <si>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</si>
  <si>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</si>
  <si>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</si>
  <si>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</si>
  <si>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</si>
  <si>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</si>
  <si>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</si>
  <si>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</si>
  <si>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</si>
  <si>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</si>
  <si>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</si>
  <si>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</si>
  <si>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</si>
  <si>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</si>
  <si>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</si>
  <si>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</si>
  <si>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</si>
  <si>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</si>
  <si>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</si>
  <si>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</si>
  <si>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</si>
  <si>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</si>
  <si>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</si>
  <si>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</si>
  <si>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</si>
  <si>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</si>
  <si>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</si>
  <si>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</si>
  <si>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</si>
  <si>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</si>
  <si>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</si>
  <si>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</si>
  <si>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</si>
  <si>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</si>
  <si>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</si>
  <si>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</si>
  <si>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</si>
  <si>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</si>
  <si>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</si>
  <si>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</si>
  <si>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</si>
  <si>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</si>
  <si>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</si>
  <si>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</si>
  <si>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</si>
  <si>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</si>
  <si>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</si>
  <si>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</si>
  <si>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</si>
  <si>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</si>
  <si>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</si>
  <si>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</si>
  <si>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</si>
  <si>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</si>
  <si>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</si>
  <si>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</si>
  <si>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</si>
  <si>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</si>
  <si>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</si>
  <si>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</si>
  <si>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</si>
  <si>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</si>
  <si>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</si>
  <si>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</si>
  <si>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</si>
  <si>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</si>
  <si>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</si>
  <si>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</si>
  <si>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</si>
  <si>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</si>
  <si>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</si>
  <si>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</si>
  <si>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</si>
  <si>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</si>
  <si>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</si>
  <si>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</si>
  <si>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</si>
  <si>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</si>
  <si>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</si>
  <si>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</si>
  <si>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</si>
  <si>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</si>
  <si>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</si>
  <si>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</si>
  <si>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</si>
  <si>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</si>
  <si>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</si>
  <si>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</si>
  <si>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</si>
  <si>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</si>
  <si>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</si>
  <si>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</si>
  <si>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</si>
  <si>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</si>
  <si>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</si>
  <si>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</si>
  <si>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</si>
  <si>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</si>
  <si>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</si>
  <si>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</si>
  <si>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</si>
  <si>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</si>
  <si>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</si>
  <si>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</si>
  <si>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</si>
  <si>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</si>
  <si>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</si>
  <si>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</si>
  <si>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</si>
  <si>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</si>
  <si>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</si>
  <si>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</si>
  <si>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</si>
  <si>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</si>
  <si>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</si>
  <si>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</si>
  <si>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</si>
  <si>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</si>
  <si>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</si>
  <si>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</si>
  <si>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</si>
  <si>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</si>
  <si>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</si>
  <si>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</si>
  <si>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</si>
  <si>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</si>
  <si>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</si>
  <si>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</si>
  <si>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</si>
  <si>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</si>
  <si>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</si>
  <si>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</si>
  <si>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</si>
  <si>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</si>
  <si>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</si>
  <si>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</si>
  <si>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</si>
  <si>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</si>
  <si>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</si>
  <si>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</si>
  <si>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</si>
  <si>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</si>
  <si>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</si>
  <si>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</si>
  <si>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</si>
  <si>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</si>
  <si>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</si>
  <si>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</si>
  <si>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</si>
  <si>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</si>
  <si>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</si>
  <si>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</si>
  <si>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</si>
  <si>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</si>
  <si>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</si>
  <si>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</si>
  <si>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</si>
  <si>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</si>
  <si>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</si>
  <si>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</si>
  <si>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</si>
  <si>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</si>
  <si>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</si>
  <si>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</si>
  <si>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</si>
  <si>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</si>
  <si>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</si>
  <si>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</si>
  <si>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</si>
  <si>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</si>
  <si>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</si>
  <si>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</si>
  <si>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</si>
  <si>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</si>
  <si>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</si>
  <si>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</si>
  <si>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</si>
  <si>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</si>
  <si>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</si>
  <si>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</si>
  <si>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</si>
  <si>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</si>
  <si>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</si>
  <si>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</si>
  <si>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</si>
  <si>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</si>
  <si>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</si>
  <si>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</si>
  <si>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</si>
  <si>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</si>
  <si>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</si>
  <si>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</si>
  <si>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</si>
  <si>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</si>
  <si>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</si>
  <si>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</si>
  <si>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</si>
  <si>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</si>
  <si>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</si>
  <si>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</si>
  <si>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</si>
  <si>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</si>
  <si>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</si>
  <si>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</si>
  <si>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</si>
  <si>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</si>
  <si>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</si>
  <si>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</si>
  <si>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</si>
  <si>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</si>
  <si>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</si>
  <si>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</si>
  <si>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</si>
  <si>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</si>
  <si>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</si>
  <si>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</si>
  <si>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</si>
  <si>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</si>
  <si>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</si>
  <si>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</si>
  <si>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</si>
  <si>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</si>
  <si>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</si>
  <si>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</si>
  <si>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</si>
  <si>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</si>
  <si>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</si>
  <si>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</si>
  <si>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</si>
  <si>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</si>
  <si>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</si>
  <si>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</si>
  <si>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</si>
  <si>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</si>
  <si>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</si>
  <si>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</si>
  <si>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</si>
  <si>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</si>
  <si>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</si>
  <si>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</si>
  <si>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</si>
  <si>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</si>
  <si>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</si>
  <si>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</si>
  <si>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</si>
  <si>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</si>
  <si>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</si>
  <si>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</si>
  <si>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</si>
  <si>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</si>
  <si>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</si>
  <si>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</si>
  <si>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</si>
  <si>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</si>
  <si>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</si>
  <si>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</si>
  <si>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</si>
  <si>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</si>
  <si>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</si>
  <si>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</si>
  <si>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</si>
  <si>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</si>
  <si>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</si>
  <si>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</si>
  <si>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</si>
  <si>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</si>
  <si>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</si>
  <si>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</si>
  <si>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</si>
  <si>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</si>
  <si>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</si>
  <si>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</si>
  <si>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</si>
  <si>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</si>
  <si>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</si>
  <si>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</si>
  <si>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</si>
  <si>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</si>
  <si>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</si>
  <si>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</si>
  <si>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</si>
  <si>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</si>
  <si>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</si>
  <si>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</si>
  <si>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</si>
  <si>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</si>
  <si>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</si>
  <si>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</si>
  <si>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</si>
  <si>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</si>
  <si>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</si>
  <si>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</si>
  <si>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</si>
  <si>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</si>
  <si>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</si>
  <si>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</si>
  <si>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</si>
  <si>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</si>
  <si>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</si>
  <si>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</si>
  <si>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</si>
  <si>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</si>
  <si>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</si>
  <si>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</si>
  <si>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</si>
  <si>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</si>
  <si>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</si>
  <si>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</si>
  <si>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</si>
  <si>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</si>
  <si>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</si>
  <si>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</si>
  <si>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</si>
  <si>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</si>
  <si>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</si>
  <si>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</si>
  <si>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</si>
  <si>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</si>
  <si>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</si>
  <si>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</si>
  <si>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</si>
  <si>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</si>
  <si>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</si>
  <si>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</si>
  <si>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</si>
  <si>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</si>
  <si>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</si>
  <si>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</si>
  <si>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</si>
  <si>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</si>
  <si>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</si>
  <si>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</si>
  <si>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</si>
  <si>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</si>
  <si>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</si>
  <si>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</si>
  <si>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</si>
  <si>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</si>
  <si>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</si>
  <si>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</si>
  <si>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</si>
  <si>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</si>
  <si>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</si>
  <si>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</si>
  <si>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</si>
  <si>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</si>
  <si>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</si>
  <si>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</si>
  <si>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</si>
  <si>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</si>
  <si>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</si>
  <si>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</si>
  <si>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</si>
  <si>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</si>
  <si>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</si>
  <si>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</si>
  <si>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</si>
  <si>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</si>
  <si>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</si>
  <si>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</si>
  <si>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</si>
  <si>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</si>
  <si>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</si>
  <si>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</si>
  <si>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</si>
  <si>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</si>
  <si>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</si>
  <si>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</si>
  <si>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</si>
  <si>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</si>
  <si>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</si>
  <si>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</si>
  <si>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</si>
  <si>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</si>
  <si>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</si>
  <si>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</si>
  <si>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</si>
  <si>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</si>
  <si>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</si>
  <si>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</si>
  <si>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</si>
  <si>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</si>
  <si>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</si>
  <si>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</si>
  <si>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</si>
  <si>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</si>
  <si>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</si>
  <si>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</si>
  <si>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</si>
  <si>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</si>
  <si>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</si>
  <si>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</si>
  <si>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</si>
  <si>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</si>
  <si>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</si>
  <si>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</si>
  <si>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</si>
  <si>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</si>
  <si>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</si>
  <si>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</si>
  <si>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</si>
  <si>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</si>
  <si>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</si>
  <si>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</si>
  <si>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</si>
  <si>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</si>
  <si>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</si>
  <si>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</si>
  <si>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</si>
  <si>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</si>
  <si>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</si>
  <si>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</si>
  <si>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</si>
  <si>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</si>
  <si>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</si>
  <si>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</si>
  <si>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</si>
  <si>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</si>
  <si>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</si>
  <si>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</si>
  <si>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</si>
  <si>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</si>
  <si>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</si>
  <si>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</si>
  <si>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</si>
  <si>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</si>
  <si>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</si>
  <si>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</si>
  <si>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</si>
  <si>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</si>
  <si>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</si>
  <si>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</si>
  <si>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</si>
  <si>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</si>
  <si>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</si>
  <si>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</si>
  <si>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</si>
  <si>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</si>
  <si>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</si>
  <si>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</si>
  <si>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</si>
  <si>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</si>
  <si>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</si>
  <si>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</si>
  <si>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</si>
  <si>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</si>
  <si>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</si>
  <si>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</si>
  <si>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</si>
  <si>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</si>
  <si>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</si>
  <si>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</si>
  <si>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</si>
  <si>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</si>
  <si>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</si>
  <si>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</si>
  <si>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</si>
  <si>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</si>
  <si>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</si>
  <si>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</si>
  <si>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</si>
  <si>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</si>
  <si>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</si>
  <si>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</si>
  <si>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</si>
  <si>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</si>
  <si>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</si>
  <si>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</si>
  <si>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</si>
  <si>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</si>
  <si>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</si>
  <si>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</si>
  <si>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</si>
  <si>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</si>
  <si>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</si>
  <si>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</si>
  <si>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</si>
  <si>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</si>
  <si>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</si>
  <si>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</si>
  <si>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</si>
  <si>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</si>
  <si>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</si>
  <si>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</si>
  <si>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</si>
  <si>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</si>
  <si>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</si>
  <si>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</si>
  <si>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</si>
  <si>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</si>
  <si>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</si>
  <si>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</si>
  <si>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</si>
  <si>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</si>
  <si>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</si>
  <si>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</si>
  <si>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</si>
  <si>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</si>
  <si>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</si>
  <si>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</si>
  <si>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</si>
  <si>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</si>
  <si>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</si>
  <si>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</si>
  <si>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</si>
  <si>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</si>
  <si>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</si>
  <si>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</si>
  <si>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</si>
  <si>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</si>
  <si>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</si>
  <si>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</si>
  <si>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</si>
  <si>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</si>
  <si>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</si>
  <si>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</si>
  <si>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</si>
  <si>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</si>
  <si>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</si>
  <si>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</si>
  <si>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</si>
  <si>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</si>
  <si>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</si>
  <si>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</si>
  <si>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</si>
  <si>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</si>
  <si>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</si>
  <si>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</si>
  <si>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</si>
  <si>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</si>
  <si>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</si>
  <si>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</si>
  <si>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</si>
  <si>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</si>
  <si>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</si>
  <si>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</si>
  <si>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</si>
  <si>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</si>
  <si>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</si>
  <si>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</si>
  <si>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</si>
  <si>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</si>
  <si>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</si>
  <si>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</si>
  <si>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</si>
  <si>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</si>
  <si>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</si>
  <si>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</si>
  <si>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</si>
  <si>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</si>
  <si>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</si>
  <si>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</si>
  <si>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</si>
  <si>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</si>
  <si>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</si>
  <si>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</si>
  <si>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</si>
  <si>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</si>
  <si>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</si>
  <si>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</si>
  <si>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</si>
  <si>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</si>
  <si>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</si>
  <si>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</si>
  <si>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</si>
  <si>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</si>
  <si>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</si>
  <si>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</si>
  <si>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</si>
  <si>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</si>
  <si>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</si>
  <si>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</si>
  <si>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</si>
  <si>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</si>
  <si>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</si>
  <si>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</si>
  <si>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</si>
  <si>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</si>
  <si>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</si>
  <si>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</si>
  <si>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</si>
  <si>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</si>
  <si>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</si>
  <si>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</si>
  <si>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</si>
  <si>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</si>
  <si>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</si>
  <si>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</si>
  <si>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</si>
  <si>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</si>
  <si>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</si>
  <si>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</si>
  <si>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</si>
  <si>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</si>
  <si>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</si>
  <si>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</si>
  <si>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</si>
  <si>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</si>
  <si>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</si>
  <si>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</si>
  <si>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</si>
  <si>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</si>
  <si>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</si>
  <si>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</si>
  <si>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</si>
  <si>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</si>
  <si>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</si>
  <si>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</si>
  <si>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</si>
  <si>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</si>
  <si>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</si>
  <si>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</si>
  <si>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</si>
  <si>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</si>
  <si>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</si>
  <si>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</si>
  <si>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</si>
  <si>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</si>
  <si>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</si>
  <si>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</si>
  <si>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</si>
  <si>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</si>
  <si>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</si>
  <si>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</si>
  <si>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</si>
  <si>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</si>
  <si>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</si>
  <si>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</si>
  <si>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</si>
  <si>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</si>
  <si>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</si>
  <si>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</si>
  <si>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</si>
  <si>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</si>
  <si>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</si>
  <si>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</si>
  <si>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</si>
  <si>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</si>
  <si>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</si>
  <si>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</si>
  <si>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</si>
  <si>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</si>
  <si>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</si>
  <si>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</si>
  <si>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</si>
  <si>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</si>
  <si>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</si>
  <si>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</si>
  <si>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</si>
  <si>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</si>
  <si>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</si>
  <si>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</si>
  <si>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</si>
  <si>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</si>
  <si>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</si>
  <si>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</si>
  <si>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</si>
  <si>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</si>
  <si>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</si>
  <si>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</si>
  <si>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</si>
  <si>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</si>
  <si>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</si>
  <si>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</si>
  <si>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</si>
  <si>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</si>
  <si>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</si>
  <si>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</si>
  <si>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</si>
  <si>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</si>
  <si>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</si>
  <si>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</si>
  <si>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</si>
  <si>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</si>
  <si>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</si>
  <si>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</si>
  <si>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</si>
  <si>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</si>
  <si>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</si>
  <si>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</si>
  <si>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</si>
  <si>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</si>
  <si>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</si>
  <si>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</si>
  <si>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</si>
  <si>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</si>
  <si>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</si>
  <si>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</si>
  <si>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</si>
  <si>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</si>
  <si>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</si>
  <si>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</si>
  <si>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</si>
  <si>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</si>
  <si>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</si>
  <si>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</si>
  <si>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</si>
  <si>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</si>
  <si>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</si>
  <si>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</si>
  <si>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</si>
  <si>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</si>
  <si>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</si>
  <si>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</si>
  <si>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</si>
  <si>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</si>
  <si>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</si>
  <si>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</si>
  <si>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</si>
  <si>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</si>
  <si>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</si>
  <si>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</si>
  <si>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</si>
  <si>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</si>
  <si>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</si>
  <si>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</si>
  <si>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</si>
  <si>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</si>
  <si>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</si>
  <si>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</si>
  <si>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</si>
  <si>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</si>
  <si>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</si>
  <si>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</si>
  <si>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</si>
  <si>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</si>
  <si>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</si>
  <si>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</si>
  <si>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</si>
  <si>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</si>
  <si>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</si>
  <si>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</si>
  <si>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</si>
  <si>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</si>
  <si>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</si>
  <si>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</si>
  <si>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</si>
  <si>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</si>
  <si>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</si>
  <si>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</si>
  <si>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</si>
  <si>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</si>
  <si>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</si>
  <si>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</si>
  <si>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</si>
  <si>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</si>
  <si>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</si>
  <si>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</si>
  <si>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</si>
  <si>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</si>
  <si>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</si>
  <si>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</si>
  <si>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</si>
  <si>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</si>
  <si>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</si>
  <si>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</si>
  <si>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</si>
  <si>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</si>
  <si>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</si>
  <si>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</si>
  <si>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</si>
  <si>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</si>
  <si>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</si>
  <si>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</si>
  <si>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</si>
  <si>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</si>
  <si>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</si>
  <si>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</si>
  <si>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</si>
  <si>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</si>
  <si>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</si>
  <si>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</si>
  <si>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</si>
  <si>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</si>
  <si>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</si>
  <si>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</si>
  <si>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</si>
  <si>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</si>
  <si>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</si>
  <si>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</si>
  <si>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</si>
  <si>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</si>
  <si>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</si>
  <si>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</si>
  <si>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</si>
  <si>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</si>
  <si>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</si>
  <si>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</si>
  <si>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</si>
  <si>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</si>
  <si>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</si>
  <si>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</si>
  <si>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</si>
  <si>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</si>
  <si>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</si>
  <si>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</si>
  <si>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</si>
  <si>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</si>
  <si>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</si>
  <si>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</si>
  <si>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</si>
  <si>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</si>
  <si>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</si>
  <si>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</si>
  <si>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</si>
  <si>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</si>
  <si>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</si>
  <si>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</si>
  <si>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</si>
  <si>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</si>
  <si>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</si>
  <si>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</si>
  <si>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</si>
  <si>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</si>
  <si>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</si>
  <si>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</si>
  <si>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</si>
  <si>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</si>
  <si>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</si>
  <si>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</si>
  <si>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</si>
  <si>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</si>
  <si>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</si>
  <si>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</si>
  <si>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</si>
  <si>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</si>
  <si>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</si>
  <si>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</si>
  <si>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</si>
  <si>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</si>
  <si>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</si>
  <si>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</si>
  <si>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</si>
  <si>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</si>
  <si>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</si>
  <si>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</si>
  <si>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</si>
  <si>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</si>
  <si>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</si>
  <si>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</si>
  <si>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</si>
  <si>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</si>
  <si>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</si>
  <si>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</si>
  <si>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</si>
  <si>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</si>
  <si>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</si>
  <si>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</si>
  <si>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</si>
  <si>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</si>
  <si>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</si>
  <si>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</si>
  <si>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</si>
  <si>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</si>
  <si>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</si>
  <si>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</si>
  <si>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</si>
  <si>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</si>
  <si>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</si>
  <si>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</si>
  <si>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</si>
  <si>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</si>
  <si>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</si>
  <si>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</si>
  <si>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</si>
  <si>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</si>
  <si>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</si>
  <si>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</si>
  <si>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</si>
  <si>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</si>
  <si>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</si>
  <si>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</si>
  <si>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</si>
  <si>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</si>
  <si>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</si>
  <si>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</si>
  <si>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</si>
  <si>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</si>
  <si>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</si>
  <si>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</si>
  <si>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</si>
  <si>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</si>
  <si>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</si>
  <si>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</si>
  <si>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</si>
  <si>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</si>
  <si>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</si>
  <si>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</si>
  <si>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</si>
  <si>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</si>
  <si>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</si>
  <si>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</si>
  <si>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</si>
  <si>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</si>
  <si>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</si>
  <si>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</si>
  <si>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</si>
  <si>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</si>
  <si>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</si>
  <si>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</si>
  <si>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</si>
  <si>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</si>
  <si>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</si>
  <si>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</si>
  <si>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</si>
  <si>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</si>
  <si>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</si>
  <si>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</si>
  <si>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</si>
  <si>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</si>
  <si>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</si>
  <si>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</si>
  <si>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</si>
  <si>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</si>
  <si>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</si>
  <si>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</si>
  <si>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</si>
  <si>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</si>
  <si>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</si>
  <si>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</si>
  <si>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</si>
  <si>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</si>
  <si>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</si>
  <si>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</si>
  <si>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</si>
  <si>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</si>
  <si>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</si>
  <si>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</si>
  <si>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</si>
  <si>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</si>
  <si>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</si>
  <si>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</si>
  <si>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</si>
  <si>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</si>
  <si>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</si>
  <si>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</si>
  <si>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</si>
  <si>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</si>
  <si>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</si>
  <si>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</si>
  <si>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</si>
  <si>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</si>
  <si>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</si>
  <si>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</si>
  <si>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</si>
  <si>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</si>
  <si>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</si>
  <si>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</si>
  <si>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</si>
  <si>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</si>
  <si>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</si>
  <si>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</si>
  <si>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</si>
  <si>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</si>
  <si>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</si>
  <si>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</si>
  <si>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</si>
  <si>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</si>
  <si>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</si>
  <si>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</si>
  <si>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</si>
  <si>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</si>
  <si>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</si>
  <si>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</si>
  <si>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</si>
  <si>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</si>
  <si>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</si>
  <si>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</si>
  <si>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</si>
  <si>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</si>
  <si>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</si>
  <si>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</si>
  <si>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</si>
  <si>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</si>
  <si>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</si>
  <si>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</si>
  <si>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</si>
  <si>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</si>
  <si>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</si>
  <si>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</si>
  <si>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</si>
  <si>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</si>
  <si>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</si>
  <si>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</si>
  <si>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</si>
  <si>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</si>
  <si>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</si>
  <si>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</si>
  <si>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</si>
  <si>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</si>
  <si>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</si>
  <si>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</si>
  <si>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</si>
  <si>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</si>
  <si>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</si>
  <si>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</si>
  <si>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</si>
  <si>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</si>
  <si>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</si>
  <si>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</si>
  <si>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</si>
  <si>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</si>
  <si>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</si>
  <si>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</si>
  <si>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</si>
  <si>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</si>
  <si>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</si>
  <si>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</si>
  <si>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</si>
  <si>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</si>
  <si>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</si>
  <si>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</si>
  <si>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</si>
  <si>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</si>
  <si>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</si>
  <si>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</si>
  <si>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</si>
  <si>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</si>
  <si>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</si>
  <si>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</si>
  <si>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</si>
  <si>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</si>
  <si>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</si>
  <si>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</si>
  <si>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</si>
  <si>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</si>
  <si>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</si>
  <si>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</si>
  <si>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</si>
  <si>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</si>
  <si>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</si>
  <si>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</si>
  <si>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</si>
  <si>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</si>
  <si>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</si>
  <si>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</si>
  <si>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</si>
  <si>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</si>
  <si>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</si>
  <si>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</si>
  <si>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</si>
  <si>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</si>
  <si>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</si>
  <si>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</si>
  <si>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</si>
  <si>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</si>
  <si>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</si>
  <si>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</si>
  <si>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</si>
  <si>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</si>
  <si>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</si>
  <si>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</si>
  <si>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</si>
  <si>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</si>
  <si>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</si>
  <si>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</si>
  <si>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</si>
  <si>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</si>
  <si>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</si>
  <si>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</si>
  <si>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</si>
  <si>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</si>
  <si>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</si>
  <si>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</si>
  <si>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</si>
  <si>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</si>
  <si>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</si>
  <si>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</si>
  <si>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</si>
  <si>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</si>
  <si>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</si>
  <si>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</si>
  <si>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</si>
  <si>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</si>
  <si>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</si>
  <si>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</si>
  <si>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</si>
  <si>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</si>
  <si>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</si>
  <si>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</si>
  <si>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</si>
  <si>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</si>
  <si>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</si>
  <si>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</si>
  <si>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</si>
  <si>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</si>
  <si>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</si>
  <si>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</si>
  <si>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</si>
  <si>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</si>
  <si>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</si>
  <si>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</si>
  <si>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</si>
  <si>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</si>
  <si>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</si>
  <si>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</si>
  <si>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</si>
  <si>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</si>
  <si>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</si>
  <si>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</si>
  <si>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</si>
  <si>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</si>
  <si>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</si>
  <si>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</si>
  <si>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</si>
  <si>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</si>
  <si>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</si>
  <si>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</si>
  <si>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</si>
  <si>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</si>
  <si>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</si>
  <si>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</si>
  <si>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</si>
  <si>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</si>
  <si>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</si>
  <si>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</si>
  <si>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</si>
  <si>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</si>
  <si>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</si>
  <si>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</si>
  <si>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</si>
  <si>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</si>
  <si>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</si>
  <si>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</si>
  <si>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</si>
  <si>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</si>
  <si>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</si>
  <si>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</si>
  <si>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</si>
  <si>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</si>
  <si>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</si>
  <si>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</si>
  <si>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</si>
  <si>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</si>
  <si>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</si>
  <si>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</si>
  <si>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</si>
  <si>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</si>
  <si>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</si>
  <si>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</si>
  <si>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</si>
  <si>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</si>
  <si>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</si>
  <si>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</si>
  <si>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</si>
  <si>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</si>
  <si>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</si>
  <si>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</si>
  <si>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</si>
  <si>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</si>
  <si>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</si>
  <si>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</si>
  <si>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</si>
  <si>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</si>
  <si>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</si>
  <si>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</si>
  <si>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</si>
  <si>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</si>
  <si>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</si>
  <si>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</si>
  <si>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</si>
  <si>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</si>
  <si>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</si>
  <si>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</si>
  <si>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</si>
  <si>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</si>
  <si>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</si>
  <si>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</si>
  <si>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</si>
  <si>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</si>
  <si>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</si>
  <si>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</si>
  <si>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</si>
  <si>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</si>
  <si>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</si>
  <si>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</si>
  <si>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</si>
  <si>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</si>
  <si>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</si>
  <si>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</si>
  <si>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</si>
  <si>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</si>
  <si>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</si>
  <si>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</si>
  <si>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</si>
  <si>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</si>
  <si>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</si>
  <si>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</si>
  <si>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</si>
  <si>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</si>
  <si>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</si>
  <si>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</si>
  <si>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</si>
  <si>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</si>
  <si>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</si>
  <si>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</si>
  <si>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</si>
  <si>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</si>
  <si>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</si>
  <si>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</si>
  <si>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</si>
  <si>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</si>
  <si>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</si>
  <si>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</si>
  <si>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</si>
  <si>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</si>
  <si>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</si>
  <si>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</si>
  <si>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</si>
  <si>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</si>
  <si>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</si>
  <si>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</si>
  <si>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</si>
  <si>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</si>
  <si>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</si>
  <si>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</si>
  <si>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</si>
  <si>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</si>
  <si>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</si>
  <si>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</si>
  <si>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</si>
  <si>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</si>
  <si>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</si>
  <si>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</si>
  <si>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</si>
  <si>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</si>
  <si>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</si>
  <si>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</si>
  <si>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</si>
  <si>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</si>
  <si>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</si>
  <si>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</si>
  <si>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</si>
  <si>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</si>
  <si>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</si>
  <si>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</si>
  <si>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</si>
  <si>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</si>
  <si>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</si>
  <si>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</si>
  <si>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</si>
  <si>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</si>
  <si>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</si>
  <si>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</si>
  <si>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</si>
  <si>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</si>
  <si>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</si>
  <si>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</si>
  <si>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</si>
  <si>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</si>
  <si>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</si>
  <si>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</si>
  <si>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</si>
  <si>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</si>
  <si>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</si>
  <si>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</si>
  <si>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</si>
  <si>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</si>
  <si>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</si>
  <si>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</si>
  <si>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</si>
  <si>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</si>
  <si>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</si>
  <si>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</si>
  <si>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</si>
  <si>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</si>
  <si>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</si>
  <si>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</si>
  <si>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</si>
  <si>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</si>
  <si>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</si>
  <si>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</si>
  <si>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</si>
  <si>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</si>
  <si>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</si>
  <si>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</si>
  <si>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</si>
  <si>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</si>
  <si>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</si>
  <si>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</si>
  <si>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</si>
  <si>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</si>
  <si>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</si>
  <si>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</si>
  <si>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</si>
  <si>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</si>
  <si>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</si>
  <si>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</si>
  <si>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</si>
  <si>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</si>
  <si>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</si>
  <si>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</si>
  <si>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</si>
  <si>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</si>
  <si>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</si>
  <si>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</si>
  <si>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</si>
  <si>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</si>
  <si>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</si>
  <si>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</si>
  <si>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</si>
  <si>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</si>
  <si>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</si>
  <si>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</si>
  <si>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</si>
  <si>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</si>
  <si>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</si>
  <si>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</si>
  <si>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</si>
  <si>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</si>
  <si>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</si>
  <si>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</si>
  <si>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</si>
  <si>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</si>
  <si>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</si>
  <si>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</si>
  <si>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</si>
  <si>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</si>
  <si>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</si>
  <si>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</si>
  <si>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</si>
  <si>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</si>
  <si>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</si>
  <si>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</si>
  <si>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</si>
  <si>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</si>
  <si>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</si>
  <si>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</si>
  <si>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</si>
  <si>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</si>
  <si>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</si>
  <si>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</si>
  <si>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</si>
  <si>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</si>
  <si>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</si>
  <si>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</si>
  <si>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</si>
  <si>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</si>
  <si>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</si>
  <si>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</si>
  <si>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</si>
  <si>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</si>
  <si>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</si>
  <si>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</si>
  <si>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</si>
  <si>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</si>
  <si>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</si>
  <si>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</si>
  <si>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</si>
  <si>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</si>
  <si>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</si>
  <si>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</si>
  <si>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</si>
  <si>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</si>
  <si>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</si>
  <si>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</si>
  <si>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</si>
  <si>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</si>
  <si>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</si>
  <si>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</si>
  <si>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</si>
  <si>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</si>
  <si>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</si>
  <si>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</si>
  <si>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</si>
  <si>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</si>
  <si>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</si>
  <si>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</si>
  <si>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</si>
  <si>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</si>
  <si>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</si>
  <si>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</si>
  <si>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</si>
  <si>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</si>
  <si>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</si>
  <si>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</si>
  <si>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</si>
  <si>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</si>
  <si>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</si>
  <si>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</si>
  <si>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</si>
  <si>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</si>
  <si>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</si>
  <si>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</si>
  <si>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</si>
  <si>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</si>
  <si>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</si>
  <si>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</si>
  <si>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</si>
  <si>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</si>
  <si>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</si>
  <si>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</si>
  <si>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</si>
  <si>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</si>
  <si>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</si>
  <si>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</si>
  <si>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</si>
  <si>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</si>
  <si>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</si>
  <si>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</si>
  <si>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</si>
  <si>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</si>
  <si>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</si>
  <si>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</si>
  <si>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</si>
  <si>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</si>
  <si>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</si>
  <si>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</si>
  <si>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</si>
  <si>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</si>
  <si>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</si>
  <si>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</si>
  <si>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</si>
  <si>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</si>
  <si>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</si>
  <si>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</si>
  <si>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</si>
  <si>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</si>
  <si>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</si>
  <si>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</si>
  <si>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</si>
  <si>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</si>
  <si>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</si>
  <si>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</si>
  <si>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</si>
  <si>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</si>
  <si>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</si>
  <si>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</si>
  <si>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</si>
  <si>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</si>
  <si>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</si>
  <si>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</si>
  <si>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</si>
  <si>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</si>
  <si>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</si>
  <si>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</si>
  <si>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</si>
  <si>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</si>
  <si>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</si>
  <si>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</si>
  <si>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</si>
  <si>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</si>
  <si>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</si>
  <si>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</si>
  <si>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</si>
  <si>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</si>
  <si>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</si>
  <si>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</si>
  <si>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</si>
  <si>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</si>
  <si>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</si>
  <si>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</si>
  <si>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</si>
  <si>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</si>
  <si>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</si>
  <si>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</si>
  <si>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</si>
  <si>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</si>
  <si>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</si>
  <si>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</si>
  <si>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</si>
  <si>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</si>
  <si>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</si>
  <si>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</si>
  <si>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</si>
  <si>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</si>
  <si>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</si>
  <si>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</si>
  <si>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</si>
  <si>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</si>
  <si>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</si>
  <si>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</si>
  <si>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</si>
  <si>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</si>
  <si>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</si>
  <si>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</si>
  <si>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</si>
  <si>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</si>
  <si>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</si>
  <si>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</si>
  <si>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</si>
  <si>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</si>
  <si>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</si>
  <si>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</si>
  <si>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</si>
  <si>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</si>
  <si>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</si>
  <si>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</si>
  <si>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</si>
  <si>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</si>
  <si>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</si>
  <si>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</si>
  <si>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</si>
  <si>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</si>
  <si>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</si>
  <si>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</si>
  <si>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</si>
  <si>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</si>
  <si>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</si>
  <si>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</si>
  <si>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</si>
  <si>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</si>
  <si>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</si>
  <si>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</si>
  <si>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</si>
  <si>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</si>
  <si>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</si>
  <si>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</si>
  <si>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</si>
  <si>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</si>
  <si>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</si>
  <si>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</si>
  <si>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</si>
  <si>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</si>
  <si>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</si>
  <si>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</si>
  <si>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</si>
  <si>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</si>
  <si>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</si>
  <si>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</si>
  <si>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</si>
  <si>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</si>
  <si>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</si>
  <si>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</si>
  <si>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</si>
  <si>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</si>
  <si>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</si>
  <si>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</si>
  <si>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</si>
  <si>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</si>
  <si>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</si>
  <si>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</si>
  <si>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</si>
  <si>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</si>
  <si>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</si>
  <si>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</si>
  <si>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</si>
  <si>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</si>
  <si>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</si>
  <si>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</si>
  <si>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</si>
  <si>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</si>
  <si>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</si>
  <si>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</si>
  <si>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</si>
  <si>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</si>
  <si>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</si>
  <si>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</si>
  <si>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</si>
  <si>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</si>
  <si>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</si>
  <si>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</si>
  <si>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</si>
  <si>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</si>
  <si>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</si>
  <si>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</si>
  <si>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</si>
  <si>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</si>
  <si>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</si>
  <si>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</si>
  <si>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</si>
  <si>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</si>
  <si>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</si>
  <si>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</si>
  <si>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</si>
  <si>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</si>
  <si>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</si>
  <si>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</si>
  <si>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</si>
  <si>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</si>
  <si>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</si>
  <si>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</si>
  <si>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</si>
  <si>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</si>
  <si>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</si>
  <si>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</si>
  <si>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</si>
  <si>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</si>
  <si>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</si>
  <si>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</si>
  <si>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</si>
  <si>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</si>
  <si>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</si>
  <si>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</si>
  <si>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</si>
  <si>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</si>
  <si>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</si>
  <si>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</si>
  <si>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</si>
  <si>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</si>
  <si>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</si>
  <si>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</si>
  <si>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</si>
  <si>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</si>
  <si>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</si>
  <si>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</si>
  <si>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</si>
  <si>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</si>
  <si>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</si>
  <si>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</si>
  <si>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</si>
  <si>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</si>
  <si>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</si>
  <si>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</si>
  <si>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</si>
  <si>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</si>
  <si>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</si>
  <si>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</si>
  <si>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</si>
  <si>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</si>
  <si>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</si>
  <si>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</si>
  <si>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</si>
  <si>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</si>
  <si>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</si>
  <si>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</si>
  <si>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</si>
  <si>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</si>
  <si>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</si>
  <si>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</si>
  <si>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</si>
  <si>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</si>
  <si>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</si>
  <si>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</si>
  <si>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</si>
  <si>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</si>
  <si>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</si>
  <si>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</si>
  <si>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</si>
  <si>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</si>
  <si>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</si>
  <si>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</si>
  <si>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</si>
  <si>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</si>
  <si>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</si>
  <si>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</si>
  <si>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</si>
  <si>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</si>
  <si>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</si>
  <si>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</si>
  <si>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</si>
  <si>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</si>
  <si>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</si>
  <si>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</si>
  <si>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</si>
  <si>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</si>
  <si>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</si>
  <si>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</si>
  <si>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</si>
  <si>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</si>
  <si>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</si>
  <si>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</si>
  <si>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</si>
  <si>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</si>
  <si>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</si>
  <si>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</si>
  <si>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</si>
  <si>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</si>
  <si>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</si>
  <si>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</si>
  <si>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</si>
  <si>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</si>
  <si>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</si>
  <si>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</si>
  <si>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</si>
  <si>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</si>
  <si>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</si>
  <si>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</si>
  <si>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</si>
  <si>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</si>
  <si>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</si>
  <si>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</si>
  <si>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</si>
  <si>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</si>
  <si>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</si>
  <si>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</si>
  <si>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</si>
  <si>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</si>
  <si>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</si>
  <si>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</si>
  <si>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</si>
  <si>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</si>
  <si>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</si>
  <si>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</si>
  <si>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</si>
  <si>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</si>
  <si>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</si>
  <si>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</si>
  <si>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</si>
  <si>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</si>
  <si>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</si>
  <si>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</si>
  <si>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</si>
  <si>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</si>
  <si>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</si>
  <si>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</si>
  <si>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</si>
  <si>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</si>
  <si>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</si>
  <si>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</si>
  <si>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</si>
  <si>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</si>
  <si>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</si>
  <si>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</si>
  <si>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</si>
  <si>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</si>
  <si>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</si>
  <si>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</si>
  <si>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</si>
  <si>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</si>
  <si>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</si>
  <si>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</si>
  <si>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</si>
  <si>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</si>
  <si>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</si>
  <si>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</si>
  <si>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</si>
  <si>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</si>
  <si>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</si>
  <si>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</si>
  <si>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</si>
  <si>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</si>
  <si>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</si>
  <si>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</si>
  <si>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</si>
  <si>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</si>
  <si>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</si>
  <si>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</si>
  <si>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</si>
  <si>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</si>
  <si>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</si>
  <si>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</si>
  <si>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</si>
  <si>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</si>
  <si>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</si>
  <si>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</si>
  <si>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</si>
  <si>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</si>
  <si>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</si>
  <si>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</si>
  <si>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</si>
  <si>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</si>
  <si>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</si>
  <si>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</si>
  <si>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</si>
  <si>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</si>
  <si>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</si>
  <si>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</si>
  <si>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</si>
  <si>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</si>
  <si>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</si>
  <si>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</si>
  <si>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</si>
  <si>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</si>
  <si>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</si>
  <si>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</si>
  <si>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</si>
  <si>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</si>
  <si>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</si>
  <si>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</si>
  <si>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</si>
  <si>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</si>
  <si>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</si>
  <si>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</si>
  <si>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</si>
  <si>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</si>
  <si>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</si>
  <si>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</si>
  <si>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</si>
  <si>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</si>
  <si>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</si>
  <si>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</si>
  <si>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</si>
  <si>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</si>
  <si>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</si>
  <si>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</si>
  <si>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</si>
  <si>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</si>
  <si>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</si>
  <si>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</si>
  <si>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</si>
  <si>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</si>
  <si>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</si>
  <si>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</si>
  <si>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</si>
  <si>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</si>
  <si>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</si>
  <si>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</si>
  <si>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</si>
  <si>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</si>
  <si>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</si>
  <si>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</si>
  <si>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</si>
  <si>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</si>
  <si>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</si>
  <si>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</si>
  <si>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</si>
  <si>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</si>
  <si>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</si>
  <si>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</si>
  <si>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</si>
  <si>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</si>
  <si>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</si>
  <si>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</si>
  <si>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</si>
  <si>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</si>
  <si>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</si>
  <si>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</si>
  <si>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</si>
  <si>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</si>
  <si>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</si>
  <si>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</si>
  <si>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</si>
  <si>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</si>
  <si>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</si>
  <si>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</si>
  <si>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</si>
  <si>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</si>
  <si>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</si>
  <si>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</si>
  <si>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</si>
  <si>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</si>
  <si>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</si>
  <si>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</si>
  <si>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</si>
  <si>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</si>
  <si>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</si>
  <si>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</si>
  <si>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</si>
  <si>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</si>
  <si>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</si>
  <si>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</si>
  <si>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</si>
  <si>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</si>
  <si>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</si>
  <si>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</si>
  <si>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</si>
  <si>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</si>
  <si>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</si>
  <si>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</si>
  <si>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</si>
  <si>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</si>
  <si>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</si>
  <si>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</si>
  <si>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</si>
  <si>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</si>
  <si>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</si>
  <si>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</si>
  <si>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</si>
  <si>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</si>
  <si>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</si>
  <si>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</si>
  <si>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</si>
  <si>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</si>
  <si>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</si>
  <si>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</si>
  <si>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</si>
  <si>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</si>
  <si>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</si>
  <si>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</si>
  <si>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</si>
  <si>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</si>
  <si>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</si>
  <si>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</si>
  <si>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</si>
  <si>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</si>
  <si>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</si>
  <si>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</si>
  <si>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</si>
  <si>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</si>
  <si>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</si>
  <si>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</si>
  <si>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</si>
  <si>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</si>
  <si>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</si>
  <si>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</si>
  <si>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</si>
  <si>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</si>
  <si>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</si>
  <si>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</si>
  <si>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</si>
  <si>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</si>
  <si>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</si>
  <si>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</si>
  <si>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</si>
  <si>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</si>
  <si>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</si>
  <si>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</si>
  <si>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</si>
  <si>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</si>
  <si>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</si>
  <si>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</si>
  <si>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</si>
  <si>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</si>
  <si>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</si>
  <si>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</si>
  <si>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</si>
  <si>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</si>
  <si>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</si>
  <si>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</si>
  <si>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</si>
  <si>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</si>
  <si>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</si>
  <si>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</si>
  <si>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</si>
  <si>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</si>
  <si>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</si>
  <si>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</si>
  <si>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</si>
  <si>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</si>
  <si>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</si>
  <si>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</si>
  <si>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</si>
  <si>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</si>
  <si>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</si>
  <si>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</si>
  <si>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</si>
  <si>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</si>
  <si>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</si>
  <si>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</si>
  <si>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</si>
  <si>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</si>
  <si>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</si>
  <si>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</si>
  <si>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</si>
  <si>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</si>
  <si>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</si>
  <si>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</si>
  <si>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</si>
  <si>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</si>
  <si>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</si>
  <si>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</si>
  <si>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</si>
  <si>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</si>
  <si>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</si>
  <si>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</si>
  <si>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</si>
  <si>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</si>
  <si>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</si>
  <si>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</si>
  <si>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</si>
  <si>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</si>
  <si>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</si>
  <si>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</si>
  <si>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</si>
  <si>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</si>
  <si>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</si>
  <si>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</si>
  <si>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</si>
  <si>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</si>
  <si>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</si>
  <si>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</si>
  <si>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</si>
  <si>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</si>
  <si>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</si>
  <si>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</si>
  <si>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</si>
  <si>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</si>
  <si>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</si>
  <si>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</si>
  <si>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</si>
  <si>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</si>
  <si>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</si>
  <si>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</si>
  <si>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</si>
  <si>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</si>
  <si>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</si>
  <si>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</si>
  <si>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</si>
  <si>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</si>
  <si>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</si>
  <si>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</si>
  <si>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</si>
  <si>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</si>
  <si>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</si>
  <si>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</si>
  <si>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</si>
  <si>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</si>
  <si>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</si>
  <si>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</si>
  <si>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</si>
  <si>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</si>
  <si>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</si>
  <si>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</si>
  <si>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</si>
  <si>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</si>
  <si>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</si>
  <si>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</si>
  <si>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</si>
  <si>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</si>
  <si>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</si>
  <si>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</si>
  <si>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</si>
  <si>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</si>
  <si>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</si>
  <si>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</si>
  <si>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</si>
  <si>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</si>
  <si>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</si>
  <si>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</si>
  <si>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</si>
  <si>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</si>
  <si>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</si>
  <si>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</si>
  <si>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</si>
  <si>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</si>
  <si>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</si>
  <si>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</si>
  <si>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</si>
  <si>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</si>
  <si>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</si>
  <si>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</si>
  <si>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</si>
  <si>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</si>
  <si>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</si>
  <si>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</si>
  <si>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</si>
  <si>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</si>
  <si>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</si>
  <si>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</si>
  <si>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</si>
  <si>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</si>
  <si>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</si>
  <si>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</si>
  <si>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</si>
  <si>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</si>
  <si>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</si>
  <si>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</si>
  <si>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</si>
  <si>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</si>
  <si>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</si>
  <si>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</si>
  <si>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</si>
  <si>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</si>
  <si>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</si>
  <si>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</si>
  <si>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</si>
  <si>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</si>
  <si>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</si>
  <si>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</si>
  <si>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</si>
  <si>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</si>
  <si>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</si>
  <si>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</si>
  <si>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</si>
  <si>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</si>
  <si>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</si>
  <si>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</si>
  <si>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</si>
  <si>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</si>
  <si>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</si>
  <si>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</si>
  <si>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</si>
  <si>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</si>
  <si>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</si>
  <si>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</si>
  <si>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</si>
  <si>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</si>
  <si>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</si>
  <si>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</si>
  <si>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</si>
  <si>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</si>
  <si>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</si>
  <si>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</si>
  <si>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</si>
  <si>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</si>
  <si>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</si>
  <si>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</si>
  <si>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</si>
  <si>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</si>
  <si>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</si>
  <si>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</si>
  <si>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</si>
  <si>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</si>
  <si>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</si>
  <si>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</si>
  <si>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</si>
  <si>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</si>
  <si>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</si>
  <si>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</si>
  <si>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</si>
  <si>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</si>
  <si>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</si>
  <si>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</si>
  <si>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</si>
  <si>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</si>
  <si>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</si>
  <si>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</si>
  <si>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</si>
  <si>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</si>
  <si>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</si>
  <si>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</si>
  <si>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</si>
  <si>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</si>
  <si>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</si>
  <si>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</si>
  <si>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</si>
  <si>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</si>
  <si>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</si>
  <si>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</si>
  <si>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</si>
  <si>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</si>
  <si>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</si>
  <si>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</si>
  <si>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</si>
  <si>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</si>
  <si>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</si>
  <si>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</si>
  <si>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</si>
  <si>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</si>
  <si>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</si>
  <si>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</si>
  <si>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</si>
  <si>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</si>
  <si>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</si>
  <si>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</si>
  <si>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</si>
  <si>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</si>
  <si>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</si>
  <si>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</si>
  <si>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</si>
  <si>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</si>
  <si>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</si>
  <si>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</si>
  <si>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</si>
  <si>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</si>
  <si>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</si>
  <si>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</si>
  <si>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</si>
  <si>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</si>
  <si>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</si>
  <si>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</si>
  <si>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</si>
  <si>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</si>
  <si>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</si>
  <si>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</si>
  <si>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</si>
  <si>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</si>
  <si>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</si>
  <si>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</si>
  <si>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</si>
  <si>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</si>
  <si>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</si>
  <si>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</si>
  <si>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</si>
  <si>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</si>
  <si>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</si>
  <si>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</si>
  <si>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</si>
  <si>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</si>
  <si>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</si>
  <si>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</si>
  <si>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</si>
  <si>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</si>
  <si>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</si>
  <si>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</si>
  <si>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</si>
  <si>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</si>
  <si>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</si>
  <si>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</si>
  <si>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</si>
  <si>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</si>
  <si>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</si>
  <si>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</si>
  <si>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</si>
  <si>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</si>
  <si>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</si>
  <si>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</si>
  <si>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</si>
  <si>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</si>
  <si>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</si>
  <si>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</si>
  <si>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</si>
  <si>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</si>
  <si>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</si>
  <si>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</si>
  <si>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</si>
  <si>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</si>
  <si>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</si>
  <si>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</si>
  <si>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</si>
  <si>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</si>
  <si>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</si>
  <si>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</si>
  <si>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</si>
  <si>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</si>
  <si>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</si>
  <si>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</si>
  <si>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</si>
  <si>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</si>
  <si>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</si>
  <si>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</si>
  <si>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</si>
  <si>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</si>
  <si>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</si>
  <si>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</si>
  <si>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</si>
  <si>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</si>
  <si>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</si>
  <si>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</si>
  <si>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</si>
  <si>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</si>
  <si>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</si>
  <si>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</si>
  <si>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</si>
  <si>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</si>
  <si>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</si>
  <si>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</si>
  <si>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</si>
  <si>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</si>
  <si>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</si>
  <si>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</si>
  <si>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</si>
  <si>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</si>
  <si>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</si>
  <si>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</si>
  <si>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</si>
  <si>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</si>
  <si>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</si>
  <si>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</si>
  <si>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</si>
  <si>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</si>
  <si>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</si>
  <si>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</si>
  <si>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</si>
  <si>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</si>
  <si>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</si>
  <si>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</si>
  <si>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</si>
  <si>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</si>
  <si>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</si>
  <si>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</si>
  <si>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</si>
  <si>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</si>
  <si>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</si>
  <si>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</si>
  <si>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</si>
  <si>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</si>
  <si>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</si>
  <si>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</si>
  <si>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</si>
  <si>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</si>
  <si>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</si>
  <si>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</si>
  <si>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</si>
  <si>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</si>
  <si>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</si>
  <si>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</si>
  <si>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</si>
  <si>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</si>
  <si>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</si>
  <si>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</si>
  <si>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</si>
  <si>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</si>
  <si>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</si>
  <si>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</si>
  <si>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</si>
  <si>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</si>
  <si>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</si>
  <si>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</si>
  <si>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</si>
  <si>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</si>
  <si>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</si>
  <si>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</si>
  <si>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</si>
  <si>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</si>
  <si>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</si>
  <si>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</si>
  <si>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</si>
  <si>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</si>
  <si>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</si>
  <si>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</si>
  <si>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</si>
  <si>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</si>
  <si>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</si>
  <si>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</si>
  <si>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</si>
  <si>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</si>
  <si>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</si>
  <si>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</si>
  <si>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</si>
  <si>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</si>
  <si>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</si>
  <si>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</si>
  <si>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</si>
  <si>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</si>
  <si>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</si>
  <si>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</si>
  <si>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</si>
  <si>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</si>
  <si>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</si>
  <si>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</si>
  <si>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</si>
  <si>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</si>
  <si>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</si>
  <si>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</si>
  <si>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</si>
  <si>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</si>
  <si>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</si>
  <si>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</si>
  <si>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</si>
  <si>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</si>
  <si>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</si>
  <si>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</si>
  <si>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</si>
  <si>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</si>
  <si>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</si>
  <si>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</si>
  <si>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</si>
  <si>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</si>
  <si>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</si>
  <si>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</si>
  <si>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</si>
  <si>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</si>
  <si>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</si>
  <si>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</si>
  <si>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</si>
  <si>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</si>
  <si>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</si>
  <si>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</si>
  <si>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</si>
  <si>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</si>
  <si>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</si>
  <si>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</si>
  <si>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</si>
  <si>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</si>
  <si>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</si>
  <si>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</si>
  <si>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</si>
  <si>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</si>
  <si>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</si>
  <si>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</si>
  <si>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</si>
  <si>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</si>
  <si>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</si>
  <si>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</si>
  <si>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</si>
  <si>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</si>
  <si>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</si>
  <si>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</si>
  <si>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</si>
  <si>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</si>
  <si>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</si>
  <si>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</si>
  <si>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</si>
  <si>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</si>
  <si>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</si>
  <si>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</si>
  <si>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</si>
  <si>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</si>
  <si>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</si>
  <si>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</si>
  <si>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</si>
  <si>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</si>
  <si>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</si>
  <si>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</si>
  <si>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</si>
  <si>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</si>
  <si>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</si>
  <si>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</si>
  <si>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</si>
  <si>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</si>
  <si>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</si>
  <si>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</si>
  <si>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</si>
  <si>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</si>
  <si>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</si>
  <si>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</si>
  <si>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</si>
  <si>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</si>
  <si>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</si>
  <si>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</si>
  <si>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</si>
  <si>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</si>
  <si>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</si>
  <si>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</si>
  <si>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</si>
  <si>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</si>
  <si>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</si>
  <si>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</si>
  <si>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</si>
  <si>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</si>
  <si>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</si>
  <si>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</si>
  <si>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</si>
  <si>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</si>
  <si>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</si>
  <si>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</si>
  <si>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</si>
  <si>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</si>
  <si>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</si>
  <si>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</si>
  <si>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</si>
  <si>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</si>
  <si>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</si>
  <si>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</si>
  <si>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</si>
  <si>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</si>
  <si>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</si>
  <si>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</si>
  <si>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</si>
  <si>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</si>
  <si>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</si>
  <si>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</si>
  <si>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</si>
  <si>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</si>
  <si>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</si>
  <si>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</si>
  <si>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</si>
  <si>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</si>
  <si>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</si>
  <si>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</si>
  <si>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</si>
  <si>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</si>
  <si>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</si>
  <si>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</si>
  <si>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</si>
  <si>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</si>
  <si>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</si>
  <si>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</si>
  <si>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</si>
  <si>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</si>
  <si>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</si>
  <si>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</si>
  <si>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</si>
  <si>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</si>
  <si>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</si>
  <si>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</si>
  <si>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</si>
  <si>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</si>
  <si>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</si>
  <si>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</si>
  <si>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</si>
  <si>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</si>
  <si>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</si>
  <si>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</si>
  <si>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</si>
  <si>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</si>
  <si>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</si>
  <si>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</si>
  <si>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</si>
  <si>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</si>
  <si>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</si>
  <si>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</si>
  <si>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</si>
  <si>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</si>
  <si>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</si>
  <si>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</si>
  <si>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</si>
  <si>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</si>
  <si>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</si>
  <si>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</si>
  <si>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</si>
  <si>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</si>
  <si>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</si>
  <si>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</si>
  <si>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</si>
  <si>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</si>
  <si>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</si>
  <si>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</si>
  <si>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</si>
  <si>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</si>
  <si>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</si>
  <si>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</si>
  <si>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</si>
  <si>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</si>
  <si>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</si>
  <si>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</si>
  <si>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</si>
  <si>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</si>
  <si>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</si>
  <si>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</si>
  <si>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</si>
  <si>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</si>
  <si>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</si>
  <si>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</si>
  <si>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</si>
  <si>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</si>
  <si>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</si>
  <si>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</si>
  <si>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</si>
  <si>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</si>
  <si>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</si>
  <si>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</si>
  <si>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</si>
  <si>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</si>
  <si>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</si>
  <si>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</si>
  <si>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</si>
  <si>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</si>
  <si>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</si>
  <si>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</si>
  <si>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</si>
  <si>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</si>
  <si>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</si>
  <si>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</si>
  <si>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</si>
  <si>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</si>
  <si>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</si>
  <si>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</si>
  <si>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</si>
  <si>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</si>
  <si>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</si>
  <si>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</si>
  <si>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</si>
  <si>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</si>
  <si>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</si>
  <si>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</si>
  <si>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</si>
  <si>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</si>
  <si>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</si>
  <si>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</si>
  <si>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</si>
  <si>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</si>
  <si>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</si>
  <si>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</si>
  <si>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</si>
  <si>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</si>
  <si>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</si>
  <si>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</si>
  <si>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</si>
  <si>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</si>
  <si>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</si>
  <si>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</si>
  <si>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</si>
  <si>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</si>
  <si>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</si>
  <si>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</si>
  <si>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</si>
  <si>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</si>
  <si>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</si>
  <si>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</si>
  <si>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</si>
  <si>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</si>
  <si>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</si>
  <si>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</si>
  <si>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</si>
  <si>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</si>
  <si>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</si>
  <si>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</si>
  <si>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</si>
  <si>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</si>
  <si>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</si>
  <si>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</si>
  <si>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</si>
  <si>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</si>
  <si>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</si>
  <si>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</si>
  <si>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</si>
  <si>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</si>
  <si>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</si>
  <si>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</si>
  <si>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</si>
  <si>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</si>
  <si>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</si>
  <si>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</si>
  <si>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</si>
  <si>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</si>
  <si>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</si>
  <si>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</si>
  <si>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</si>
  <si>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</si>
  <si>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</si>
  <si>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</si>
  <si>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</si>
  <si>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</si>
  <si>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</si>
  <si>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</si>
  <si>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</si>
  <si>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</si>
  <si>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</si>
  <si>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</si>
  <si>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</si>
  <si>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</si>
  <si>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</si>
  <si>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</si>
  <si>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</si>
  <si>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</si>
  <si>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</si>
  <si>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</si>
  <si>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</si>
  <si>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</si>
  <si>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</si>
  <si>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</si>
  <si>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</si>
  <si>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</si>
  <si>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</si>
  <si>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</si>
  <si>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</si>
  <si>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</si>
  <si>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</si>
  <si>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</si>
  <si>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</si>
  <si>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</si>
  <si>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</si>
  <si>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</si>
  <si>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</si>
  <si>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</si>
  <si>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</si>
  <si>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</si>
  <si>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</si>
  <si>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</si>
  <si>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</si>
  <si>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</si>
  <si>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</si>
  <si>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</si>
  <si>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</si>
  <si>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</si>
  <si>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</si>
  <si>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</si>
  <si>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</si>
  <si>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</si>
  <si>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</si>
  <si>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</si>
  <si>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</si>
  <si>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</si>
  <si>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</si>
  <si>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</si>
  <si>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</si>
  <si>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</si>
  <si>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</si>
  <si>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</si>
  <si>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</si>
  <si>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</si>
  <si>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</si>
  <si>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</si>
  <si>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</si>
  <si>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</si>
  <si>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</si>
  <si>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</si>
  <si>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</si>
  <si>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</si>
  <si>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</si>
  <si>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</si>
  <si>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</si>
  <si>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</si>
  <si>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</si>
  <si>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</si>
  <si>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</si>
  <si>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</si>
  <si>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</si>
  <si>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</si>
  <si>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</si>
  <si>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</si>
  <si>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</si>
  <si>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</si>
  <si>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</si>
  <si>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</si>
  <si>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</si>
  <si>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</si>
  <si>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</si>
  <si>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</si>
  <si>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</si>
  <si>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</si>
  <si>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</si>
  <si>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</si>
  <si>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</si>
  <si>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</si>
  <si>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</si>
  <si>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</si>
  <si>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</si>
  <si>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</si>
  <si>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</si>
  <si>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</si>
  <si>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</si>
  <si>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</si>
  <si>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</si>
  <si>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</si>
  <si>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</si>
  <si>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</si>
  <si>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</si>
  <si>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</si>
  <si>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</si>
  <si>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</si>
  <si>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</si>
  <si>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</si>
  <si>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</si>
  <si>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</si>
  <si>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</si>
  <si>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</si>
  <si>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</si>
  <si>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</si>
  <si>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</si>
  <si>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</si>
  <si>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</si>
  <si>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</si>
  <si>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</si>
  <si>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</si>
  <si>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</si>
  <si>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</si>
  <si>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</si>
  <si>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</si>
  <si>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</si>
  <si>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</si>
  <si>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</si>
  <si>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</si>
  <si>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</si>
  <si>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</si>
  <si>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</si>
  <si>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</si>
  <si>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</si>
  <si>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</si>
  <si>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</si>
  <si>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</si>
  <si>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</si>
  <si>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</si>
  <si>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</si>
  <si>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</si>
  <si>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</si>
  <si>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</si>
  <si>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</si>
  <si>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</si>
  <si>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</si>
  <si>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</si>
  <si>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</si>
  <si>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</si>
  <si>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</si>
  <si>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</si>
  <si>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</si>
  <si>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</si>
  <si>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</si>
  <si>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</si>
  <si>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</si>
  <si>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</si>
  <si>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</si>
  <si>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</si>
  <si>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</si>
  <si>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</si>
  <si>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</si>
  <si>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</si>
  <si>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</si>
  <si>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</si>
  <si>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</si>
  <si>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</si>
  <si>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</si>
  <si>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</si>
  <si>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</si>
  <si>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</si>
  <si>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</si>
  <si>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</si>
  <si>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</si>
  <si>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</si>
  <si>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</si>
  <si>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</si>
  <si>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</si>
  <si>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</si>
  <si>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</si>
  <si>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</si>
  <si>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</si>
  <si>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</si>
  <si>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</si>
  <si>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</si>
  <si>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</si>
  <si>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</si>
  <si>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</si>
  <si>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</si>
  <si>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</si>
  <si>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</si>
  <si>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</si>
  <si>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</si>
  <si>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</si>
  <si>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</si>
  <si>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</si>
  <si>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</si>
  <si>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</si>
  <si>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</si>
  <si>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</si>
  <si>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</si>
  <si>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</si>
  <si>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</si>
  <si>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</si>
  <si>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</si>
  <si>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</si>
  <si>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</si>
  <si>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</si>
  <si>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</si>
  <si>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</si>
  <si>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</si>
  <si>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</si>
  <si>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</si>
  <si>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</si>
  <si>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</si>
  <si>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</si>
  <si>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</si>
  <si>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</si>
  <si>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</si>
  <si>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</si>
  <si>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</si>
  <si>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</si>
  <si>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</si>
  <si>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</si>
  <si>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</si>
  <si>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</si>
  <si>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</si>
  <si>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</si>
  <si>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</si>
  <si>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</si>
  <si>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</si>
  <si>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</si>
  <si>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</si>
  <si>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</si>
  <si>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</si>
  <si>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</si>
  <si>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</si>
  <si>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</si>
  <si>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</si>
  <si>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</si>
  <si>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</si>
  <si>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</si>
  <si>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</si>
  <si>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</si>
  <si>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</si>
  <si>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</si>
  <si>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</si>
  <si>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</si>
  <si>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</si>
  <si>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</si>
  <si>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</si>
  <si>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</si>
  <si>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</si>
  <si>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</si>
  <si>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</si>
  <si>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</si>
  <si>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</si>
  <si>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</si>
  <si>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</si>
  <si>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</si>
  <si>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</si>
  <si>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</si>
  <si>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</si>
  <si>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</si>
  <si>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</si>
  <si>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</si>
  <si>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</si>
  <si>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</si>
  <si>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</si>
  <si>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</si>
  <si>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</si>
  <si>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</si>
  <si>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</si>
  <si>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</si>
  <si>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</si>
  <si>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</si>
  <si>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</si>
  <si>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</si>
  <si>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</si>
  <si>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</si>
  <si>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</si>
  <si>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</si>
  <si>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</si>
  <si>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</si>
  <si>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</si>
  <si>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</si>
  <si>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</si>
  <si>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</si>
  <si>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</si>
  <si>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</si>
  <si>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</si>
  <si>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</si>
  <si>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</si>
  <si>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</si>
  <si>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</si>
  <si>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</si>
  <si>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</si>
  <si>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</si>
  <si>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</si>
  <si>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</si>
  <si>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</si>
  <si>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</si>
  <si>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</si>
  <si>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</si>
  <si>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</si>
  <si>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</si>
  <si>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</si>
  <si>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</si>
  <si>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</si>
  <si>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</si>
  <si>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</si>
  <si>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</si>
  <si>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</si>
  <si>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</si>
  <si>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</si>
  <si>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</si>
  <si>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</si>
  <si>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</si>
  <si>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</si>
  <si>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</si>
  <si>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</si>
  <si>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</si>
  <si>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</si>
  <si>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</si>
  <si>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</si>
  <si>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</si>
  <si>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</si>
  <si>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</si>
  <si>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</si>
  <si>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</si>
  <si>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</si>
  <si>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</si>
  <si>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</si>
  <si>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</si>
  <si>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</si>
  <si>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</si>
  <si>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</si>
  <si>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</si>
  <si>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</si>
  <si>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</si>
  <si>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</si>
  <si>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</si>
  <si>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</si>
  <si>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</si>
  <si>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</si>
  <si>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</si>
  <si>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</si>
  <si>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</si>
  <si>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</si>
  <si>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</si>
  <si>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</si>
  <si>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</si>
  <si>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</si>
  <si>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</si>
  <si>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</si>
  <si>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</si>
  <si>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</si>
  <si>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</si>
  <si>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</si>
  <si>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</si>
  <si>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</si>
  <si>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</si>
  <si>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</si>
  <si>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</si>
  <si>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</si>
  <si>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</si>
  <si>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</si>
  <si>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</si>
  <si>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</si>
  <si>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</si>
  <si>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</si>
  <si>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</si>
  <si>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</si>
  <si>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</si>
  <si>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</si>
  <si>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</si>
  <si>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</si>
  <si>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</si>
  <si>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</si>
  <si>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</si>
  <si>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</si>
  <si>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</si>
  <si>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</si>
  <si>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</si>
  <si>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</si>
  <si>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</si>
  <si>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</si>
  <si>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</si>
  <si>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</si>
  <si>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</si>
  <si>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</si>
  <si>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</si>
  <si>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</si>
  <si>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</si>
  <si>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</si>
  <si>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</si>
  <si>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</si>
  <si>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</si>
  <si>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</si>
  <si>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</si>
  <si>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</si>
  <si>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</si>
  <si>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</si>
  <si>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</si>
  <si>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</si>
  <si>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</si>
  <si>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</si>
  <si>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</si>
  <si>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</si>
  <si>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</si>
  <si>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</si>
  <si>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</si>
  <si>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</si>
  <si>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</si>
  <si>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</si>
  <si>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</si>
  <si>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</si>
  <si>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</si>
  <si>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</si>
  <si>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</si>
  <si>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</si>
  <si>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</si>
  <si>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</si>
  <si>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</si>
  <si>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</si>
  <si>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</si>
  <si>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</si>
  <si>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</si>
  <si>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</si>
  <si>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</si>
  <si>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</si>
  <si>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</si>
  <si>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</si>
  <si>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</si>
  <si>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</si>
  <si>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</si>
  <si>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</si>
  <si>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</si>
  <si>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</si>
  <si>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</si>
  <si>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</si>
  <si>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</si>
  <si>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</si>
  <si>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</si>
  <si>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</si>
  <si>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</si>
  <si>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</si>
  <si>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</si>
  <si>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</si>
  <si>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</si>
  <si>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</si>
  <si>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</si>
  <si>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</si>
  <si>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</si>
  <si>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</si>
  <si>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</si>
  <si>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</si>
  <si>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</si>
  <si>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</si>
  <si>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</si>
  <si>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</si>
  <si>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</si>
  <si>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</si>
  <si>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</si>
  <si>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</si>
  <si>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</si>
  <si>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</si>
  <si>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</si>
  <si>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</si>
  <si>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</si>
  <si>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</si>
  <si>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</si>
  <si>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</si>
  <si>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</si>
  <si>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</si>
  <si>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</si>
  <si>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</si>
  <si>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</si>
  <si>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</si>
  <si>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</si>
  <si>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</si>
  <si>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</si>
  <si>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</si>
  <si>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</si>
  <si>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</si>
  <si>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</si>
  <si>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</si>
  <si>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</si>
  <si>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</si>
  <si>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</si>
  <si>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</si>
  <si>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</si>
  <si>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</si>
  <si>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</si>
  <si>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</si>
  <si>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</si>
  <si>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</si>
  <si>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</si>
  <si>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</si>
  <si>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</si>
  <si>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</si>
  <si>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</si>
  <si>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</si>
  <si>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</si>
  <si>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</si>
  <si>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</si>
  <si>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</si>
  <si>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</si>
  <si>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</si>
  <si>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</si>
  <si>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</si>
  <si>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</si>
  <si>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</si>
  <si>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</si>
  <si>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</si>
  <si>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</si>
  <si>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</si>
  <si>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</si>
  <si>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</si>
  <si>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</si>
  <si>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</si>
  <si>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</si>
  <si>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</si>
  <si>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</si>
  <si>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</si>
  <si>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</si>
  <si>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</si>
  <si>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</si>
  <si>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</si>
  <si>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</si>
  <si>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</si>
  <si>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</si>
  <si>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</si>
  <si>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</si>
  <si>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</si>
  <si>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</si>
  <si>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</si>
  <si>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</si>
  <si>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</si>
  <si>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</si>
  <si>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</si>
  <si>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</si>
  <si>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</si>
  <si>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</si>
  <si>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</si>
  <si>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</si>
  <si>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</si>
  <si>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</si>
  <si>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</si>
  <si>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</si>
  <si>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</si>
  <si>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</si>
  <si>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</si>
  <si>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</si>
  <si>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</si>
  <si>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</si>
  <si>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</si>
  <si>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</si>
  <si>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</si>
  <si>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</si>
  <si>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</si>
  <si>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</si>
  <si>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</si>
  <si>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</si>
  <si>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</si>
  <si>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</si>
  <si>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</si>
  <si>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</si>
  <si>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</si>
  <si>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</si>
  <si>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</si>
  <si>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</si>
  <si>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</si>
  <si>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</si>
  <si>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</si>
  <si>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</si>
  <si>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</si>
  <si>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</si>
  <si>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</si>
  <si>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</si>
  <si>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</si>
  <si>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</si>
  <si>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</si>
  <si>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</si>
  <si>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</si>
  <si>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</si>
  <si>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</si>
  <si>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</si>
  <si>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</si>
  <si>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</si>
  <si>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</si>
  <si>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</si>
  <si>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</si>
  <si>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</si>
  <si>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</si>
  <si>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</si>
  <si>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</si>
  <si>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</si>
  <si>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</si>
  <si>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</si>
  <si>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</si>
  <si>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</si>
  <si>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</si>
  <si>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</si>
  <si>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</si>
  <si>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</si>
  <si>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</si>
  <si>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</si>
  <si>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</si>
  <si>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</si>
  <si>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</si>
  <si>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</si>
  <si>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</si>
  <si>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</si>
  <si>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</si>
  <si>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</si>
  <si>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</si>
  <si>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</si>
  <si>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</si>
  <si>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</si>
  <si>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</si>
  <si>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</si>
  <si>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</si>
  <si>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</si>
  <si>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</si>
  <si>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</si>
  <si>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</si>
  <si>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</si>
  <si>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</si>
  <si>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</si>
  <si>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</si>
  <si>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</si>
  <si>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</si>
  <si>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</si>
  <si>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</si>
  <si>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</si>
  <si>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</si>
  <si>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</si>
  <si>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</si>
  <si>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</si>
  <si>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</si>
  <si>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</si>
  <si>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</si>
  <si>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</si>
  <si>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</si>
  <si>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</si>
  <si>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</si>
  <si>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</si>
  <si>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</si>
  <si>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</si>
  <si>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</si>
  <si>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</si>
  <si>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</si>
  <si>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</si>
  <si>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</si>
  <si>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</si>
  <si>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</si>
  <si>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</si>
  <si>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</si>
  <si>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</si>
  <si>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</si>
  <si>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</si>
  <si>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</si>
  <si>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</si>
  <si>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</si>
  <si>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</si>
  <si>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</si>
  <si>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</si>
  <si>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</si>
  <si>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</si>
  <si>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</si>
  <si>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</si>
  <si>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</si>
  <si>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</si>
  <si>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</si>
  <si>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</si>
  <si>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</si>
  <si>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</si>
  <si>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</si>
  <si>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</si>
  <si>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</si>
  <si>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</si>
  <si>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</si>
  <si>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</si>
  <si>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</si>
  <si>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</si>
  <si>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</si>
  <si>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</si>
  <si>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</si>
  <si>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</si>
  <si>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</si>
  <si>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</si>
  <si>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</si>
  <si>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</si>
  <si>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</si>
  <si>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</si>
  <si>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</si>
  <si>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</si>
  <si>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</si>
  <si>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</si>
  <si>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</si>
  <si>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</si>
  <si>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</si>
  <si>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</si>
  <si>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</si>
  <si>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</si>
  <si>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</si>
  <si>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</si>
  <si>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</si>
  <si>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</si>
  <si>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</si>
  <si>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</si>
  <si>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</si>
  <si>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</si>
  <si>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</si>
  <si>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</si>
  <si>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</si>
  <si>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</si>
  <si>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</si>
  <si>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</si>
  <si>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</si>
  <si>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</si>
  <si>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</si>
  <si>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</si>
  <si>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</si>
  <si>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</si>
  <si>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</si>
  <si>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</si>
  <si>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</si>
  <si>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</si>
  <si>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</si>
  <si>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</si>
  <si>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</si>
  <si>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</si>
  <si>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</si>
  <si>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</si>
  <si>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</si>
  <si>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</si>
  <si>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</si>
  <si>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</si>
  <si>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</si>
  <si>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</si>
  <si>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</si>
  <si>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</si>
  <si>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</si>
  <si>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</si>
  <si>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</si>
  <si>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</si>
  <si>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</si>
  <si>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</si>
  <si>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</si>
  <si>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</si>
  <si>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</si>
  <si>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</si>
  <si>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</si>
  <si>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</si>
  <si>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</si>
  <si>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</si>
  <si>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</si>
  <si>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</si>
  <si>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</si>
  <si>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</si>
  <si>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</si>
  <si>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</si>
  <si>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</si>
  <si>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</si>
  <si>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</si>
  <si>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</si>
  <si>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</si>
  <si>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</si>
  <si>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</si>
  <si>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</si>
  <si>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</si>
  <si>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</si>
  <si>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</si>
  <si>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</si>
  <si>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</si>
  <si>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</si>
  <si>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</si>
  <si>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</si>
  <si>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</si>
  <si>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</si>
  <si>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</si>
  <si>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</si>
  <si>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</si>
  <si>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</si>
  <si>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</si>
  <si>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</si>
  <si>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</si>
  <si>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</si>
  <si>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</si>
  <si>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</si>
  <si>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</si>
  <si>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</si>
  <si>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</si>
  <si>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</si>
  <si>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</si>
  <si>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</si>
  <si>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</si>
  <si>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</si>
  <si>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</si>
  <si>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</si>
  <si>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</si>
  <si>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</si>
  <si>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</si>
  <si>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</si>
  <si>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</si>
  <si>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</si>
  <si>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</si>
  <si>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</si>
  <si>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</si>
  <si>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</si>
  <si>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</si>
  <si>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</si>
  <si>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</si>
  <si>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</si>
  <si>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</si>
  <si>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</si>
  <si>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</si>
  <si>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</si>
  <si>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</si>
  <si>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</si>
  <si>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</si>
  <si>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</si>
  <si>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</si>
  <si>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</si>
  <si>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</si>
  <si>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</si>
  <si>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</si>
  <si>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</si>
  <si>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</si>
  <si>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</si>
  <si>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</si>
  <si>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</si>
  <si>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</si>
  <si>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</si>
  <si>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</si>
  <si>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</si>
  <si>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</si>
  <si>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</si>
  <si>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</si>
  <si>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</si>
  <si>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</si>
  <si>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</si>
  <si>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</si>
  <si>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</si>
  <si>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</si>
  <si>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</si>
  <si>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</si>
  <si>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</si>
  <si>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</si>
  <si>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</si>
  <si>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</si>
  <si>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</si>
  <si>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</si>
  <si>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</si>
  <si>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</si>
  <si>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</si>
  <si>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</si>
  <si>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</si>
  <si>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</si>
  <si>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</si>
  <si>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</si>
  <si>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</si>
  <si>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</si>
  <si>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</si>
  <si>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</si>
  <si>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</si>
  <si>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</si>
  <si>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</si>
  <si>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</si>
  <si>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</si>
  <si>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</si>
  <si>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</si>
  <si>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</si>
  <si>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</si>
  <si>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</si>
  <si>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</si>
  <si>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</si>
  <si>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</si>
  <si>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</si>
  <si>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</si>
  <si>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</si>
  <si>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</si>
  <si>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</si>
  <si>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</si>
  <si>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</si>
  <si>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</si>
  <si>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</si>
  <si>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</si>
  <si>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</si>
  <si>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</si>
  <si>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</si>
  <si>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</si>
  <si>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</si>
  <si>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</si>
  <si>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</si>
  <si>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</si>
  <si>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</si>
  <si>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</si>
  <si>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</si>
  <si>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</si>
  <si>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</si>
  <si>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</si>
  <si>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</si>
  <si>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</si>
  <si>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</si>
  <si>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</si>
  <si>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</si>
  <si>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</si>
  <si>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</si>
  <si>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</si>
  <si>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</si>
  <si>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</si>
  <si>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</si>
  <si>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</si>
  <si>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</si>
  <si>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</si>
  <si>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</si>
  <si>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</si>
  <si>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</si>
  <si>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</si>
  <si>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</si>
  <si>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</si>
  <si>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</si>
  <si>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</si>
  <si>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</si>
  <si>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</si>
  <si>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</si>
  <si>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</si>
  <si>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</si>
  <si>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</si>
  <si>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</si>
  <si>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</si>
  <si>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</si>
  <si>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</si>
  <si>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</si>
  <si>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</si>
  <si>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</si>
  <si>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</si>
  <si>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</si>
  <si>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</si>
  <si>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</si>
  <si>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</si>
  <si>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</si>
  <si>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</si>
  <si>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</si>
  <si>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</si>
  <si>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</si>
  <si>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</si>
  <si>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</si>
  <si>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</si>
  <si>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</si>
  <si>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</si>
  <si>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</si>
  <si>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</si>
  <si>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</si>
  <si>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</si>
  <si>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</si>
  <si>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</si>
  <si>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</si>
  <si>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</si>
  <si>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</si>
  <si>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</si>
  <si>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</si>
  <si>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</si>
  <si>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</si>
  <si>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</si>
  <si>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</si>
  <si>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</si>
  <si>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</si>
  <si>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</si>
  <si>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</si>
  <si>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</si>
  <si>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</si>
  <si>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</si>
  <si>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</si>
  <si>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</si>
  <si>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</si>
  <si>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</si>
  <si>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</si>
  <si>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</si>
  <si>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</si>
  <si>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</si>
  <si>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</si>
  <si>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</si>
  <si>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</si>
  <si>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</si>
  <si>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</si>
  <si>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</si>
  <si>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</si>
  <si>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</si>
  <si>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</si>
  <si>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</si>
  <si>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</si>
  <si>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</si>
  <si>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</si>
  <si>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</si>
  <si>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</si>
  <si>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</si>
  <si>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</si>
  <si>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</si>
  <si>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</si>
  <si>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</si>
  <si>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</si>
  <si>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</si>
  <si>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</si>
  <si>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</si>
  <si>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</si>
  <si>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</si>
  <si>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</si>
  <si>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</si>
  <si>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</si>
  <si>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</si>
  <si>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</si>
  <si>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</si>
  <si>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</si>
  <si>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</si>
  <si>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</si>
  <si>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</si>
  <si>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</si>
  <si>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</si>
  <si>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</si>
  <si>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</si>
  <si>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</si>
  <si>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</si>
  <si>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</si>
  <si>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</si>
  <si>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</si>
  <si>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</si>
  <si>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</si>
  <si>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</si>
  <si>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</si>
  <si>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</si>
  <si>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</si>
  <si>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</si>
  <si>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</si>
  <si>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</si>
  <si>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</si>
  <si>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</si>
  <si>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</si>
  <si>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</si>
  <si>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</si>
  <si>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</si>
  <si>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</si>
  <si>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</si>
  <si>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</si>
  <si>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</si>
  <si>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</si>
  <si>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</si>
  <si>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</si>
  <si>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</si>
  <si>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</si>
  <si>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</si>
  <si>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</si>
  <si>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</si>
  <si>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</si>
  <si>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</si>
  <si>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</si>
  <si>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</si>
  <si>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</si>
  <si>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</si>
  <si>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</si>
  <si>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</si>
  <si>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</si>
  <si>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</si>
  <si>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</si>
  <si>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</si>
  <si>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</si>
  <si>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</si>
  <si>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</si>
  <si>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</si>
  <si>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</si>
  <si>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</si>
  <si>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</si>
  <si>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</si>
  <si>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</si>
  <si>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</si>
  <si>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</si>
  <si>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</si>
  <si>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</si>
  <si>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</si>
  <si>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</si>
  <si>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</si>
  <si>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</si>
  <si>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</si>
  <si>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</si>
  <si>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</si>
  <si>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</si>
  <si>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</si>
  <si>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</si>
  <si>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</si>
  <si>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</si>
  <si>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</si>
  <si>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</si>
  <si>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</si>
  <si>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</si>
  <si>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</si>
  <si>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</si>
  <si>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</si>
  <si>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</si>
  <si>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</si>
  <si>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</si>
  <si>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</si>
  <si>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</si>
  <si>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</si>
  <si>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</si>
  <si>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</si>
  <si>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</si>
  <si>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</si>
  <si>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</si>
  <si>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</si>
  <si>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</si>
  <si>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</si>
  <si>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</si>
  <si>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</si>
  <si>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</si>
  <si>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</si>
  <si>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</si>
  <si>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</si>
  <si>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</si>
  <si>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</si>
  <si>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</si>
  <si>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</si>
  <si>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</si>
  <si>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</si>
  <si>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</si>
  <si>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</si>
  <si>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</si>
  <si>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</si>
  <si>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</si>
  <si>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</si>
  <si>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</si>
  <si>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</si>
  <si>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</si>
  <si>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</si>
  <si>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</si>
  <si>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</si>
  <si>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</si>
  <si>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</si>
  <si>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</si>
  <si>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</si>
  <si>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</si>
  <si>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</si>
  <si>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</si>
  <si>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</si>
  <si>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</si>
  <si>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</si>
  <si>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</si>
  <si>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</si>
  <si>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</si>
  <si>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</si>
  <si>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</si>
  <si>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</si>
  <si>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</si>
  <si>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</si>
  <si>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</si>
  <si>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</si>
  <si>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</si>
  <si>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</si>
  <si>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</si>
  <si>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</si>
  <si>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</si>
  <si>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</si>
  <si>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</si>
  <si>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</si>
  <si>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</si>
  <si>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</si>
  <si>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</si>
  <si>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</si>
  <si>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</si>
  <si>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</si>
  <si>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</si>
  <si>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</si>
  <si>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</si>
  <si>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</si>
  <si>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</si>
  <si>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</si>
  <si>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</si>
  <si>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</si>
  <si>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</si>
  <si>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</si>
  <si>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</si>
  <si>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</si>
  <si>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</si>
  <si>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</si>
  <si>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</si>
  <si>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</si>
  <si>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</si>
  <si>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</si>
  <si>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</si>
  <si>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</si>
  <si>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</si>
  <si>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</si>
  <si>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</si>
  <si>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</si>
  <si>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</si>
  <si>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</si>
  <si>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</si>
  <si>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</si>
  <si>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</si>
  <si>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</si>
  <si>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</si>
  <si>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</si>
  <si>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</si>
  <si>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</si>
  <si>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</si>
  <si>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</si>
  <si>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</si>
  <si>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</si>
  <si>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</si>
  <si>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</si>
  <si>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</si>
  <si>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</si>
  <si>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</si>
  <si>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</si>
  <si>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</si>
  <si>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</si>
  <si>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</si>
  <si>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</si>
  <si>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</si>
  <si>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</si>
  <si>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</si>
  <si>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</si>
  <si>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</si>
  <si>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</si>
  <si>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</si>
  <si>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</si>
  <si>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</si>
  <si>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</si>
  <si>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</si>
  <si>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</si>
  <si>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</si>
  <si>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</si>
  <si>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</si>
  <si>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</si>
  <si>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</si>
  <si>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</si>
  <si>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</si>
  <si>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</si>
  <si>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</si>
  <si>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</si>
  <si>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</si>
  <si>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</si>
  <si>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</si>
  <si>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</si>
  <si>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</si>
  <si>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</si>
  <si>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</si>
  <si>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</si>
  <si>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</si>
  <si>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</si>
  <si>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</si>
  <si>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</si>
  <si>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</si>
  <si>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</si>
  <si>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</si>
  <si>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</si>
  <si>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</si>
  <si>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</si>
  <si>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</si>
  <si>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</si>
  <si>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</si>
  <si>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</si>
  <si>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</si>
  <si>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</si>
  <si>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</si>
  <si>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</si>
  <si>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</si>
  <si>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</si>
  <si>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</si>
  <si>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</si>
  <si>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</si>
  <si>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</si>
  <si>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</si>
  <si>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</si>
  <si>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</si>
  <si>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</si>
  <si>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</si>
  <si>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</si>
  <si>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</si>
  <si>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</si>
  <si>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</si>
  <si>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</si>
  <si>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</si>
  <si>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</si>
  <si>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</si>
  <si>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</si>
  <si>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</si>
  <si>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</si>
  <si>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</si>
  <si>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</si>
  <si>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</si>
  <si>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</si>
  <si>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</si>
  <si>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</si>
  <si>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</si>
  <si>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</si>
  <si>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</si>
  <si>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</si>
  <si>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</si>
  <si>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</si>
  <si>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</si>
  <si>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</si>
  <si>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</si>
  <si>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</si>
  <si>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</si>
  <si>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</si>
  <si>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</si>
  <si>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</si>
  <si>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</si>
  <si>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</si>
  <si>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</si>
  <si>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</si>
  <si>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</si>
  <si>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</si>
  <si>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</si>
  <si>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</si>
  <si>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</si>
  <si>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</si>
  <si>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</si>
  <si>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</si>
  <si>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</si>
  <si>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</si>
  <si>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</si>
  <si>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</si>
  <si>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</si>
  <si>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</si>
  <si>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</si>
  <si>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</si>
  <si>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</si>
  <si>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</si>
  <si>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</si>
  <si>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</si>
  <si>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</si>
  <si>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</si>
  <si>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</si>
  <si>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</si>
  <si>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</si>
  <si>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</si>
  <si>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</si>
  <si>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</si>
  <si>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</si>
  <si>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</si>
  <si>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</si>
  <si>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</si>
  <si>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</si>
  <si>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</si>
  <si>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</si>
  <si>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</si>
  <si>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</si>
  <si>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</si>
  <si>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</si>
  <si>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</si>
  <si>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</si>
  <si>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</si>
  <si>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</si>
  <si>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</si>
  <si>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</si>
  <si>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</si>
  <si>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</si>
  <si>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</si>
  <si>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</si>
  <si>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</si>
  <si>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</si>
  <si>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</si>
  <si>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</si>
  <si>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</si>
  <si>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</si>
  <si>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</si>
  <si>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</si>
  <si>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</si>
  <si>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</si>
  <si>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</si>
  <si>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</si>
  <si>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</si>
  <si>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</si>
  <si>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</si>
  <si>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</si>
  <si>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</si>
  <si>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</si>
  <si>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</si>
  <si>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</si>
  <si>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</si>
  <si>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</si>
  <si>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</si>
  <si>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</si>
  <si>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</si>
  <si>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</si>
  <si>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</si>
  <si>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</si>
  <si>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</si>
  <si>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</si>
  <si>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</si>
  <si>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</si>
  <si>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</si>
  <si>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</si>
  <si>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</si>
  <si>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</si>
  <si>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</si>
  <si>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</si>
  <si>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</si>
  <si>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</si>
  <si>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</si>
  <si>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</si>
  <si>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</si>
  <si>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</si>
  <si>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</si>
  <si>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</si>
  <si>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</si>
  <si>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</si>
  <si>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</si>
  <si>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</si>
  <si>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</si>
  <si>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</si>
  <si>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</si>
  <si>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</si>
  <si>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</si>
  <si>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</si>
  <si>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</si>
  <si>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</si>
  <si>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</si>
  <si>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</si>
  <si>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</si>
  <si>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</si>
  <si>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</si>
  <si>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</si>
  <si>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</si>
  <si>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</si>
  <si>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</si>
  <si>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</si>
  <si>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</si>
  <si>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</si>
  <si>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</si>
  <si>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</si>
  <si>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</si>
  <si>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</si>
  <si>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</si>
  <si>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</si>
  <si>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</si>
  <si>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</si>
  <si>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</si>
  <si>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</si>
  <si>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</si>
  <si>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</si>
  <si>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</si>
  <si>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</si>
  <si>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</si>
  <si>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</si>
  <si>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</si>
  <si>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</si>
  <si>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</si>
  <si>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</si>
  <si>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</si>
  <si>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</si>
  <si>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</si>
  <si>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</si>
  <si>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</si>
  <si>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</si>
  <si>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</si>
  <si>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</si>
  <si>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</si>
  <si>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</si>
  <si>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</si>
  <si>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</si>
  <si>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</si>
  <si>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</si>
  <si>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</si>
  <si>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</si>
  <si>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</si>
  <si>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</si>
  <si>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</si>
  <si>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</si>
  <si>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</si>
  <si>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</si>
  <si>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</si>
  <si>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</si>
  <si>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</si>
  <si>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</si>
  <si>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</si>
  <si>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</si>
  <si>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</si>
  <si>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</si>
  <si>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</si>
  <si>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</si>
  <si>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</si>
  <si>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</si>
  <si>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</si>
  <si>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</si>
  <si>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</si>
  <si>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</si>
  <si>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</si>
  <si>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</si>
  <si>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</si>
  <si>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</si>
  <si>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</si>
  <si>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</si>
  <si>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</si>
  <si>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</si>
  <si>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</si>
  <si>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</si>
  <si>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</si>
  <si>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</si>
  <si>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</si>
  <si>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</si>
  <si>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</si>
  <si>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</si>
  <si>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</si>
  <si>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</si>
  <si>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</si>
  <si>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</si>
  <si>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</si>
  <si>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</si>
  <si>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</si>
  <si>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</si>
  <si>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</si>
  <si>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</si>
  <si>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</si>
  <si>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</si>
  <si>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</si>
  <si>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</si>
  <si>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</si>
  <si>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</si>
  <si>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</si>
  <si>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</si>
  <si>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</si>
  <si>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</si>
  <si>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</si>
  <si>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</si>
  <si>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</si>
  <si>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</si>
  <si>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</si>
  <si>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</si>
  <si>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</si>
  <si>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</si>
  <si>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</si>
  <si>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</si>
  <si>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</si>
  <si>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</si>
  <si>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</si>
  <si>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</si>
  <si>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</si>
  <si>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</si>
  <si>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</si>
  <si>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</si>
  <si>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</si>
  <si>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</si>
  <si>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</si>
  <si>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</si>
  <si>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</si>
  <si>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</si>
  <si>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</si>
  <si>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</si>
  <si>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</si>
  <si>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</si>
  <si>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</si>
  <si>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</si>
  <si>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</si>
  <si>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</si>
  <si>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</si>
  <si>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</si>
  <si>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</si>
  <si>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</si>
  <si>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</si>
  <si>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</si>
  <si>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</si>
  <si>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</si>
  <si>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</si>
  <si>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</si>
  <si>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</si>
  <si>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</si>
  <si>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</si>
  <si>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</si>
  <si>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</si>
  <si>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</si>
  <si>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</si>
  <si>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</si>
  <si>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</si>
  <si>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</si>
  <si>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</si>
  <si>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</si>
  <si>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</si>
  <si>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</si>
  <si>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</si>
  <si>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</si>
  <si>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</si>
  <si>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</si>
  <si>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</si>
  <si>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</si>
  <si>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</si>
  <si>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</si>
  <si>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</si>
  <si>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</si>
  <si>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</si>
  <si>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</si>
  <si>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</si>
  <si>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</si>
  <si>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</si>
  <si>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</si>
  <si>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</si>
  <si>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</si>
  <si>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</si>
  <si>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</si>
  <si>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</si>
  <si>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</si>
  <si>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</si>
  <si>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</si>
  <si>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</si>
  <si>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</si>
  <si>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</si>
  <si>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</si>
  <si>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</si>
  <si>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</si>
  <si>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</si>
  <si>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</si>
  <si>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</si>
  <si>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</si>
  <si>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</si>
  <si>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</si>
  <si>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</si>
  <si>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</si>
  <si>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</si>
  <si>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</si>
  <si>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</si>
  <si>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</si>
  <si>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</si>
  <si>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</si>
  <si>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</si>
  <si>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</si>
  <si>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</si>
  <si>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</si>
  <si>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</si>
  <si>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</si>
  <si>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</si>
  <si>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</si>
  <si>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</si>
  <si>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</si>
  <si>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</si>
  <si>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</si>
  <si>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</si>
  <si>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</si>
  <si>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</si>
  <si>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</si>
  <si>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</si>
  <si>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</si>
  <si>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</si>
  <si>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</si>
  <si>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</si>
  <si>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</si>
  <si>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</si>
  <si>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</si>
  <si>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</si>
  <si>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</si>
  <si>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</si>
  <si>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</si>
  <si>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</si>
  <si>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</si>
  <si>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</si>
  <si>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</si>
  <si>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</si>
  <si>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</si>
  <si>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</si>
  <si>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</si>
  <si>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</si>
  <si>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</si>
  <si>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</si>
  <si>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</si>
  <si>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</si>
  <si>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</si>
  <si>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</si>
  <si>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</si>
  <si>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</si>
  <si>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</si>
  <si>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</si>
  <si>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</si>
  <si>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</si>
  <si>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</si>
  <si>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</si>
  <si>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</si>
  <si>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</si>
  <si>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</si>
  <si>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</si>
  <si>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</si>
  <si>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</si>
  <si>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</si>
  <si>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</si>
  <si>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</si>
  <si>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</si>
  <si>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</si>
  <si>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</si>
  <si>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</si>
  <si>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</si>
  <si>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</si>
  <si>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</si>
  <si>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</si>
  <si>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</si>
  <si>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</si>
  <si>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</si>
  <si>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</si>
  <si>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</si>
  <si>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</si>
  <si>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</si>
  <si>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</si>
  <si>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</si>
  <si>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</si>
  <si>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</si>
  <si>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</si>
  <si>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</si>
  <si>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</si>
  <si>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</si>
  <si>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</si>
  <si>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</si>
  <si>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</si>
  <si>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</si>
  <si>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</si>
  <si>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</si>
  <si>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</si>
  <si>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</si>
  <si>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</si>
  <si>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</si>
  <si>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</si>
  <si>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</si>
  <si>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</si>
  <si>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</si>
  <si>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</si>
  <si>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</si>
  <si>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</si>
  <si>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</si>
  <si>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</si>
  <si>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</si>
  <si>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</si>
  <si>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</si>
  <si>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</si>
  <si>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</si>
  <si>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</si>
  <si>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</si>
  <si>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</si>
  <si>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</si>
  <si>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</si>
  <si>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</si>
  <si>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</si>
  <si>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</si>
  <si>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</si>
  <si>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</si>
  <si>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</si>
  <si>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</si>
  <si>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</si>
  <si>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</si>
  <si>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</si>
  <si>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</si>
  <si>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</si>
  <si>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</si>
  <si>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</si>
  <si>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</si>
  <si>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</si>
  <si>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</si>
  <si>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</si>
  <si>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</si>
  <si>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</si>
  <si>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</si>
  <si>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</si>
  <si>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</si>
  <si>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</si>
  <si>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</si>
  <si>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</si>
  <si>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</si>
  <si>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</si>
  <si>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</si>
  <si>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</si>
  <si>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</si>
  <si>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</si>
  <si>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</si>
  <si>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</si>
  <si>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</si>
  <si>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</si>
  <si>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</si>
  <si>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</si>
  <si>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</si>
  <si>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</si>
  <si>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</si>
  <si>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</si>
  <si>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</si>
  <si>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</si>
  <si>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</si>
  <si>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</si>
  <si>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</si>
  <si>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</si>
  <si>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</si>
  <si>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</si>
  <si>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</si>
  <si>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</si>
  <si>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</si>
  <si>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</si>
  <si>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</si>
  <si>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</si>
  <si>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</si>
  <si>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</si>
  <si>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</si>
  <si>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</si>
  <si>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</si>
  <si>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</si>
  <si>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</si>
  <si>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</si>
  <si>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</si>
  <si>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</si>
  <si>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</si>
  <si>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</si>
  <si>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</si>
  <si>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</si>
  <si>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</si>
  <si>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</si>
  <si>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</si>
  <si>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</si>
  <si>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</si>
  <si>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</si>
  <si>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</si>
  <si>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</si>
  <si>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</si>
  <si>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</si>
  <si>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</si>
  <si>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</si>
  <si>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</si>
  <si>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</si>
  <si>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</si>
  <si>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</si>
  <si>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</si>
  <si>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</si>
  <si>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</si>
  <si>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</si>
  <si>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</si>
  <si>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</si>
  <si>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</si>
  <si>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</si>
  <si>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</si>
  <si>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</si>
  <si>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</si>
  <si>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</si>
  <si>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</si>
  <si>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</si>
  <si>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</si>
  <si>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</si>
  <si>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</si>
  <si>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</si>
  <si>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</si>
  <si>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</si>
  <si>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</si>
  <si>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</si>
  <si>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</si>
  <si>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</si>
  <si>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</si>
  <si>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</si>
  <si>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</si>
  <si>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</si>
  <si>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</si>
  <si>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</si>
  <si>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</si>
  <si>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</si>
  <si>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</si>
  <si>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</si>
  <si>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</si>
  <si>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</si>
  <si>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</si>
  <si>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</si>
  <si>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</si>
  <si>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</si>
  <si>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</si>
  <si>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</si>
  <si>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</si>
  <si>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</si>
  <si>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</si>
  <si>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</si>
  <si>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</si>
  <si>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</si>
  <si>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</si>
  <si>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</si>
  <si>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</si>
  <si>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</si>
  <si>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</si>
  <si>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</si>
  <si>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</si>
  <si>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</si>
  <si>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</si>
  <si>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</si>
  <si>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</si>
  <si>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</si>
  <si>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</si>
  <si>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</si>
  <si>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</si>
  <si>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</si>
  <si>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</si>
  <si>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</si>
  <si>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</si>
  <si>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</si>
  <si>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</si>
  <si>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</si>
  <si>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</si>
  <si>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</si>
  <si>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</si>
  <si>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</si>
  <si>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</si>
  <si>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</si>
  <si>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</si>
  <si>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</si>
  <si>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</si>
  <si>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</si>
  <si>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</si>
  <si>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</si>
  <si>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</si>
  <si>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</si>
  <si>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</si>
  <si>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</si>
  <si>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</si>
  <si>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</si>
  <si>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</si>
  <si>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</si>
  <si>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</si>
  <si>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</si>
  <si>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</si>
  <si>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</si>
  <si>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</si>
  <si>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</si>
  <si>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</si>
  <si>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</si>
  <si>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</si>
  <si>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</si>
  <si>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</si>
  <si>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</si>
  <si>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</si>
  <si>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</si>
  <si>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</si>
  <si>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</si>
  <si>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</si>
  <si>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</si>
  <si>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</si>
  <si>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</si>
  <si>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</si>
  <si>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</si>
  <si>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</si>
  <si>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</si>
  <si>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</si>
  <si>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</si>
  <si>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</si>
  <si>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</si>
  <si>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</si>
  <si>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</si>
  <si>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</si>
  <si>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</si>
  <si>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</si>
  <si>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</si>
  <si>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</si>
  <si>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</si>
  <si>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</si>
  <si>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</si>
  <si>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</si>
  <si>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</si>
  <si>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</si>
  <si>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</si>
  <si>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</si>
  <si>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</si>
  <si>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</si>
  <si>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</si>
  <si>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</si>
  <si>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</si>
  <si>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</si>
  <si>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</si>
  <si>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</si>
  <si>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</si>
  <si>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</si>
  <si>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</si>
  <si>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</si>
  <si>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</si>
  <si>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</si>
  <si>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</si>
  <si>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</si>
  <si>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</si>
  <si>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</si>
  <si>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</si>
  <si>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</si>
  <si>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</si>
  <si>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</si>
  <si>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</si>
  <si>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</si>
  <si>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</si>
  <si>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</si>
  <si>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</si>
  <si>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</si>
  <si>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</si>
  <si>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</si>
  <si>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</si>
  <si>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</si>
  <si>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</si>
  <si>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</si>
  <si>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</si>
  <si>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</si>
  <si>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</si>
  <si>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</si>
  <si>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</si>
  <si>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</si>
  <si>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</si>
  <si>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</si>
  <si>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</si>
  <si>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</si>
  <si>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</si>
  <si>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</si>
  <si>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</si>
  <si>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</si>
  <si>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</si>
  <si>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</si>
  <si>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</si>
  <si>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</si>
  <si>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</si>
  <si>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</si>
  <si>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</si>
  <si>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</si>
  <si>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</si>
  <si>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</si>
  <si>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</si>
  <si>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</si>
  <si>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</si>
  <si>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</si>
  <si>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</si>
  <si>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</si>
  <si>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</si>
  <si>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</si>
  <si>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</si>
  <si>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</si>
  <si>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</si>
  <si>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</si>
  <si>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</si>
  <si>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</si>
  <si>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</si>
  <si>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</si>
  <si>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</si>
  <si>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</si>
  <si>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</si>
  <si>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</si>
  <si>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</si>
  <si>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</si>
  <si>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</si>
  <si>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</si>
  <si>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</si>
  <si>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</si>
  <si>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</si>
  <si>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</si>
  <si>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</si>
  <si>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</si>
  <si>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</si>
  <si>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</si>
  <si>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</si>
  <si>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</si>
  <si>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</si>
  <si>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</si>
  <si>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</si>
  <si>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</si>
  <si>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</si>
  <si>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</si>
  <si>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</si>
  <si>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</si>
  <si>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</si>
  <si>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</si>
  <si>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</si>
  <si>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</si>
  <si>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</si>
  <si>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</si>
  <si>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</si>
  <si>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</si>
  <si>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</si>
  <si>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</si>
  <si>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</si>
  <si>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</si>
  <si>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</si>
  <si>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</si>
  <si>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</si>
  <si>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</si>
  <si>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</si>
  <si>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</si>
  <si>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</si>
  <si>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</si>
  <si>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</si>
  <si>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</si>
  <si>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</si>
  <si>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</si>
  <si>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</si>
  <si>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</si>
  <si>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</si>
  <si>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</si>
  <si>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</si>
  <si>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</si>
  <si>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</si>
  <si>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</si>
  <si>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</si>
  <si>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</si>
  <si>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</si>
  <si>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</si>
  <si>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</si>
  <si>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</si>
  <si>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</si>
  <si>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</si>
  <si>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</si>
  <si>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</si>
  <si>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</si>
  <si>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</si>
  <si>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</si>
  <si>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</si>
  <si>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</si>
  <si>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</si>
  <si>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</si>
  <si>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</si>
  <si>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</si>
  <si>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</si>
  <si>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</si>
  <si>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</si>
  <si>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</si>
  <si>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</si>
  <si>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</si>
  <si>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</si>
  <si>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</si>
  <si>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</si>
  <si>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</si>
  <si>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</si>
  <si>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</si>
  <si>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</si>
  <si>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</si>
  <si>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</si>
  <si>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</si>
  <si>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</si>
  <si>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</si>
  <si>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</si>
  <si>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</si>
  <si>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</si>
  <si>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</si>
  <si>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</si>
  <si>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</si>
  <si>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</si>
  <si>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</si>
  <si>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</si>
  <si>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</si>
  <si>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</si>
  <si>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</si>
  <si>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</si>
  <si>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</si>
  <si>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</si>
  <si>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</si>
  <si>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</si>
  <si>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</si>
  <si>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</si>
  <si>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</si>
  <si>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</si>
  <si>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</si>
  <si>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</si>
  <si>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</si>
  <si>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</si>
  <si>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</si>
  <si>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</si>
  <si>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</si>
  <si>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</si>
  <si>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</si>
  <si>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</si>
  <si>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</si>
  <si>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</si>
  <si>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</si>
  <si>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</si>
  <si>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</si>
  <si>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</si>
  <si>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</si>
  <si>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</si>
  <si>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</si>
  <si>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</si>
  <si>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</si>
  <si>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</si>
  <si>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</si>
  <si>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</si>
  <si>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</si>
  <si>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</si>
  <si>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</si>
  <si>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</si>
  <si>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</si>
  <si>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</si>
  <si>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</si>
  <si>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</si>
  <si>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</si>
  <si>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</si>
  <si>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</si>
  <si>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</si>
  <si>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</si>
  <si>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</si>
  <si>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</si>
  <si>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</si>
  <si>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</si>
  <si>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</si>
  <si>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</si>
  <si>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</si>
  <si>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</si>
  <si>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</si>
  <si>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</si>
  <si>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</si>
  <si>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</si>
  <si>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</si>
  <si>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</si>
  <si>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</si>
  <si>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</si>
  <si>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</si>
  <si>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</si>
  <si>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</si>
  <si>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</si>
  <si>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</si>
  <si>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</si>
  <si>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</si>
  <si>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</si>
  <si>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</si>
  <si>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</si>
  <si>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</si>
  <si>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</si>
  <si>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</si>
  <si>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</si>
  <si>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</si>
  <si>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</si>
  <si>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</si>
  <si>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</si>
  <si>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</si>
  <si>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</si>
  <si>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</si>
  <si>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</si>
  <si>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</si>
  <si>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</si>
  <si>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</si>
  <si>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</si>
  <si>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</si>
  <si>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</si>
  <si>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</si>
  <si>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</si>
  <si>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</si>
  <si>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</si>
  <si>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</si>
  <si>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</si>
  <si>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</si>
  <si>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</si>
  <si>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</si>
  <si>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</si>
  <si>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</si>
  <si>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</si>
  <si>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</si>
  <si>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</si>
  <si>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</si>
  <si>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</si>
  <si>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</si>
  <si>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</si>
  <si>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</si>
  <si>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</si>
  <si>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</si>
  <si>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</si>
  <si>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</si>
  <si>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</si>
  <si>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</si>
  <si>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</si>
  <si>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</si>
  <si>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</si>
  <si>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</si>
  <si>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</si>
  <si>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</si>
  <si>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</si>
  <si>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</si>
  <si>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</si>
  <si>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</si>
  <si>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</si>
  <si>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</si>
  <si>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</si>
  <si>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</si>
  <si>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</si>
  <si>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</si>
  <si>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</si>
  <si>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</si>
  <si>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</si>
  <si>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</si>
  <si>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</si>
  <si>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</si>
  <si>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</si>
  <si>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</si>
  <si>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</si>
  <si>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</si>
  <si>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</si>
  <si>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</si>
  <si>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</si>
  <si>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</si>
  <si>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</si>
  <si>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</si>
  <si>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</si>
  <si>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</si>
  <si>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</si>
  <si>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</si>
  <si>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</si>
  <si>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</si>
  <si>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</si>
  <si>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</si>
  <si>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</si>
  <si>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</si>
  <si>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</si>
  <si>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</si>
  <si>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</si>
  <si>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</si>
  <si>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</si>
  <si>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</si>
  <si>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</si>
  <si>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</si>
  <si>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</si>
  <si>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</si>
  <si>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</si>
  <si>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</si>
  <si>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</si>
  <si>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</si>
  <si>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</si>
  <si>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</si>
  <si>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</si>
  <si>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</si>
  <si>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</si>
  <si>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</si>
  <si>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</si>
  <si>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</si>
  <si>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</si>
  <si>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</si>
  <si>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</si>
  <si>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</si>
  <si>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</si>
  <si>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</si>
  <si>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</si>
  <si>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</si>
  <si>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</si>
  <si>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</si>
  <si>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</si>
  <si>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</si>
  <si>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</si>
  <si>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</si>
  <si>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</si>
  <si>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</si>
  <si>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</si>
  <si>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</si>
  <si>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</si>
  <si>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</si>
  <si>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</si>
  <si>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</si>
  <si>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</si>
  <si>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</si>
  <si>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</si>
  <si>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</si>
  <si>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</si>
  <si>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</si>
  <si>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</si>
  <si>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</si>
  <si>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</si>
  <si>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</si>
  <si>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</si>
  <si>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</si>
  <si>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</si>
  <si>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</si>
  <si>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</si>
  <si>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</si>
  <si>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</si>
  <si>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</si>
  <si>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</si>
  <si>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</si>
  <si>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</si>
  <si>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</si>
  <si>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</si>
  <si>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</si>
  <si>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</si>
  <si>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</si>
  <si>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</si>
  <si>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</si>
  <si>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</si>
  <si>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</si>
  <si>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</si>
  <si>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</si>
  <si>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</si>
  <si>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</si>
  <si>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</si>
  <si>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</si>
  <si>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</si>
  <si>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</si>
  <si>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</si>
  <si>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</si>
  <si>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</si>
  <si>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</si>
  <si>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</si>
  <si>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</si>
  <si>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</si>
  <si>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</si>
  <si>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</si>
  <si>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</si>
  <si>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</si>
  <si>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</si>
  <si>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</si>
  <si>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</si>
  <si>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</si>
  <si>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</si>
  <si>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</si>
  <si>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</si>
  <si>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</si>
  <si>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</si>
  <si>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</si>
  <si>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</si>
  <si>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</si>
  <si>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</si>
  <si>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</si>
  <si>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</si>
  <si>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</si>
  <si>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</si>
  <si>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</si>
  <si>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</si>
  <si>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</si>
  <si>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</si>
  <si>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</si>
  <si>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</si>
  <si>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</si>
  <si>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</si>
  <si>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</si>
  <si>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</si>
  <si>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</si>
  <si>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</si>
  <si>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</si>
  <si>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</si>
  <si>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</si>
  <si>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</si>
  <si>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</si>
  <si>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</si>
  <si>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</si>
  <si>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</si>
  <si>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</si>
  <si>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</si>
  <si>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</si>
  <si>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</si>
  <si>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</si>
  <si>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</si>
  <si>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</si>
  <si>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</si>
  <si>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</si>
  <si>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</si>
  <si>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</si>
  <si>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</si>
  <si>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</si>
  <si>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</si>
  <si>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</si>
  <si>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</si>
  <si>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</si>
  <si>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</si>
  <si>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</si>
  <si>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</si>
  <si>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</si>
  <si>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</si>
  <si>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</si>
  <si>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</si>
  <si>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</si>
  <si>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</si>
  <si>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</si>
  <si>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</si>
  <si>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</si>
  <si>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</si>
  <si>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</si>
  <si>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</si>
  <si>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</si>
  <si>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</si>
  <si>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</si>
  <si>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</si>
  <si>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</si>
  <si>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</si>
  <si>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</si>
  <si>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</si>
  <si>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</si>
  <si>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</si>
  <si>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</si>
  <si>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</si>
  <si>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</si>
  <si>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</si>
  <si>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</si>
  <si>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</si>
  <si>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</si>
  <si>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</si>
  <si>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</si>
  <si>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</si>
  <si>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</si>
  <si>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</si>
  <si>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</si>
  <si>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</si>
  <si>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</si>
  <si>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</si>
  <si>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</si>
  <si>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</si>
  <si>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</si>
  <si>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</si>
  <si>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</si>
  <si>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</si>
  <si>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</si>
  <si>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</si>
  <si>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</si>
  <si>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</si>
  <si>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</si>
  <si>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</si>
  <si>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</si>
  <si>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</si>
  <si>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</si>
  <si>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</si>
  <si>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</si>
  <si>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</si>
  <si>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</si>
  <si>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</si>
  <si>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</si>
  <si>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</si>
  <si>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</si>
  <si>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</si>
  <si>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</si>
  <si>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</si>
  <si>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</si>
  <si>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</si>
  <si>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</si>
  <si>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</si>
  <si>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</si>
  <si>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</si>
  <si>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</si>
  <si>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</si>
  <si>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</si>
  <si>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</si>
  <si>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</si>
  <si>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</si>
  <si>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</si>
  <si>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</si>
  <si>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</si>
  <si>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</si>
  <si>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</si>
  <si>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</si>
  <si>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</si>
  <si>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</si>
  <si>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</si>
  <si>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</si>
  <si>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</si>
  <si>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</si>
  <si>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</si>
  <si>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</si>
  <si>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</si>
  <si>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</si>
  <si>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</si>
  <si>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</si>
  <si>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</si>
  <si>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</si>
  <si>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</si>
  <si>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</si>
  <si>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</si>
  <si>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</si>
  <si>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</si>
  <si>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</si>
  <si>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</si>
  <si>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</si>
  <si>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</si>
  <si>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</si>
  <si>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</si>
  <si>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</si>
  <si>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</si>
  <si>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</si>
  <si>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</si>
  <si>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</si>
  <si>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</si>
  <si>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</si>
  <si>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</si>
  <si>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</si>
  <si>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</si>
  <si>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</si>
  <si>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</si>
  <si>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</si>
  <si>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</si>
  <si>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</si>
  <si>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</si>
  <si>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</si>
  <si>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</si>
  <si>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</si>
  <si>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</si>
  <si>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</si>
  <si>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</si>
  <si>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</si>
  <si>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</si>
  <si>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</si>
  <si>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</si>
  <si>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</si>
  <si>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</si>
  <si>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</si>
  <si>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</si>
  <si>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</si>
  <si>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</si>
  <si>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</si>
  <si>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</si>
  <si>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</si>
  <si>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</si>
  <si>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</si>
  <si>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</si>
  <si>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</si>
  <si>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</si>
  <si>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</si>
  <si>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</si>
  <si>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</si>
  <si>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</si>
  <si>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</si>
  <si>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</si>
  <si>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</si>
  <si>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</si>
  <si>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</si>
  <si>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</si>
  <si>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</si>
  <si>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</si>
  <si>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</si>
  <si>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</si>
  <si>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</si>
  <si>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</si>
  <si>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</si>
  <si>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</si>
  <si>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</si>
  <si>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</si>
  <si>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</si>
  <si>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</si>
  <si>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</si>
  <si>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</si>
  <si>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</si>
  <si>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</si>
  <si>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</si>
  <si>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</si>
  <si>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</si>
  <si>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</si>
  <si>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</si>
  <si>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</si>
  <si>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</si>
  <si>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</si>
  <si>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</si>
  <si>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</si>
  <si>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</si>
  <si>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</si>
  <si>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</si>
  <si>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</si>
  <si>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</si>
  <si>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</si>
  <si>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</si>
  <si>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</si>
  <si>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</si>
  <si>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</si>
  <si>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</si>
  <si>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</si>
  <si>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</si>
  <si>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</si>
  <si>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</si>
  <si>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</si>
  <si>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</si>
  <si>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</si>
  <si>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</si>
  <si>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</si>
  <si>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</si>
  <si>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</si>
  <si>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</si>
  <si>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</si>
  <si>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</si>
  <si>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</si>
  <si>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</si>
  <si>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</si>
  <si>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</si>
  <si>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</si>
  <si>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</si>
  <si>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</si>
  <si>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</si>
  <si>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</si>
  <si>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</si>
  <si>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</si>
  <si>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</si>
  <si>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</si>
  <si>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</si>
  <si>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</si>
  <si>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</si>
  <si>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</si>
  <si>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</si>
  <si>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</si>
  <si>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</si>
  <si>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</si>
  <si>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</si>
  <si>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</si>
  <si>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</si>
  <si>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</si>
  <si>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</si>
  <si>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</si>
  <si>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</si>
  <si>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</si>
  <si>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</si>
  <si>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</si>
  <si>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</si>
  <si>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</si>
  <si>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</si>
  <si>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</si>
  <si>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</si>
  <si>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</si>
  <si>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</si>
  <si>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</si>
  <si>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</si>
  <si>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</si>
  <si>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</si>
  <si>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</si>
  <si>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</si>
  <si>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</si>
  <si>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</si>
  <si>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</si>
  <si>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</si>
  <si>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</si>
  <si>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</si>
  <si>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</si>
  <si>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</si>
  <si>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</si>
  <si>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</si>
  <si>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</si>
  <si>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</si>
  <si>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</si>
  <si>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</si>
  <si>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</si>
  <si>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</si>
  <si>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</si>
  <si>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</si>
  <si>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</si>
  <si>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</si>
  <si>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</si>
  <si>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</si>
  <si>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</si>
  <si>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</si>
  <si>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</si>
  <si>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</si>
  <si>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</si>
  <si>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</si>
  <si>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</si>
  <si>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</si>
  <si>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</si>
  <si>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</si>
  <si>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</si>
  <si>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</si>
  <si>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</si>
  <si>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</si>
  <si>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</si>
  <si>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</si>
  <si>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</si>
  <si>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</si>
  <si>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</si>
  <si>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</si>
  <si>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</si>
  <si>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</si>
  <si>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</si>
  <si>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</si>
  <si>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</si>
  <si>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</si>
  <si>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</si>
  <si>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</si>
  <si>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</si>
  <si>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</si>
  <si>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</si>
  <si>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</si>
  <si>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</si>
  <si>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</si>
  <si>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</si>
  <si>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</si>
  <si>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</si>
  <si>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</si>
  <si>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</si>
  <si>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</si>
  <si>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</si>
  <si>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</si>
  <si>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</si>
  <si>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</si>
  <si>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</si>
  <si>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</si>
  <si>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</si>
  <si>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</si>
  <si>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</si>
  <si>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</si>
  <si>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</si>
  <si>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</si>
  <si>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</si>
  <si>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</si>
  <si>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</si>
  <si>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</si>
  <si>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</si>
  <si>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</si>
  <si>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</si>
  <si>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</si>
  <si>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</si>
  <si>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</si>
  <si>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</si>
  <si>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</si>
  <si>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</si>
  <si>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</si>
  <si>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</si>
  <si>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</si>
  <si>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</si>
  <si>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</si>
  <si>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</si>
  <si>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</si>
  <si>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</si>
  <si>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</si>
  <si>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</si>
  <si>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</si>
  <si>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</si>
  <si>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</si>
  <si>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</si>
  <si>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</si>
  <si>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</si>
  <si>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</si>
  <si>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</si>
  <si>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</si>
  <si>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</si>
  <si>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</si>
  <si>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</si>
  <si>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</si>
  <si>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</si>
  <si>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</si>
  <si>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</si>
  <si>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</si>
  <si>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</si>
  <si>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</si>
  <si>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</si>
  <si>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</si>
  <si>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</si>
  <si>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</si>
  <si>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</si>
  <si>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</si>
  <si>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</si>
  <si>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</si>
  <si>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</si>
  <si>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</si>
  <si>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</si>
  <si>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</si>
  <si>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</si>
  <si>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</si>
  <si>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</si>
  <si>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</si>
  <si>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</si>
  <si>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</si>
  <si>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</si>
  <si>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</si>
  <si>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</si>
  <si>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</si>
  <si>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</si>
  <si>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</si>
  <si>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</si>
  <si>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</si>
  <si>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</si>
  <si>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</si>
  <si>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</si>
  <si>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</si>
  <si>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</si>
  <si>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</si>
  <si>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</si>
  <si>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</si>
  <si>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</si>
  <si>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</si>
  <si>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</si>
  <si>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</si>
  <si>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</si>
  <si>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</si>
  <si>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</si>
  <si>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</si>
  <si>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</si>
  <si>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</si>
  <si>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</si>
  <si>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</si>
  <si>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</si>
  <si>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</si>
  <si>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</si>
  <si>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</si>
  <si>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</si>
  <si>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</si>
  <si>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</si>
  <si>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</si>
  <si>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</si>
  <si>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</si>
  <si>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</si>
  <si>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</si>
  <si>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</si>
  <si>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</si>
  <si>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</si>
  <si>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</si>
  <si>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</si>
  <si>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</si>
  <si>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</si>
  <si>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</si>
  <si>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</si>
  <si>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</si>
  <si>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</si>
  <si>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</si>
  <si>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</si>
  <si>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</si>
  <si>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</si>
  <si>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</si>
  <si>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</si>
  <si>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</si>
  <si>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</si>
  <si>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</si>
  <si>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</si>
  <si>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</si>
  <si>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</si>
  <si>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</si>
  <si>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</si>
  <si>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</si>
  <si>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</si>
  <si>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</si>
  <si>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</si>
  <si>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</si>
  <si>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</si>
  <si>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</si>
  <si>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</si>
  <si>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</si>
  <si>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</si>
  <si>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</si>
  <si>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</si>
  <si>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</si>
  <si>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</si>
  <si>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</si>
  <si>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</si>
  <si>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</si>
  <si>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</si>
  <si>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</si>
  <si>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</si>
  <si>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</si>
  <si>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</si>
  <si>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</si>
  <si>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</si>
  <si>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</si>
  <si>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</si>
  <si>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</si>
  <si>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</si>
  <si>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</si>
  <si>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</si>
  <si>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</si>
  <si>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</si>
  <si>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</si>
  <si>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</si>
  <si>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</si>
  <si>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</si>
  <si>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</si>
  <si>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</si>
  <si>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</si>
  <si>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</si>
  <si>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</si>
  <si>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</si>
  <si>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</si>
  <si>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</si>
  <si>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</si>
  <si>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</si>
  <si>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</si>
  <si>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</si>
  <si>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</si>
  <si>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</si>
  <si>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</si>
  <si>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</si>
  <si>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</si>
  <si>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</si>
  <si>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</si>
  <si>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</si>
  <si>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</si>
  <si>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</si>
  <si>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</si>
  <si>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</si>
  <si>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</si>
  <si>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</si>
  <si>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</si>
  <si>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</si>
  <si>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</si>
  <si>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</si>
  <si>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</si>
  <si>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</si>
  <si>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</si>
  <si>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</si>
  <si>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</si>
  <si>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</si>
  <si>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</si>
  <si>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</si>
  <si>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</si>
  <si>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</si>
  <si>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</si>
  <si>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</si>
  <si>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</si>
  <si>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</si>
  <si>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</si>
  <si>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</si>
  <si>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</si>
  <si>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</si>
  <si>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</si>
  <si>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</si>
  <si>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</si>
  <si>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</si>
  <si>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</si>
  <si>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</si>
  <si>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</si>
  <si>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</si>
  <si>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</si>
  <si>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</si>
  <si>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</si>
  <si>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</si>
  <si>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</si>
  <si>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</si>
  <si>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</si>
  <si>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</si>
  <si>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</si>
  <si>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</si>
  <si>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</si>
  <si>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</si>
  <si>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</si>
  <si>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</si>
  <si>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</si>
  <si>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</si>
  <si>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</si>
  <si>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</si>
  <si>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</si>
  <si>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</si>
  <si>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</si>
  <si>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</si>
  <si>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</si>
  <si>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</si>
  <si>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</si>
  <si>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</si>
  <si>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</si>
  <si>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</si>
  <si>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</si>
  <si>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</si>
  <si>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</si>
  <si>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</si>
  <si>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</si>
  <si>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</si>
  <si>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</si>
  <si>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</si>
  <si>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</si>
  <si>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</si>
  <si>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</si>
  <si>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</si>
  <si>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</si>
  <si>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</si>
  <si>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</si>
  <si>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</si>
  <si>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</si>
  <si>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</si>
  <si>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</si>
  <si>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</si>
  <si>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</si>
  <si>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</si>
  <si>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</si>
  <si>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</si>
  <si>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</si>
  <si>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</si>
  <si>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</si>
  <si>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</si>
  <si>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</si>
  <si>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</si>
  <si>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</si>
  <si>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</si>
  <si>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</si>
  <si>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</si>
  <si>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</si>
  <si>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</si>
  <si>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</si>
  <si>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</si>
  <si>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</si>
  <si>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</si>
  <si>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</si>
  <si>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</si>
  <si>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</si>
  <si>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</si>
  <si>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</si>
  <si>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</si>
  <si>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</si>
  <si>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</si>
  <si>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</si>
  <si>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</si>
  <si>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</si>
  <si>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</si>
  <si>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</si>
  <si>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</si>
  <si>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</si>
  <si>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</si>
  <si>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</si>
  <si>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</si>
  <si>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</si>
  <si>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</si>
  <si>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</si>
  <si>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</si>
  <si>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</si>
  <si>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</si>
  <si>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</si>
  <si>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</si>
  <si>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</si>
  <si>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</si>
  <si>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</si>
  <si>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</si>
  <si>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</si>
  <si>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</si>
  <si>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</si>
  <si>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</si>
  <si>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</si>
  <si>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</si>
  <si>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</si>
  <si>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</si>
  <si>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</si>
  <si>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</si>
  <si>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</si>
  <si>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</si>
  <si>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</si>
  <si>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</si>
  <si>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</si>
  <si>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</si>
  <si>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</si>
  <si>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</si>
  <si>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</si>
  <si>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</si>
  <si>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</si>
  <si>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</si>
  <si>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</si>
  <si>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</si>
  <si>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</si>
  <si>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</si>
  <si>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</si>
  <si>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</si>
  <si>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</si>
  <si>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</si>
  <si>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</si>
  <si>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</si>
  <si>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</si>
  <si>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</si>
  <si>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</si>
  <si>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</si>
  <si>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</si>
  <si>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</si>
  <si>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</si>
  <si>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</si>
  <si>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</si>
  <si>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</si>
  <si>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</si>
  <si>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</si>
  <si>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</si>
  <si>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</si>
  <si>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</si>
  <si>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</si>
  <si>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</si>
  <si>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</si>
  <si>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</si>
  <si>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</si>
  <si>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</si>
  <si>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</si>
  <si>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</si>
  <si>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</si>
  <si>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</si>
  <si>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</si>
  <si>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</si>
  <si>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</si>
  <si>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</si>
  <si>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</si>
  <si>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</si>
  <si>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</si>
  <si>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</si>
  <si>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</si>
  <si>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</si>
  <si>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</si>
  <si>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</si>
  <si>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</si>
  <si>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</si>
  <si>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</si>
  <si>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</si>
  <si>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</si>
  <si>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</si>
  <si>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</si>
  <si>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</si>
  <si>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</si>
  <si>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</si>
  <si>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</si>
  <si>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</si>
  <si>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</si>
  <si>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</si>
  <si>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</si>
  <si>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</si>
  <si>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</si>
  <si>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</si>
  <si>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</si>
  <si>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</si>
  <si>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</si>
  <si>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</si>
  <si>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</si>
  <si>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</si>
  <si>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</si>
  <si>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</si>
  <si>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</si>
  <si>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</si>
  <si>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</si>
  <si>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</si>
  <si>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</si>
  <si>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</si>
  <si>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</si>
  <si>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</si>
  <si>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</si>
  <si>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</si>
  <si>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</si>
  <si>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</si>
  <si>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</si>
  <si>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</si>
  <si>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</si>
  <si>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</si>
  <si>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</si>
  <si>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</si>
  <si>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</si>
  <si>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</si>
  <si>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</si>
  <si>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</si>
  <si>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</si>
  <si>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</si>
  <si>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</si>
  <si>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</si>
  <si>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</si>
  <si>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</si>
  <si>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</si>
  <si>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</si>
  <si>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</si>
  <si>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</si>
  <si>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</si>
  <si>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</si>
  <si>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</si>
  <si>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</si>
  <si>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</si>
  <si>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</si>
  <si>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</si>
  <si>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</si>
  <si>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</si>
  <si>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</si>
  <si>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</si>
  <si>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</si>
  <si>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</si>
  <si>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</si>
  <si>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</si>
  <si>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</si>
  <si>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</si>
  <si>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</si>
  <si>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</si>
  <si>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</si>
  <si>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</si>
  <si>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</si>
  <si>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</si>
  <si>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</si>
  <si>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</si>
  <si>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</si>
  <si>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</si>
  <si>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</si>
  <si>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</si>
  <si>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</si>
  <si>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</si>
  <si>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</si>
  <si>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</si>
  <si>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</si>
  <si>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</si>
  <si>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</si>
  <si>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</si>
  <si>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</si>
  <si>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</si>
  <si>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</si>
  <si>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</si>
  <si>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</si>
  <si>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</si>
  <si>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</si>
  <si>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</si>
  <si>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</si>
  <si>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</si>
  <si>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</si>
  <si>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</si>
  <si>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</si>
  <si>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</si>
  <si>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</si>
  <si>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</si>
  <si>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</si>
  <si>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</si>
  <si>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</si>
  <si>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</si>
  <si>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</si>
  <si>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</si>
  <si>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</si>
  <si>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</si>
  <si>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</si>
  <si>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</si>
  <si>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</si>
  <si>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</si>
  <si>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</si>
  <si>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</si>
  <si>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</si>
  <si>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</si>
  <si>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</si>
  <si>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</si>
  <si>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</si>
  <si>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</si>
  <si>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</si>
  <si>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</si>
  <si>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</si>
  <si>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</si>
  <si>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</si>
  <si>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</si>
  <si>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</si>
  <si>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</si>
  <si>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</si>
  <si>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</si>
  <si>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</si>
  <si>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</si>
  <si>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</si>
  <si>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</si>
  <si>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</si>
  <si>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</si>
  <si>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</si>
  <si>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</si>
  <si>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</si>
  <si>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</si>
  <si>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</si>
  <si>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</si>
  <si>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</si>
  <si>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</si>
  <si>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</si>
  <si>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</si>
  <si>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</si>
  <si>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</si>
  <si>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</si>
  <si>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</si>
  <si>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</si>
  <si>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</si>
  <si>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</si>
  <si>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</si>
  <si>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</si>
  <si>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</si>
  <si>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</si>
  <si>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</si>
  <si>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</si>
  <si>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</si>
  <si>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</si>
  <si>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</si>
  <si>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</si>
  <si>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</si>
  <si>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</si>
  <si>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</si>
  <si>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</si>
  <si>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</si>
  <si>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</si>
  <si>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</si>
  <si>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</si>
  <si>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</si>
  <si>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</si>
  <si>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</si>
  <si>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</si>
  <si>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</si>
  <si>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</si>
  <si>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</si>
  <si>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</si>
  <si>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</si>
  <si>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</si>
  <si>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</si>
  <si>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</si>
  <si>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</si>
  <si>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</si>
  <si>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</si>
  <si>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</si>
  <si>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</si>
  <si>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</si>
  <si>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</si>
  <si>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</si>
  <si>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</si>
  <si>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</si>
  <si>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</si>
  <si>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</si>
  <si>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</si>
  <si>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</si>
  <si>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</si>
  <si>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</si>
  <si>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</si>
  <si>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</si>
  <si>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</si>
  <si>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</si>
  <si>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</si>
  <si>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</si>
  <si>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</si>
  <si>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</si>
  <si>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</si>
  <si>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</si>
  <si>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</si>
  <si>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</si>
  <si>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</si>
  <si>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</si>
  <si>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</si>
  <si>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</si>
  <si>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</si>
  <si>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</si>
  <si>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</si>
  <si>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</si>
  <si>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</si>
  <si>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</si>
  <si>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</si>
  <si>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</si>
  <si>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</si>
  <si>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</si>
  <si>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</si>
  <si>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</si>
  <si>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</si>
  <si>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</si>
  <si>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</si>
  <si>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</si>
  <si>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</si>
  <si>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</si>
  <si>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</si>
  <si>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</si>
  <si>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</si>
  <si>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</si>
  <si>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</si>
  <si>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</si>
  <si>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</si>
  <si>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</si>
  <si>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</si>
  <si>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</si>
  <si>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</si>
  <si>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</si>
  <si>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</si>
  <si>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</si>
  <si>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</si>
  <si>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</si>
  <si>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</si>
  <si>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</si>
  <si>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</si>
  <si>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</si>
  <si>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</si>
  <si>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</si>
  <si>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</si>
  <si>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</si>
  <si>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</si>
  <si>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</si>
  <si>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</si>
  <si>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</si>
  <si>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</si>
  <si>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</si>
  <si>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</si>
  <si>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</si>
  <si>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</si>
  <si>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</si>
  <si>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</si>
  <si>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</si>
  <si>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</si>
  <si>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</si>
  <si>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</si>
  <si>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</si>
  <si>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</si>
  <si>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</si>
  <si>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</si>
  <si>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</si>
  <si>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</si>
  <si>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</si>
  <si>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</si>
  <si>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</si>
  <si>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</si>
  <si>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</si>
  <si>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</si>
  <si>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</si>
  <si>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</si>
  <si>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</si>
  <si>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</si>
  <si>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</si>
  <si>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</si>
  <si>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</si>
  <si>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</si>
  <si>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</si>
  <si>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</si>
  <si>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</si>
  <si>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</si>
  <si>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</si>
  <si>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</si>
  <si>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</si>
  <si>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</si>
  <si>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</si>
  <si>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</si>
  <si>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</si>
  <si>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</si>
  <si>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</si>
  <si>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</si>
  <si>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</si>
  <si>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</si>
  <si>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</si>
  <si>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</si>
  <si>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</si>
  <si>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</si>
  <si>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</si>
  <si>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</si>
  <si>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</si>
  <si>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</si>
  <si>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</si>
  <si>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</si>
  <si>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</si>
  <si>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</si>
  <si>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</si>
  <si>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</si>
  <si>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</si>
  <si>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</si>
  <si>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</si>
  <si>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</si>
  <si>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</si>
  <si>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</si>
  <si>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</si>
  <si>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</si>
  <si>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</si>
  <si>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</si>
  <si>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</si>
  <si>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</si>
  <si>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</si>
  <si>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</si>
  <si>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</si>
  <si>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</si>
  <si>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</si>
  <si>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</si>
  <si>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</si>
  <si>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</si>
  <si>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</si>
  <si>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</si>
  <si>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</si>
  <si>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</si>
  <si>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</si>
  <si>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</si>
  <si>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</si>
  <si>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</si>
  <si>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</si>
  <si>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</si>
  <si>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</si>
  <si>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</si>
  <si>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</si>
  <si>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</si>
  <si>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</si>
  <si>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</si>
  <si>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</si>
  <si>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</si>
  <si>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</si>
  <si>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</si>
  <si>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</si>
  <si>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</si>
  <si>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</si>
  <si>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</si>
  <si>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</si>
  <si>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</si>
  <si>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</si>
  <si>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</si>
  <si>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</si>
  <si>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</si>
  <si>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</si>
  <si>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</si>
  <si>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</si>
  <si>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</si>
  <si>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</si>
  <si>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</si>
  <si>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</si>
  <si>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</si>
  <si>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</si>
  <si>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</si>
  <si>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</si>
  <si>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</si>
  <si>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</si>
  <si>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</si>
  <si>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</si>
  <si>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</si>
  <si>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</si>
  <si>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</si>
  <si>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</si>
  <si>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</si>
  <si>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</si>
  <si>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</si>
  <si>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</si>
  <si>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</si>
  <si>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</si>
  <si>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</si>
  <si>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</si>
  <si>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</si>
  <si>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</si>
  <si>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</si>
  <si>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</si>
  <si>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</si>
  <si>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</si>
  <si>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</si>
  <si>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</si>
  <si>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</si>
  <si>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</si>
  <si>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</si>
  <si>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</si>
  <si>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</si>
  <si>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</si>
  <si>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</si>
  <si>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</si>
  <si>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</si>
  <si>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</si>
  <si>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</si>
  <si>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</si>
  <si>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</si>
  <si>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</si>
  <si>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</si>
  <si>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</si>
  <si>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</si>
  <si>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</si>
  <si>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</si>
  <si>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</si>
  <si>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</si>
  <si>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</si>
  <si>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</si>
  <si>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</si>
  <si>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</si>
  <si>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</si>
  <si>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</si>
  <si>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</si>
  <si>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</si>
  <si>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</si>
  <si>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</si>
  <si>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</si>
  <si>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</si>
  <si>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</si>
  <si>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</si>
  <si>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</si>
  <si>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</si>
  <si>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</si>
  <si>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</si>
  <si>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</si>
  <si>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</si>
  <si>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</si>
  <si>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</si>
  <si>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</si>
  <si>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</si>
  <si>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</si>
  <si>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</si>
  <si>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</si>
  <si>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</si>
  <si>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</si>
  <si>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</si>
  <si>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</si>
  <si>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</si>
  <si>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</si>
  <si>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</si>
  <si>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</si>
  <si>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</si>
  <si>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</si>
  <si>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</si>
  <si>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</si>
  <si>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</si>
  <si>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</si>
  <si>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</si>
  <si>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</si>
  <si>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</si>
  <si>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</si>
  <si>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</si>
  <si>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</si>
  <si>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</si>
  <si>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</si>
  <si>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</si>
  <si>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</si>
  <si>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</si>
  <si>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</si>
  <si>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</si>
  <si>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</si>
  <si>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</si>
  <si>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</si>
  <si>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</si>
  <si>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</si>
  <si>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</si>
  <si>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</si>
  <si>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</si>
  <si>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</si>
  <si>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</si>
  <si>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</si>
  <si>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</si>
  <si>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</si>
  <si>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</si>
  <si>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</si>
  <si>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</si>
  <si>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</si>
  <si>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</si>
  <si>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</si>
  <si>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</si>
  <si>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</si>
  <si>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</si>
  <si>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</si>
  <si>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</si>
  <si>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</si>
  <si>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</si>
  <si>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</si>
  <si>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</si>
  <si>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</si>
  <si>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</si>
  <si>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</si>
  <si>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</si>
  <si>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</si>
  <si>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</si>
  <si>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</si>
  <si>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</si>
  <si>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</si>
  <si>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</si>
  <si>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</si>
  <si>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</si>
  <si>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</si>
  <si>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</si>
  <si>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</si>
  <si>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</si>
  <si>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</si>
  <si>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</si>
  <si>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</si>
  <si>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</si>
  <si>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</si>
  <si>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</si>
  <si>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</si>
  <si>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</si>
  <si>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</si>
  <si>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</si>
  <si>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</si>
  <si>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</si>
  <si>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</si>
  <si>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</si>
  <si>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</si>
  <si>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</si>
  <si>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</si>
  <si>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</si>
  <si>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</si>
  <si>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</si>
  <si>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</si>
  <si>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</si>
  <si>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</si>
  <si>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</si>
  <si>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</si>
  <si>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</si>
  <si>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</si>
  <si>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</si>
  <si>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</si>
  <si>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</si>
  <si>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</si>
  <si>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</si>
  <si>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</si>
  <si>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</si>
  <si>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</si>
  <si>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</si>
  <si>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</si>
  <si>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</si>
  <si>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</si>
  <si>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</si>
  <si>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</si>
  <si>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</si>
  <si>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</si>
  <si>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</si>
  <si>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</si>
  <si>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</si>
  <si>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</si>
  <si>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</si>
  <si>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</si>
  <si>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</si>
  <si>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</si>
  <si>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</si>
  <si>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</si>
  <si>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</si>
  <si>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</si>
  <si>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</si>
  <si>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</si>
  <si>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</si>
  <si>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</si>
  <si>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</si>
  <si>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</si>
  <si>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</si>
  <si>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</si>
  <si>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</si>
  <si>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</si>
  <si>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</si>
  <si>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入</t>
    <phoneticPr fontId="9" type="noConversion"/>
  </si>
  <si>
    <t>ptkh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</si>
  <si>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</si>
  <si>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</si>
  <si>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</si>
  <si>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</si>
  <si>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</si>
  <si>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</si>
  <si>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</si>
  <si>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</si>
  <si>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</si>
  <si>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</si>
  <si>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</si>
  <si>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</si>
  <si>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</si>
  <si>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</si>
  <si>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</si>
  <si>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</si>
  <si>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</si>
  <si>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</si>
  <si>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</si>
  <si>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</si>
  <si>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</si>
  <si>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</si>
  <si>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</si>
  <si>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</si>
  <si>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</si>
  <si>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</si>
  <si>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</si>
  <si>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</si>
  <si>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</si>
  <si>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</si>
  <si>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</si>
  <si>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</si>
  <si>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</si>
  <si>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</si>
  <si>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</si>
  <si>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</si>
  <si>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</si>
  <si>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</si>
  <si>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</si>
  <si>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</si>
  <si>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L</t>
    <phoneticPr fontId="9" type="noConversion"/>
  </si>
  <si>
    <t>nn</t>
    <phoneticPr fontId="9" type="noConversion"/>
  </si>
  <si>
    <t>鍵</t>
    <phoneticPr fontId="9" type="noConversion"/>
  </si>
  <si>
    <t>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</si>
</sst>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3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177" fontId="202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03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3" fillId="28" borderId="28" xfId="4" applyFont="1" applyFill="1" applyBorder="1" applyAlignment="1">
      <alignment horizontal="left" vertical="center"/>
    </xf>
    <xf numFmtId="0" fontId="204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5" fillId="0" borderId="0" xfId="2" applyFont="1" applyAlignment="1">
      <alignment horizontal="center" vertical="center"/>
    </xf>
    <xf numFmtId="0" fontId="206" fillId="30" borderId="0" xfId="0" applyFont="1" applyFill="1" applyAlignment="1">
      <alignment horizontal="left" vertical="center"/>
    </xf>
    <xf numFmtId="0" fontId="207" fillId="0" borderId="0" xfId="2" applyFont="1"/>
    <xf numFmtId="0" fontId="208" fillId="0" borderId="0" xfId="2" applyFont="1"/>
    <xf numFmtId="0" fontId="209" fillId="0" borderId="0" xfId="2" applyFont="1"/>
    <xf numFmtId="0" fontId="209" fillId="0" borderId="0" xfId="2" applyFont="1" applyAlignment="1">
      <alignment vertical="center"/>
    </xf>
    <xf numFmtId="0" fontId="210" fillId="0" borderId="0" xfId="0" applyFont="1"/>
    <xf numFmtId="0" fontId="205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2" fillId="20" borderId="0" xfId="2" applyFont="1" applyFill="1" applyAlignment="1">
      <alignment vertical="center"/>
    </xf>
    <xf numFmtId="0" fontId="213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1" fillId="0" borderId="0" xfId="4" applyFont="1" applyAlignment="1">
      <alignment horizontal="left" vertical="center"/>
    </xf>
    <xf numFmtId="0" fontId="214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5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6" fillId="0" borderId="0" xfId="2" applyFont="1"/>
    <xf numFmtId="0" fontId="69" fillId="21" borderId="0" xfId="2" applyFont="1" applyFill="1"/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30" fillId="13" borderId="0" xfId="1" applyFont="1" applyFill="1" applyAlignment="1">
      <alignment horizontal="left" vertical="center" indent="1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6" dataDxfId="94" headerRowBorderDxfId="95" tableBorderDxfId="93" headerRowCellStyle="一般 2" dataCellStyle="一般 2">
  <tableColumns count="8">
    <tableColumn id="1" xr3:uid="{423B74D9-3D3F-4B2B-8D68-A4E9171D5CB7}" name="序號" dataDxfId="92" dataCellStyle="一般 2"/>
    <tableColumn id="2" xr3:uid="{396D49D7-AA99-4DEA-9619-65E7FD5D39AB}" name="鍵盤按鍵" dataDxfId="91" dataCellStyle="一般 2"/>
    <tableColumn id="4" xr3:uid="{235A3757-E71F-4A17-A84D-41CE930C6F69}" name="方音符號" dataDxfId="90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9" dataCellStyle="一般 2"/>
    <tableColumn id="5" xr3:uid="{FD87CD5D-A668-47A2-81A3-7C73ADB50A00}" name="注音二式" dataDxfId="88" dataCellStyle="一般 2">
      <calculatedColumnFormula array="1" xml:space="preserve"> IFERROR( INDEX(台羅轉換注音二式規則!$I$3:$I$48, MATCH(TRUE, EXACT($D5, 台羅轉換注音二式規則!$F$3:$F$48), 0)), "")</calculatedColumnFormula>
    </tableColumn>
    <tableColumn id="6" xr3:uid="{43C98D01-F75F-4F2F-A863-AE225770CCD0}" name="台語拼音" dataDxfId="87" dataCellStyle="一般 2">
      <calculatedColumnFormula array="1" xml:space="preserve"> IFERROR( INDEX(台羅轉換注音二式規則!$H$3:$H$48, MATCH(TRUE, EXACT($D5, 台羅轉換注音二式規則!$F$3:$F$48), 0)), "")</calculatedColumnFormula>
    </tableColumn>
    <tableColumn id="7" xr3:uid="{F1056CD8-A3DD-470F-BA01-3A47106881E2}" name="聲韻調" dataDxfId="86" dataCellStyle="一般 2"/>
    <tableColumn id="8" xr3:uid="{283E1CF3-6561-41D8-B4DF-0A3C621707B0}" name="附註" dataDxfId="8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8" totalsRowShown="0" headerRowBorderDxfId="18" tableBorderDxfId="19">
  <autoFilter ref="B2:I58" xr:uid="{779076CF-6DEF-4E4E-89FE-E37B7352A3DC}"/>
  <tableColumns count="8">
    <tableColumn id="1" xr3:uid="{7ED75D5E-652B-4A3F-A63F-E28CD639A2D8}" name="序號" dataDxfId="17">
      <calculatedColumnFormula>ROW() - 2</calculatedColumnFormula>
    </tableColumn>
    <tableColumn id="4" xr3:uid="{529434D2-88AB-4124-93AE-208E9AF52CB4}" name="方音符號" dataDxfId="16"/>
    <tableColumn id="7" xr3:uid="{F4C14CB4-A82C-41D9-AF30-BE553CA46FA3}" name="國際音標" dataDxfId="15"/>
    <tableColumn id="5" xr3:uid="{D8D8222D-C8AE-4DF4-A34E-931893A344C9}" name="聲韻調" dataDxfId="14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13"/>
    <tableColumn id="10" xr3:uid="{DA350350-8F6D-4C8C-83BA-6A539A0C0C5C}" name="注音二式" dataDxfId="12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11">
      <calculatedColumnFormula xml:space="preserve"> IFERROR( INDEX(#REF!, MATCH($AC3,#REF!, 0)), "")</calculatedColumnFormula>
    </tableColumn>
    <tableColumn id="2" xr3:uid="{A7CD0E37-FA88-4B7F-9344-02DCFD03CA57}" name="鍵盤按鍵" dataDxfId="10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84" dataDxfId="82" headerRowBorderDxfId="83" tableBorderDxfId="81" totalsRowBorderDxfId="80">
  <autoFilter ref="B98:H104" xr:uid="{6A40958B-9384-4E59-AE7A-3C944257DC11}"/>
  <tableColumns count="7">
    <tableColumn id="1" xr3:uid="{8F368751-5DB2-45B7-AEA8-1EA789D18D9E}" name="發音部位" dataDxfId="79"/>
    <tableColumn id="2" xr3:uid="{565C2DE6-6770-43E6-8E08-95DB3D74F449}" name="塞音_x000a_(不送氣)" dataDxfId="78"/>
    <tableColumn id="3" xr3:uid="{C60AB197-3C88-4553-AC8F-FA44CBAED771}" name="塞音_x000a_(送氣)" dataDxfId="77"/>
    <tableColumn id="4" xr3:uid="{D3AC809B-436F-4540-B125-7D7963B95663}" name="濁音" dataDxfId="76"/>
    <tableColumn id="5" xr3:uid="{E45EF470-ADED-4F00-ADA7-0F1E5230D10E}" name="鼻音" dataDxfId="75"/>
    <tableColumn id="6" xr3:uid="{67CD2B7D-B586-43C6-A726-BDF60FE9AE6C}" name="擦音" dataDxfId="74"/>
    <tableColumn id="7" xr3:uid="{0BF3A333-A1A0-4499-BCC9-FE62942F95E5}" name="邊音" dataDxfId="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72">
  <autoFilter ref="C4:G56" xr:uid="{CBD99B6E-1695-45CA-A35A-919D424705A0}"/>
  <tableColumns count="5">
    <tableColumn id="1" xr3:uid="{23C441A4-A9BF-4AF3-9A00-C54EFA849863}" name="按鍵字元" dataDxfId="71"/>
    <tableColumn id="2" xr3:uid="{BF68382C-29B0-42B3-B1E7-6BBFB43FDBF8}" name="注音符號" dataDxfId="70"/>
    <tableColumn id="3" xr3:uid="{53638260-1BF6-4965-A4AE-956982740802}" name="方音符號" dataDxfId="69"/>
    <tableColumn id="4" xr3:uid="{DCF6B5DB-F2BF-4A75-8F81-445A20F5EFEC}" name="音標編碼" dataDxfId="68"/>
    <tableColumn id="5" xr3:uid="{138EEA27-F029-4B76-B6E7-B073EAAE87F1}" name="台語音標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66" dataDxfId="6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64">
      <calculatedColumnFormula xml:space="preserve"> J3</calculatedColumnFormula>
    </tableColumn>
    <tableColumn id="4" xr3:uid="{7407D282-3312-489C-B29B-19D43E4E79D6}" name="注音編碼" dataDxfId="63" dataCellStyle="一般 4">
      <calculatedColumnFormula>I3</calculatedColumnFormula>
    </tableColumn>
    <tableColumn id="2" xr3:uid="{DAFEC160-B656-4EE0-9837-61A87BB277BC}" name="注音符號" dataDxfId="62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61" dataCellStyle="一般 4">
      <calculatedColumnFormula array="1" xml:space="preserve"> INDEX(注音編碼對照表!$F$3:$F$58, MATCH(TRUE, EXACT(表格1_33411[[#This Row],[注音編碼]], 注音編碼對照表!$H$3:$H$58),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0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9">
      <calculatedColumnFormula>H3</calculatedColumnFormula>
    </tableColumn>
    <tableColumn id="4" xr3:uid="{52141FD4-4282-4655-8FDB-25D018179FEA}" name="字典編碼" dataDxfId="58" dataCellStyle="一般 4">
      <calculatedColumnFormula>G3</calculatedColumnFormula>
    </tableColumn>
    <tableColumn id="2" xr3:uid="{59B967E3-C71C-4CF6-991D-C8F093BAB101}" name="方音符號" dataDxfId="57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6" dataDxfId="54" headerRowBorderDxfId="55" tableBorderDxfId="53" totalsRowBorderDxfId="52">
  <autoFilter ref="B3:H9" xr:uid="{CB332761-5FFA-4AA1-A510-7EB68827E47D}"/>
  <tableColumns count="7">
    <tableColumn id="1" xr3:uid="{D99DF20F-51FB-47D5-B4CC-DA04A48AAC2D}" name="發音部位" dataDxfId="51"/>
    <tableColumn id="2" xr3:uid="{6BC15A71-E0D5-404C-A6A6-8B01367E9B89}" name="塞音(不送氣)" dataDxfId="50"/>
    <tableColumn id="3" xr3:uid="{44295C3E-0304-4D25-AA15-E5C51BA36FD4}" name="塞音(送氣)" dataDxfId="49"/>
    <tableColumn id="4" xr3:uid="{F4CC72CD-7170-4DE4-8D5A-C18C426CA527}" name="濁音" dataDxfId="48"/>
    <tableColumn id="5" xr3:uid="{CE151E5C-E9DA-4A02-AD63-353CCFA6087C}" name="鼻音" dataDxfId="47"/>
    <tableColumn id="6" xr3:uid="{69AB656D-E99F-4EEB-9854-42DF77ECEB05}" name="擦音" dataDxfId="46"/>
    <tableColumn id="7" xr3:uid="{F61BA027-9E56-47A1-8224-3F0734C11F32}" name="邊音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44" dataDxfId="42" headerRowBorderDxfId="43" tableBorderDxfId="41" totalsRowBorderDxfId="40">
  <tableColumns count="20">
    <tableColumn id="1" xr3:uid="{D5BB5D32-B8B3-4985-99FE-4CAE416F8896}" name="韻腹" dataDxfId="39"/>
    <tableColumn id="2" xr3:uid="{2E75F452-C9EB-485A-898D-31B0B52F386A}" name="a" dataDxfId="38"/>
    <tableColumn id="3" xr3:uid="{232D45FA-6A65-4DC6-83E0-957B07FDBA26}" name="aɪ" dataDxfId="37"/>
    <tableColumn id="4" xr3:uid="{70955649-D6B5-40D6-8690-B978B91DB6A6}" name="aʊ" dataDxfId="36"/>
    <tableColumn id="5" xr3:uid="{17517C7F-5843-41D1-B4A0-D822E2A05A3F}" name="e" dataDxfId="35"/>
    <tableColumn id="6" xr3:uid="{A32FB388-F51D-4A09-8143-A8FE8C2735DE}" name="i" dataDxfId="34"/>
    <tableColumn id="7" xr3:uid="{0E349367-F4AB-4C53-8AD3-78E3A14DA801}" name="ɪa" dataDxfId="33"/>
    <tableColumn id="8" xr3:uid="{79DEC6A5-E8D0-4D21-9F9D-F46FE120B69D}" name="ɪaʊ" dataDxfId="32"/>
    <tableColumn id="9" xr3:uid="{9744BF02-11F5-4A49-94C9-F7ABD46F3CF7}" name="ɪə" dataDxfId="31"/>
    <tableColumn id="10" xr3:uid="{7ECBA68D-4E2D-4AE6-95E9-14B150FB60F3}" name="ɪɔ" dataDxfId="30"/>
    <tableColumn id="11" xr3:uid="{AA74AB0B-66F4-4084-A3FE-D313C4537337}" name="iu" dataDxfId="29"/>
    <tableColumn id="12" xr3:uid="{952CA3C9-B72B-4B4A-8975-0116A219DC35}" name="ə" dataDxfId="28"/>
    <tableColumn id="13" xr3:uid="{889BAAAD-336F-4D7B-A274-546C3C9BAC2F}" name="ɔ" dataDxfId="27"/>
    <tableColumn id="14" xr3:uid="{91C2AF01-8439-4A47-A026-6CDF055DF255}" name="u" dataDxfId="26"/>
    <tableColumn id="15" xr3:uid="{5AC88F01-3D1A-4AB5-A9A0-C569C4DDA3AA}" name="ua" dataDxfId="25"/>
    <tableColumn id="16" xr3:uid="{53FD8BAA-0AD0-4BA5-A488-E8FBF6E3B776}" name="uaɪ" dataDxfId="24"/>
    <tableColumn id="17" xr3:uid="{AA997DB6-667B-42B6-9983-F5C6536CECFC}" name="ue" dataDxfId="23"/>
    <tableColumn id="18" xr3:uid="{07146182-EDC0-48F7-B098-DF65D5099290}" name="ui" dataDxfId="22"/>
    <tableColumn id="19" xr3:uid="{C0F0792E-1F02-4269-AD48-9C7CAC2FFDA8}" name="m" dataDxfId="21"/>
    <tableColumn id="20" xr3:uid="{CC92EBF2-6977-48AE-A3D3-E116BF9C29F9}" name="ŋ" dataDxfId="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A45" workbookViewId="0">
      <selection activeCell="P41" sqref="P41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3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9" t="s">
        <v>14</v>
      </c>
      <c r="C4" s="720" t="s">
        <v>11</v>
      </c>
      <c r="D4" s="719" t="s">
        <v>9</v>
      </c>
      <c r="E4" s="720" t="s">
        <v>8744</v>
      </c>
      <c r="F4" s="719" t="s">
        <v>8588</v>
      </c>
      <c r="G4" s="719" t="s">
        <v>8739</v>
      </c>
      <c r="H4" s="719" t="s">
        <v>8715</v>
      </c>
      <c r="I4" s="721" t="s">
        <v>8589</v>
      </c>
      <c r="J4" s="680"/>
      <c r="K4" s="744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8744</v>
      </c>
      <c r="R4" s="653" t="s">
        <v>8588</v>
      </c>
      <c r="S4" s="653" t="s">
        <v>8739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tr" cm="1">
        <f t="array" ref="E5" xml:space="preserve"> IFERROR( INDEX(注音編碼對照表[方音編碼], MATCH(TRUE, EXACT(鍵盤設計表[[#This Row],[方音符號]],注音編碼對照表[方音符號]), 0)), "")</f>
        <v>b</v>
      </c>
      <c r="F5" s="633" t="str" cm="1">
        <f t="array" ref="F5" xml:space="preserve"> IFERROR( INDEX(注音編碼對照表[注音二式], MATCH(TRUE, EXACT(鍵盤設計表[[#This Row],[方音符號]],注音編碼對照表[方音符號]), 0)), "")</f>
        <v>b</v>
      </c>
      <c r="G5" s="633" t="str" cm="1">
        <f t="array" ref="G5" xml:space="preserve"> IFERROR( INDEX(注音編碼對照表[台語音標], MATCH(TRUE, EXACT(鍵盤設計表[[#This Row],[方音符號]],注音編碼對照表[方音符號]), 0)), "")</f>
        <v>p</v>
      </c>
      <c r="H5" s="633" t="s">
        <v>8716</v>
      </c>
      <c r="I5" s="716" t="s">
        <v>8730</v>
      </c>
      <c r="J5" s="680" t="b">
        <f xml:space="preserve"> ISBLANK(鍵盤設計表[[#This Row],[方音符號]])</f>
        <v>0</v>
      </c>
      <c r="K5" s="744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6" t="s">
        <v>8730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tr" cm="1">
        <f t="array" ref="E6" xml:space="preserve"> IFERROR( INDEX(注音編碼對照表[方音編碼], MATCH(TRUE, EXACT(鍵盤設計表[[#This Row],[方音符號]],注音編碼對照表[方音符號]), 0)), "")</f>
        <v>B</v>
      </c>
      <c r="F6" s="635" t="str" cm="1">
        <f t="array" ref="F6" xml:space="preserve"> IFERROR( INDEX(注音編碼對照表[注音二式], MATCH(TRUE, EXACT(鍵盤設計表[[#This Row],[方音符號]],注音編碼對照表[方音符號]), 0)), "")</f>
        <v>bb</v>
      </c>
      <c r="G6" s="635" t="str" cm="1">
        <f t="array" ref="G6" xml:space="preserve"> IFERROR( INDEX(注音編碼對照表[台語音標], MATCH(TRUE, EXACT(鍵盤設計表[[#This Row],[方音符號]],注音編碼對照表[方音符號]), 0)), "")</f>
        <v>b</v>
      </c>
      <c r="H6" s="635" t="s">
        <v>2819</v>
      </c>
      <c r="I6" s="670"/>
      <c r="J6" s="680"/>
      <c r="K6" s="744">
        <f>LEN(鍵盤設計表[[#This Row],[方音符號]])</f>
        <v>1</v>
      </c>
      <c r="L6" s="680"/>
      <c r="M6" s="681">
        <f t="shared" si="0"/>
        <v>2</v>
      </c>
      <c r="N6" s="659">
        <f t="shared" ref="N6:N59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tr" cm="1">
        <f t="array" ref="E7" xml:space="preserve"> IFERROR( INDEX(注音編碼對照表[方音編碼], MATCH(TRUE, EXACT(鍵盤設計表[[#This Row],[方音符號]],注音編碼對照表[方音符號]), 0)), "")</f>
        <v>p</v>
      </c>
      <c r="F7" s="635" t="str" cm="1">
        <f t="array" ref="F7" xml:space="preserve"> IFERROR( INDEX(注音編碼對照表[注音二式], MATCH(TRUE, EXACT(鍵盤設計表[[#This Row],[方音符號]],注音編碼對照表[方音符號]), 0)), "")</f>
        <v>p</v>
      </c>
      <c r="G7" s="635" t="str" cm="1">
        <f t="array" ref="G7" xml:space="preserve"> IFERROR( INDEX(注音編碼對照表[台語音標], MATCH(TRUE, EXACT(鍵盤設計表[[#This Row],[方音符號]],注音編碼對照表[方音符號]), 0)), "")</f>
        <v>ph</v>
      </c>
      <c r="H7" s="635" t="s">
        <v>2819</v>
      </c>
      <c r="I7" s="670"/>
      <c r="J7" s="680"/>
      <c r="K7" s="744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tr" cm="1">
        <f t="array" ref="E8" xml:space="preserve"> IFERROR( INDEX(注音編碼對照表[方音編碼], MATCH(TRUE, EXACT(鍵盤設計表[[#This Row],[方音符號]],注音編碼對照表[方音符號]), 0)), "")</f>
        <v/>
      </c>
      <c r="F8" s="654" t="str" cm="1">
        <f t="array" ref="F8" xml:space="preserve"> IFERROR( INDEX(注音編碼對照表[注音二式], MATCH(TRUE, EXACT(鍵盤設計表[[#This Row],[方音符號]],注音編碼對照表[方音符號]), 0)), "")</f>
        <v/>
      </c>
      <c r="G8" s="654" t="str" cm="1">
        <f t="array" ref="G8" xml:space="preserve"> IFERROR( INDEX(注音編碼對照表[台語音標], MATCH(TRUE, EXACT(鍵盤設計表[[#This Row],[方音符號]],注音編碼對照表[方音符號]), 0)), "")</f>
        <v/>
      </c>
      <c r="H8" s="654"/>
      <c r="I8" s="671"/>
      <c r="J8" s="680"/>
      <c r="K8" s="744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8727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tr" cm="1">
        <f t="array" ref="E9" xml:space="preserve"> IFERROR( INDEX(注音編碼對照表[方音編碼], MATCH(TRUE, EXACT(鍵盤設計表[[#This Row],[方音符號]],注音編碼對照表[方音符號]), 0)), "")</f>
        <v>m</v>
      </c>
      <c r="F9" s="654" t="str" cm="1">
        <f t="array" ref="F9" xml:space="preserve"> IFERROR( INDEX(注音編碼對照表[注音二式], MATCH(TRUE, EXACT(鍵盤設計表[[#This Row],[方音符號]],注音編碼對照表[方音符號]), 0)), "")</f>
        <v>m</v>
      </c>
      <c r="G9" s="654" t="str" cm="1">
        <f t="array" ref="G9" xml:space="preserve"> IFERROR( INDEX(注音編碼對照表[台語音標], MATCH(TRUE, EXACT(鍵盤設計表[[#This Row],[方音符號]],注音編碼對照表[方音符號]), 0)), "")</f>
        <v>m</v>
      </c>
      <c r="H9" s="654" t="s">
        <v>2819</v>
      </c>
      <c r="I9" s="671" t="s">
        <v>8727</v>
      </c>
      <c r="J9" s="680"/>
      <c r="K9" s="744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8725</v>
      </c>
      <c r="U9" s="671" t="s">
        <v>8734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4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6" t="s">
        <v>8736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tr" cm="1">
        <f t="array" ref="E11" xml:space="preserve"> IFERROR( INDEX(注音編碼對照表[方音編碼], MATCH(TRUE, EXACT(鍵盤設計表[[#This Row],[方音符號]],注音編碼對照表[方音符號]), 0)), "")</f>
        <v>v</v>
      </c>
      <c r="F11" s="654" t="str" cm="1">
        <f t="array" ref="F11" xml:space="preserve"> IFERROR( INDEX(注音編碼對照表[注音二式], MATCH(TRUE, EXACT(鍵盤設計表[[#This Row],[方音符號]],注音編碼對照表[方音符號]), 0)), "")</f>
        <v>h</v>
      </c>
      <c r="G11" s="654" t="str" cm="1">
        <f t="array" ref="G11" xml:space="preserve"> IFERROR( INDEX(注音編碼對照表[台語音標], MATCH(TRUE, EXACT(鍵盤設計表[[#This Row],[方音符號]],注音編碼對照表[方音符號]), 0)), "")</f>
        <v>h</v>
      </c>
      <c r="H11" s="654" t="s">
        <v>8725</v>
      </c>
      <c r="I11" s="671" t="s">
        <v>8734</v>
      </c>
      <c r="J11" s="680"/>
      <c r="K11" s="744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4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8728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tr" cm="1">
        <f t="array" ref="E13" xml:space="preserve"> IFERROR( INDEX(注音編碼對照表[方音編碼], MATCH(TRUE, EXACT(鍵盤設計表[[#This Row],[方音符號]],注音編碼對照表[方音符號]), 0)), "")</f>
        <v>d</v>
      </c>
      <c r="F13" s="633" t="str" cm="1">
        <f t="array" ref="F13" xml:space="preserve"> IFERROR( INDEX(注音編碼對照表[注音二式], MATCH(TRUE, EXACT(鍵盤設計表[[#This Row],[方音符號]],注音編碼對照表[方音符號]), 0)), "")</f>
        <v>d</v>
      </c>
      <c r="G13" s="633" t="str" cm="1">
        <f t="array" ref="G13" xml:space="preserve"> IFERROR( INDEX(注音編碼對照表[台語音標], MATCH(TRUE, EXACT(鍵盤設計表[[#This Row],[方音符號]],注音編碼對照表[方音符號]), 0)), "")</f>
        <v>t</v>
      </c>
      <c r="H13" s="633" t="s">
        <v>2819</v>
      </c>
      <c r="I13" s="716" t="s">
        <v>8736</v>
      </c>
      <c r="J13" s="680"/>
      <c r="K13" s="744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tr" cm="1">
        <f t="array" ref="E14" xml:space="preserve"> IFERROR( INDEX(注音編碼對照表[方音編碼], MATCH(TRUE, EXACT(鍵盤設計表[[#This Row],[方音符號]],注音編碼對照表[方音符號]), 0)), "")</f>
        <v/>
      </c>
      <c r="F14" s="635" t="str" cm="1">
        <f t="array" ref="F14" xml:space="preserve"> IFERROR( INDEX(注音編碼對照表[注音二式], MATCH(TRUE, EXACT(鍵盤設計表[[#This Row],[方音符號]],注音編碼對照表[方音符號]), 0)), "")</f>
        <v/>
      </c>
      <c r="G14" s="635" t="str" cm="1">
        <f t="array" ref="G14" xml:space="preserve"> IFERROR( INDEX(注音編碼對照表[台語音標], MATCH(TRUE, EXACT(鍵盤設計表[[#This Row],[方音符號]],注音編碼對照表[方音符號]), 0)), "")</f>
        <v/>
      </c>
      <c r="H14" s="635"/>
      <c r="I14" s="670"/>
      <c r="J14" s="680"/>
      <c r="K14" s="744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tr" cm="1">
        <f t="array" ref="E15" xml:space="preserve"> IFERROR( INDEX(注音編碼對照表[方音編碼], MATCH(TRUE, EXACT(鍵盤設計表[[#This Row],[方音符號]],注音編碼對照表[方音符號]), 0)), "")</f>
        <v>t</v>
      </c>
      <c r="F15" s="635" t="str" cm="1">
        <f t="array" ref="F15" xml:space="preserve"> IFERROR( INDEX(注音編碼對照表[注音二式], MATCH(TRUE, EXACT(鍵盤設計表[[#This Row],[方音符號]],注音編碼對照表[方音符號]), 0)), "")</f>
        <v>t</v>
      </c>
      <c r="G15" s="635" t="str" cm="1">
        <f t="array" ref="G15" xml:space="preserve"> IFERROR( INDEX(注音編碼對照表[台語音標], MATCH(TRUE, EXACT(鍵盤設計表[[#This Row],[方音符號]],注音編碼對照表[方音符號]), 0)), "")</f>
        <v>th</v>
      </c>
      <c r="H15" s="635" t="s">
        <v>2819</v>
      </c>
      <c r="I15" s="670"/>
      <c r="J15" s="680"/>
      <c r="K15" s="744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8735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tr" cm="1">
        <f t="array" ref="E16" xml:space="preserve"> IFERROR( INDEX(注音編碼對照表[方音編碼], MATCH(TRUE, EXACT(鍵盤設計表[[#This Row],[方音符號]],注音編碼對照表[方音符號]), 0)), "")</f>
        <v/>
      </c>
      <c r="F16" s="654" t="str" cm="1">
        <f t="array" ref="F16" xml:space="preserve"> IFERROR( INDEX(注音編碼對照表[注音二式], MATCH(TRUE, EXACT(鍵盤設計表[[#This Row],[方音符號]],注音編碼對照表[方音符號]), 0)), "")</f>
        <v/>
      </c>
      <c r="G16" s="654" t="str" cm="1">
        <f t="array" ref="G16" xml:space="preserve"> IFERROR( INDEX(注音編碼對照表[台語音標], MATCH(TRUE, EXACT(鍵盤設計表[[#This Row],[方音符號]],注音編碼對照表[方音符號]), 0)), "")</f>
        <v/>
      </c>
      <c r="H16" s="654"/>
      <c r="I16" s="671"/>
      <c r="J16" s="680"/>
      <c r="K16" s="744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tr" cm="1">
        <f t="array" ref="E17" xml:space="preserve"> IFERROR( INDEX(注音編碼對照表[方音編碼], MATCH(TRUE, EXACT(鍵盤設計表[[#This Row],[方音符號]],注音編碼對照表[方音符號]), 0)), "")</f>
        <v>n</v>
      </c>
      <c r="F17" s="654" t="str" cm="1">
        <f t="array" ref="F17" xml:space="preserve"> IFERROR( INDEX(注音編碼對照表[注音二式], MATCH(TRUE, EXACT(鍵盤設計表[[#This Row],[方音符號]],注音編碼對照表[方音符號]), 0)), "")</f>
        <v>n</v>
      </c>
      <c r="G17" s="654" t="str" cm="1">
        <f t="array" ref="G17" xml:space="preserve"> IFERROR( INDEX(注音編碼對照表[台語音標], MATCH(TRUE, EXACT(鍵盤設計表[[#This Row],[方音符號]],注音編碼對照表[方音符號]), 0)), "")</f>
        <v>n</v>
      </c>
      <c r="H17" s="654" t="s">
        <v>2819</v>
      </c>
      <c r="I17" s="671" t="s">
        <v>8728</v>
      </c>
      <c r="J17" s="680"/>
      <c r="K17" s="744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tr" cm="1">
        <f t="array" ref="E18" xml:space="preserve"> IFERROR( INDEX(注音編碼對照表[方音編碼], MATCH(TRUE, EXACT(鍵盤設計表[[#This Row],[方音符號]],注音編碼對照表[方音符號]), 0)), "")</f>
        <v/>
      </c>
      <c r="F18" s="654" t="str" cm="1">
        <f t="array" ref="F18" xml:space="preserve"> IFERROR( INDEX(注音編碼對照表[注音二式], MATCH(TRUE, EXACT(鍵盤設計表[[#This Row],[方音符號]],注音編碼對照表[方音符號]), 0)), "")</f>
        <v/>
      </c>
      <c r="G18" s="654" t="str" cm="1">
        <f t="array" ref="G18" xml:space="preserve"> IFERROR( INDEX(注音編碼對照表[台語音標], MATCH(TRUE, EXACT(鍵盤設計表[[#This Row],[方音符號]],注音編碼對照表[方音符號]), 0)), "")</f>
        <v/>
      </c>
      <c r="H18" s="654"/>
      <c r="I18" s="671"/>
      <c r="J18" s="680"/>
      <c r="K18" s="744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8729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tr" cm="1">
        <f t="array" ref="E19" xml:space="preserve"> IFERROR( INDEX(注音編碼對照表[方音編碼], MATCH(TRUE, EXACT(鍵盤設計表[[#This Row],[方音符號]],注音編碼對照表[方音符號]), 0)), "")</f>
        <v>l</v>
      </c>
      <c r="F19" s="654" t="str" cm="1">
        <f t="array" ref="F19" xml:space="preserve"> IFERROR( INDEX(注音編碼對照表[注音二式], MATCH(TRUE, EXACT(鍵盤設計表[[#This Row],[方音符號]],注音編碼對照表[方音符號]), 0)), "")</f>
        <v>l</v>
      </c>
      <c r="G19" s="654" t="str" cm="1">
        <f t="array" ref="G19" xml:space="preserve"> IFERROR( INDEX(注音編碼對照表[台語音標], MATCH(TRUE, EXACT(鍵盤設計表[[#This Row],[方音符號]],注音編碼對照表[方音符號]), 0)), "")</f>
        <v>l</v>
      </c>
      <c r="H19" s="654" t="s">
        <v>2819</v>
      </c>
      <c r="I19" s="671"/>
      <c r="J19" s="680"/>
      <c r="K19" s="744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tr" cm="1">
        <f t="array" ref="E20" xml:space="preserve"> IFERROR( INDEX(注音編碼對照表[方音編碼], MATCH(TRUE, EXACT(鍵盤設計表[[#This Row],[方音符號]],注音編碼對照表[方音符號]), 0)), "")</f>
        <v/>
      </c>
      <c r="F20" s="637" t="str" cm="1">
        <f t="array" ref="F20" xml:space="preserve"> IFERROR( INDEX(注音編碼對照表[注音二式], MATCH(TRUE, EXACT(鍵盤設計表[[#This Row],[方音符號]],注音編碼對照表[方音符號]), 0)), "")</f>
        <v/>
      </c>
      <c r="G20" s="637" t="str" cm="1">
        <f t="array" ref="G20" xml:space="preserve"> IFERROR( INDEX(注音編碼對照表[台語音標], MATCH(TRUE, EXACT(鍵盤設計表[[#This Row],[方音符號]],注音編碼對照表[方音符號]), 0)), "")</f>
        <v/>
      </c>
      <c r="H20" s="637"/>
      <c r="I20" s="672"/>
      <c r="J20" s="680"/>
      <c r="K20" s="744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tr" cm="1">
        <f t="array" ref="E21" xml:space="preserve"> IFERROR( INDEX(注音編碼對照表[方音編碼], MATCH(TRUE, EXACT(鍵盤設計表[[#This Row],[方音符號]],注音編碼對照表[方音符號]), 0)), "")</f>
        <v>3</v>
      </c>
      <c r="F21" s="633" cm="1">
        <f t="array" ref="F21" xml:space="preserve"> IFERROR( INDEX(注音編碼對照表[注音二式], MATCH(TRUE, EXACT(鍵盤設計表[[#This Row],[方音符號]],注音編碼對照表[方音符號]), 0)), "")</f>
        <v>3</v>
      </c>
      <c r="G21" s="633" cm="1">
        <f t="array" ref="G21" xml:space="preserve"> IFERROR( INDEX(注音編碼對照表[台語音標], MATCH(TRUE, EXACT(鍵盤設計表[[#This Row],[方音符號]],注音編碼對照表[方音符號]), 0)), "")</f>
        <v>3</v>
      </c>
      <c r="H21" s="633" t="s">
        <v>8717</v>
      </c>
      <c r="I21" s="669"/>
      <c r="J21" s="680"/>
      <c r="K21" s="744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8737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tr" cm="1">
        <f t="array" ref="E22" xml:space="preserve"> IFERROR( INDEX(注音編碼對照表[方音編碼], MATCH(TRUE, EXACT(鍵盤設計表[[#This Row],[方音符號]],注音編碼對照表[方音符號]), 0)), "")</f>
        <v/>
      </c>
      <c r="F22" s="635" t="str" cm="1">
        <f t="array" ref="F22" xml:space="preserve"> IFERROR( INDEX(注音編碼對照表[注音二式], MATCH(TRUE, EXACT(鍵盤設計表[[#This Row],[方音符號]],注音編碼對照表[方音符號]), 0)), "")</f>
        <v/>
      </c>
      <c r="G22" s="635" t="str" cm="1">
        <f t="array" ref="G22" xml:space="preserve"> IFERROR( INDEX(注音編碼對照表[台語音標], MATCH(TRUE, EXACT(鍵盤設計表[[#This Row],[方音符號]],注音編碼對照表[方音符號]), 0)), "")</f>
        <v/>
      </c>
      <c r="H22" s="635"/>
      <c r="I22" s="670"/>
      <c r="J22" s="680"/>
      <c r="K22" s="744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tr" cm="1">
        <f t="array" ref="E23" xml:space="preserve"> IFERROR( INDEX(注音編碼對照表[方音編碼], MATCH(TRUE, EXACT(鍵盤設計表[[#This Row],[方音符號]],注音編碼對照表[方音符號]), 0)), "")</f>
        <v>g</v>
      </c>
      <c r="F23" s="635" t="str" cm="1">
        <f t="array" ref="F23" xml:space="preserve"> IFERROR( INDEX(注音編碼對照表[注音二式], MATCH(TRUE, EXACT(鍵盤設計表[[#This Row],[方音符號]],注音編碼對照表[方音符號]), 0)), "")</f>
        <v>g</v>
      </c>
      <c r="G23" s="635" t="str" cm="1">
        <f t="array" ref="G23" xml:space="preserve"> IFERROR( INDEX(注音編碼對照表[台語音標], MATCH(TRUE, EXACT(鍵盤設計表[[#This Row],[方音符號]],注音編碼對照表[方音符號]), 0)), "")</f>
        <v>k</v>
      </c>
      <c r="H23" s="635" t="s">
        <v>2819</v>
      </c>
      <c r="I23" s="670" t="s">
        <v>8735</v>
      </c>
      <c r="J23" s="680"/>
      <c r="K23" s="744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8738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tr" cm="1">
        <f t="array" ref="E24" xml:space="preserve"> IFERROR( INDEX(注音編碼對照表[方音編碼], MATCH(TRUE, EXACT(鍵盤設計表[[#This Row],[方音符號]],注音編碼對照表[方音符號]), 0)), "")</f>
        <v>G</v>
      </c>
      <c r="F24" s="654" t="str" cm="1">
        <f t="array" ref="F24" xml:space="preserve"> IFERROR( INDEX(注音編碼對照表[注音二式], MATCH(TRUE, EXACT(鍵盤設計表[[#This Row],[方音符號]],注音編碼對照表[方音符號]), 0)), "")</f>
        <v>gg</v>
      </c>
      <c r="G24" s="654" t="str" cm="1">
        <f t="array" ref="G24" xml:space="preserve"> IFERROR( INDEX(注音編碼對照表[台語音標], MATCH(TRUE, EXACT(鍵盤設計表[[#This Row],[方音符號]],注音編碼對照表[方音符號]), 0)), "")</f>
        <v>g</v>
      </c>
      <c r="H24" s="654" t="s">
        <v>2819</v>
      </c>
      <c r="I24" s="671"/>
      <c r="J24" s="680"/>
      <c r="K24" s="744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tr" cm="1">
        <f t="array" ref="E25" xml:space="preserve"> IFERROR( INDEX(注音編碼對照表[方音編碼], MATCH(TRUE, EXACT(鍵盤設計表[[#This Row],[方音符號]],注音編碼對照表[方音符號]), 0)), "")</f>
        <v>k</v>
      </c>
      <c r="F25" s="654" t="str" cm="1">
        <f t="array" ref="F25" xml:space="preserve"> IFERROR( INDEX(注音編碼對照表[注音二式], MATCH(TRUE, EXACT(鍵盤設計表[[#This Row],[方音符號]],注音編碼對照表[方音符號]), 0)), "")</f>
        <v>k</v>
      </c>
      <c r="G25" s="654" t="str" cm="1">
        <f t="array" ref="G25" xml:space="preserve"> IFERROR( INDEX(注音編碼對照表[台語音標], MATCH(TRUE, EXACT(鍵盤設計表[[#This Row],[方音符號]],注音編碼對照表[方音符號]), 0)), "")</f>
        <v>kh</v>
      </c>
      <c r="H25" s="654" t="s">
        <v>2819</v>
      </c>
      <c r="I25" s="671"/>
      <c r="J25" s="680"/>
      <c r="K25" s="744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8725</v>
      </c>
      <c r="U25" s="671" t="s">
        <v>8731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tr" cm="1">
        <f t="array" ref="E26" xml:space="preserve"> IFERROR( INDEX(注音編碼對照表[方音編碼], MATCH(TRUE, EXACT(鍵盤設計表[[#This Row],[方音符號]],注音編碼對照表[方音符號]), 0)), "")</f>
        <v/>
      </c>
      <c r="F26" s="654" t="str" cm="1">
        <f t="array" ref="F26" xml:space="preserve"> IFERROR( INDEX(注音編碼對照表[注音二式], MATCH(TRUE, EXACT(鍵盤設計表[[#This Row],[方音符號]],注音編碼對照表[方音符號]), 0)), "")</f>
        <v/>
      </c>
      <c r="G26" s="654" t="str" cm="1">
        <f t="array" ref="G26" xml:space="preserve"> IFERROR( INDEX(注音編碼對照表[台語音標], MATCH(TRUE, EXACT(鍵盤設計表[[#This Row],[方音符號]],注音編碼對照表[方音符號]), 0)), "")</f>
        <v/>
      </c>
      <c r="H26" s="654"/>
      <c r="I26" s="671"/>
      <c r="J26" s="680"/>
      <c r="K26" s="744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8725</v>
      </c>
      <c r="U26" s="671" t="s">
        <v>8732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tr" cm="1">
        <f t="array" ref="E27" xml:space="preserve"> IFERROR( INDEX(注音編碼對照表[方音編碼], MATCH(TRUE, EXACT(鍵盤設計表[[#This Row],[方音符號]],注音編碼對照表[方音符號]), 0)), "")</f>
        <v>h</v>
      </c>
      <c r="F27" s="654" t="str" cm="1">
        <f t="array" ref="F27" xml:space="preserve"> IFERROR( INDEX(注音編碼對照表[注音二式], MATCH(TRUE, EXACT(鍵盤設計表[[#This Row],[方音符號]],注音編碼對照表[方音符號]), 0)), "")</f>
        <v>h</v>
      </c>
      <c r="G27" s="654" t="str" cm="1">
        <f t="array" ref="G27" xml:space="preserve"> IFERROR( INDEX(注音編碼對照表[台語音標], MATCH(TRUE, EXACT(鍵盤設計表[[#This Row],[方音符號]],注音編碼對照表[方音符號]), 0)), "")</f>
        <v>h</v>
      </c>
      <c r="H27" s="654" t="s">
        <v>2819</v>
      </c>
      <c r="I27" s="671" t="s">
        <v>8729</v>
      </c>
      <c r="J27" s="680"/>
      <c r="K27" s="744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8725</v>
      </c>
      <c r="U27" s="671" t="s">
        <v>8733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4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tr" cm="1">
        <f t="array" ref="E29" xml:space="preserve"> IFERROR( INDEX(注音編碼對照表[方音編碼], MATCH(TRUE, EXACT(鍵盤設計表[[#This Row],[方音符號]],注音編碼對照表[方音符號]), 0)), "")</f>
        <v>2</v>
      </c>
      <c r="F29" s="633" cm="1">
        <f t="array" ref="F29" xml:space="preserve"> IFERROR( INDEX(注音編碼對照表[注音二式], MATCH(TRUE, EXACT(鍵盤設計表[[#This Row],[方音符號]],注音編碼對照表[方音符號]), 0)), "")</f>
        <v>2</v>
      </c>
      <c r="G29" s="633" cm="1">
        <f t="array" ref="G29" xml:space="preserve"> IFERROR( INDEX(注音編碼對照表[台語音標], MATCH(TRUE, EXACT(鍵盤設計表[[#This Row],[方音符號]],注音編碼對照表[方音符號]), 0)), "")</f>
        <v>2</v>
      </c>
      <c r="H29" s="633" t="s">
        <v>8717</v>
      </c>
      <c r="I29" s="669"/>
      <c r="J29" s="680"/>
      <c r="K29" s="744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tr" cm="1">
        <f t="array" ref="E30" xml:space="preserve"> IFERROR( INDEX(注音編碼對照表[方音編碼], MATCH(TRUE, EXACT(鍵盤設計表[[#This Row],[方音符號]],注音編碼對照表[方音符號]), 0)), "")</f>
        <v/>
      </c>
      <c r="F30" s="654" t="str" cm="1">
        <f t="array" ref="F30" xml:space="preserve"> IFERROR( INDEX(注音編碼對照表[注音二式], MATCH(TRUE, EXACT(鍵盤設計表[[#This Row],[方音符號]],注音編碼對照表[方音符號]), 0)), "")</f>
        <v/>
      </c>
      <c r="G30" s="654" t="str" cm="1">
        <f t="array" ref="G30" xml:space="preserve"> IFERROR( INDEX(注音編碼對照表[台語音標], MATCH(TRUE, EXACT(鍵盤設計表[[#This Row],[方音符號]],注音編碼對照表[方音符號]), 0)), "")</f>
        <v/>
      </c>
      <c r="H30" s="654"/>
      <c r="I30" s="671"/>
      <c r="J30" s="680"/>
      <c r="K30" s="744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tr" cm="1">
        <f t="array" ref="E31" xml:space="preserve"> IFERROR( INDEX(注音編碼對照表[方音編碼], MATCH(TRUE, EXACT(鍵盤設計表[[#This Row],[方音符號]],注音編碼對照表[方音符號]), 0)), "")</f>
        <v>j</v>
      </c>
      <c r="F31" s="654" t="str" cm="1">
        <f t="array" ref="F31" xml:space="preserve"> IFERROR( INDEX(注音編碼對照表[注音二式], MATCH(TRUE, EXACT(鍵盤設計表[[#This Row],[方音符號]],注音編碼對照表[方音符號]), 0)), "")</f>
        <v>j</v>
      </c>
      <c r="G31" s="654" t="str" cm="1">
        <f t="array" ref="G31" xml:space="preserve"> IFERROR( INDEX(注音編碼對照表[台語音標], MATCH(TRUE, EXACT(鍵盤設計表[[#This Row],[方音符號]],注音編碼對照表[方音符號]), 0)), "")</f>
        <v>zi</v>
      </c>
      <c r="H31" s="654" t="s">
        <v>2819</v>
      </c>
      <c r="I31" s="671"/>
      <c r="J31" s="680"/>
      <c r="K31" s="744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tr" cm="1">
        <f t="array" ref="E32" xml:space="preserve"> IFERROR( INDEX(注音編碼對照表[方音編碼], MATCH(TRUE, EXACT(鍵盤設計表[[#This Row],[方音符號]],注音編碼對照表[方音符號]), 0)), "")</f>
        <v>J</v>
      </c>
      <c r="F32" s="654" t="str" cm="1">
        <f t="array" ref="F32" xml:space="preserve"> IFERROR( INDEX(注音編碼對照表[注音二式], MATCH(TRUE, EXACT(鍵盤設計表[[#This Row],[方音符號]],注音編碼對照表[方音符號]), 0)), "")</f>
        <v>jj</v>
      </c>
      <c r="G32" s="654" t="str" cm="1">
        <f t="array" ref="G32" xml:space="preserve"> IFERROR( INDEX(注音編碼對照表[台語音標], MATCH(TRUE, EXACT(鍵盤設計表[[#This Row],[方音符號]],注音編碼對照表[方音符號]), 0)), "")</f>
        <v>ji</v>
      </c>
      <c r="H32" s="654" t="s">
        <v>2819</v>
      </c>
      <c r="I32" s="671"/>
      <c r="J32" s="680"/>
      <c r="K32" s="744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tr" cm="1">
        <f t="array" ref="E33" xml:space="preserve"> IFERROR( INDEX(注音編碼對照表[方音編碼], MATCH(TRUE, EXACT(鍵盤設計表[[#This Row],[方音符號]],注音編碼對照表[方音符號]), 0)), "")</f>
        <v>C</v>
      </c>
      <c r="F33" s="654" t="str" cm="1">
        <f t="array" ref="F33" xml:space="preserve"> IFERROR( INDEX(注音編碼對照表[注音二式], MATCH(TRUE, EXACT(鍵盤設計表[[#This Row],[方音符號]],注音編碼對照表[方音符號]), 0)), "")</f>
        <v>ch</v>
      </c>
      <c r="G33" s="654" t="str" cm="1">
        <f t="array" ref="G33" xml:space="preserve"> IFERROR( INDEX(注音編碼對照表[台語音標], MATCH(TRUE, EXACT(鍵盤設計表[[#This Row],[方音符號]],注音編碼對照表[方音符號]), 0)), "")</f>
        <v>ci</v>
      </c>
      <c r="H33" s="654" t="s">
        <v>2819</v>
      </c>
      <c r="I33" s="671"/>
      <c r="J33" s="680"/>
      <c r="K33" s="744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8761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tr" cm="1">
        <f t="array" ref="E34" xml:space="preserve"> IFERROR( INDEX(注音編碼對照表[方音編碼], MATCH(TRUE, EXACT(鍵盤設計表[[#This Row],[方音符號]],注音編碼對照表[方音符號]), 0)), "")</f>
        <v/>
      </c>
      <c r="F34" s="654" t="str" cm="1">
        <f t="array" ref="F34" xml:space="preserve"> IFERROR( INDEX(注音編碼對照表[注音二式], MATCH(TRUE, EXACT(鍵盤設計表[[#This Row],[方音符號]],注音編碼對照表[方音符號]), 0)), "")</f>
        <v/>
      </c>
      <c r="G34" s="654" t="str" cm="1">
        <f t="array" ref="G34" xml:space="preserve"> IFERROR( INDEX(注音編碼對照表[台語音標], MATCH(TRUE, EXACT(鍵盤設計表[[#This Row],[方音符號]],注音編碼對照表[方音符號]), 0)), "")</f>
        <v/>
      </c>
      <c r="H34" s="654"/>
      <c r="I34" s="671"/>
      <c r="J34" s="680"/>
      <c r="K34" s="744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4">
        <v>7</v>
      </c>
      <c r="P34" s="715" t="s">
        <v>108</v>
      </c>
      <c r="Q34" s="714" t="s">
        <v>219</v>
      </c>
      <c r="R34" s="715">
        <v>0</v>
      </c>
      <c r="S34" s="715">
        <v>0</v>
      </c>
      <c r="T34" s="715" t="s">
        <v>2619</v>
      </c>
      <c r="U34" s="716" t="s">
        <v>8724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tr" cm="1">
        <f t="array" ref="E35" xml:space="preserve"> IFERROR( INDEX(注音編碼對照表[方音編碼], MATCH(TRUE, EXACT(鍵盤設計表[[#This Row],[方音符號]],注音編碼對照表[方音符號]), 0)), "")</f>
        <v>S</v>
      </c>
      <c r="F35" s="654" t="str" cm="1">
        <f t="array" ref="F35" xml:space="preserve"> IFERROR( INDEX(注音編碼對照表[注音二式], MATCH(TRUE, EXACT(鍵盤設計表[[#This Row],[方音符號]],注音編碼對照表[方音符號]), 0)), "")</f>
        <v>sh</v>
      </c>
      <c r="G35" s="654" t="str" cm="1">
        <f t="array" ref="G35" xml:space="preserve"> IFERROR( INDEX(注音編碼對照表[台語音標], MATCH(TRUE, EXACT(鍵盤設計表[[#This Row],[方音符號]],注音編碼對照表[方音符號]), 0)), "")</f>
        <v>si</v>
      </c>
      <c r="H35" s="654" t="s">
        <v>2819</v>
      </c>
      <c r="I35" s="671"/>
      <c r="J35" s="680"/>
      <c r="K35" s="744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tr" cm="1">
        <f t="array" ref="E36" xml:space="preserve"> IFERROR( INDEX(注音編碼對照表[方音編碼], MATCH(TRUE, EXACT(鍵盤設計表[[#This Row],[方音符號]],注音編碼對照表[方音符號]), 0)), "")</f>
        <v/>
      </c>
      <c r="F36" s="654" t="str" cm="1">
        <f t="array" ref="F36" xml:space="preserve"> IFERROR( INDEX(注音編碼對照表[注音二式], MATCH(TRUE, EXACT(鍵盤設計表[[#This Row],[方音符號]],注音編碼對照表[方音符號]), 0)), "")</f>
        <v/>
      </c>
      <c r="G36" s="654" t="str" cm="1">
        <f t="array" ref="G36" xml:space="preserve"> IFERROR( INDEX(注音編碼對照表[台語音標], MATCH(TRUE, EXACT(鍵盤設計表[[#This Row],[方音符號]],注音編碼對照表[方音符號]), 0)), "")</f>
        <v/>
      </c>
      <c r="H36" s="654"/>
      <c r="I36" s="671"/>
      <c r="J36" s="680"/>
      <c r="K36" s="744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tr" cm="1">
        <f t="array" ref="E37" xml:space="preserve"> IFERROR( INDEX(注音編碼對照表[方音編碼], MATCH(TRUE, EXACT(鍵盤設計表[[#This Row],[方音符號]],注音編碼對照表[方音符號]), 0)), "")</f>
        <v>7</v>
      </c>
      <c r="F37" s="633" cm="1">
        <f t="array" ref="F37" xml:space="preserve"> IFERROR( INDEX(注音編碼對照表[注音二式], MATCH(TRUE, EXACT(鍵盤設計表[[#This Row],[方音符號]],注音編碼對照表[方音符號]), 0)), "")</f>
        <v>7</v>
      </c>
      <c r="G37" s="633" cm="1">
        <f t="array" ref="G37" xml:space="preserve"> IFERROR( INDEX(注音編碼對照表[台語音標], MATCH(TRUE, EXACT(鍵盤設計表[[#This Row],[方音符號]],注音編碼對照表[方音符號]), 0)), "")</f>
        <v>7</v>
      </c>
      <c r="H37" s="633" t="s">
        <v>8717</v>
      </c>
      <c r="I37" s="669"/>
      <c r="J37" s="680"/>
      <c r="K37" s="744">
        <f>LEN(鍵盤設計表[[#This Row],[方音符號]])</f>
        <v>1</v>
      </c>
      <c r="L37" s="680"/>
      <c r="M37" s="681">
        <f t="shared" ref="M37:M59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tr" cm="1">
        <f t="array" ref="E38" xml:space="preserve"> IFERROR( INDEX(注音編碼對照表[方音編碼], MATCH(TRUE, EXACT(鍵盤設計表[[#This Row],[方音符號]],注音編碼對照表[方音符號]), 0)), "")</f>
        <v/>
      </c>
      <c r="F38" s="635" t="str" cm="1">
        <f t="array" ref="F38" xml:space="preserve"> IFERROR( INDEX(注音編碼對照表[注音二式], MATCH(TRUE, EXACT(鍵盤設計表[[#This Row],[方音符號]],注音編碼對照表[方音符號]), 0)), "")</f>
        <v/>
      </c>
      <c r="G38" s="635" t="str" cm="1">
        <f t="array" ref="G38" xml:space="preserve"> IFERROR( INDEX(注音編碼對照表[台語音標], MATCH(TRUE, EXACT(鍵盤設計表[[#This Row],[方音符號]],注音編碼對照表[方音符號]), 0)), "")</f>
        <v/>
      </c>
      <c r="H38" s="635"/>
      <c r="I38" s="670"/>
      <c r="J38" s="680"/>
      <c r="K38" s="744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tr" cm="1">
        <f t="array" ref="E39" xml:space="preserve"> IFERROR( INDEX(注音編碼對照表[方音編碼], MATCH(TRUE, EXACT(鍵盤設計表[[#This Row],[方音符號]],注音編碼對照表[方音符號]), 0)), "")</f>
        <v>f</v>
      </c>
      <c r="F39" s="654" t="str" cm="1">
        <f t="array" ref="F39" xml:space="preserve"> IFERROR( INDEX(注音編碼對照表[注音二式], MATCH(TRUE, EXACT(鍵盤設計表[[#This Row],[方音符號]],注音編碼對照表[方音符號]), 0)), "")</f>
        <v>t</v>
      </c>
      <c r="G39" s="654" t="str" cm="1">
        <f t="array" ref="G39" xml:space="preserve"> IFERROR( INDEX(注音編碼對照表[台語音標], MATCH(TRUE, EXACT(鍵盤設計表[[#This Row],[方音符號]],注音編碼對照表[方音符號]), 0)), "")</f>
        <v>t</v>
      </c>
      <c r="H39" s="654" t="s">
        <v>8725</v>
      </c>
      <c r="I39" s="671" t="s">
        <v>8731</v>
      </c>
      <c r="J39" s="680"/>
      <c r="K39" s="744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8" t="s">
        <v>525</v>
      </c>
      <c r="R39" s="649" t="s">
        <v>143</v>
      </c>
      <c r="S39" s="649" t="s">
        <v>143</v>
      </c>
      <c r="T39" s="712" t="s">
        <v>8102</v>
      </c>
      <c r="U39" s="713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tr" cm="1">
        <f t="array" ref="E40" xml:space="preserve"> IFERROR( INDEX(注音編碼對照表[方音編碼], MATCH(TRUE, EXACT(鍵盤設計表[[#This Row],[方音符號]],注音編碼對照表[方音符號]), 0)), "")</f>
        <v/>
      </c>
      <c r="F40" s="654" t="str" cm="1">
        <f t="array" ref="F40" xml:space="preserve"> IFERROR( INDEX(注音編碼對照表[注音二式], MATCH(TRUE, EXACT(鍵盤設計表[[#This Row],[方音符號]],注音編碼對照表[方音符號]), 0)), "")</f>
        <v/>
      </c>
      <c r="G40" s="654" t="str" cm="1">
        <f t="array" ref="G40" xml:space="preserve"> IFERROR( INDEX(注音編碼對照表[台語音標], MATCH(TRUE, EXACT(鍵盤設計表[[#This Row],[方音符號]],注音編碼對照表[方音符號]), 0)), "")</f>
        <v/>
      </c>
      <c r="H40" s="654"/>
      <c r="I40" s="671"/>
      <c r="J40" s="680"/>
      <c r="K40" s="744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8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8741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tr" cm="1">
        <f t="array" ref="E41" xml:space="preserve"> IFERROR( INDEX(注音編碼對照表[方音編碼], MATCH(TRUE, EXACT(鍵盤設計表[[#This Row],[方音符號]],注音編碼對照表[方音符號]), 0)), "")</f>
        <v>q</v>
      </c>
      <c r="F41" s="654" t="str" cm="1">
        <f t="array" ref="F41" xml:space="preserve"> IFERROR( INDEX(注音編碼對照表[注音二式], MATCH(TRUE, EXACT(鍵盤設計表[[#This Row],[方音符號]],注音編碼對照表[方音符號]), 0)), "")</f>
        <v>k</v>
      </c>
      <c r="G41" s="654" t="str" cm="1">
        <f t="array" ref="G41" xml:space="preserve"> IFERROR( INDEX(注音編碼對照表[台語音標], MATCH(TRUE, EXACT(鍵盤設計表[[#This Row],[方音符號]],注音編碼對照表[方音符號]), 0)), "")</f>
        <v>k</v>
      </c>
      <c r="H41" s="654" t="s">
        <v>8725</v>
      </c>
      <c r="I41" s="671" t="s">
        <v>8732</v>
      </c>
      <c r="J41" s="680"/>
      <c r="K41" s="744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tr" cm="1">
        <f t="array" ref="E42" xml:space="preserve"> IFERROR( INDEX(注音編碼對照表[方音編碼], MATCH(TRUE, EXACT(鍵盤設計表[[#This Row],[方音符號]],注音編碼對照表[方音符號]), 0)), "")</f>
        <v/>
      </c>
      <c r="F42" s="654" t="str" cm="1">
        <f t="array" ref="F42" xml:space="preserve"> IFERROR( INDEX(注音編碼對照表[注音二式], MATCH(TRUE, EXACT(鍵盤設計表[[#This Row],[方音符號]],注音編碼對照表[方音符號]), 0)), "")</f>
        <v/>
      </c>
      <c r="G42" s="654" t="str" cm="1">
        <f t="array" ref="G42" xml:space="preserve"> IFERROR( INDEX(注音編碼對照表[台語音標], MATCH(TRUE, EXACT(鍵盤設計表[[#This Row],[方音符號]],注音編碼對照表[方音符號]), 0)), "")</f>
        <v/>
      </c>
      <c r="H42" s="654"/>
      <c r="I42" s="671"/>
      <c r="J42" s="680"/>
      <c r="K42" s="744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tr" cm="1">
        <f t="array" ref="E43" xml:space="preserve"> IFERROR( INDEX(注音編碼對照表[方音編碼], MATCH(TRUE, EXACT(鍵盤設計表[[#This Row],[方音符號]],注音編碼對照表[方音符號]), 0)), "")</f>
        <v>r</v>
      </c>
      <c r="F43" s="635" t="str" cm="1">
        <f t="array" ref="F43" xml:space="preserve"> IFERROR( INDEX(注音編碼對照表[注音二式], MATCH(TRUE, EXACT(鍵盤設計表[[#This Row],[方音符號]],注音編碼對照表[方音符號]), 0)), "")</f>
        <v>p</v>
      </c>
      <c r="G43" s="635" t="str" cm="1">
        <f t="array" ref="G43" xml:space="preserve"> IFERROR( INDEX(注音編碼對照表[台語音標], MATCH(TRUE, EXACT(鍵盤設計表[[#This Row],[方音符號]],注音編碼對照表[方音符號]), 0)), "")</f>
        <v>p</v>
      </c>
      <c r="H43" s="654" t="s">
        <v>8725</v>
      </c>
      <c r="I43" s="671" t="s">
        <v>8733</v>
      </c>
      <c r="J43" s="680"/>
      <c r="K43" s="744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tr" cm="1">
        <f t="array" ref="E44" xml:space="preserve"> IFERROR( INDEX(注音編碼對照表[方音編碼], MATCH(TRUE, EXACT(鍵盤設計表[[#This Row],[方音符號]],注音編碼對照表[方音符號]), 0)), "")</f>
        <v/>
      </c>
      <c r="F44" s="635" t="str" cm="1">
        <f t="array" ref="F44" xml:space="preserve"> IFERROR( INDEX(注音編碼對照表[注音二式], MATCH(TRUE, EXACT(鍵盤設計表[[#This Row],[方音符號]],注音編碼對照表[方音符號]), 0)), "")</f>
        <v/>
      </c>
      <c r="G44" s="635" t="str" cm="1">
        <f t="array" ref="G44" xml:space="preserve"> IFERROR( INDEX(注音編碼對照表[台語音標], MATCH(TRUE, EXACT(鍵盤設計表[[#This Row],[方音符號]],注音編碼對照表[方音符號]), 0)), "")</f>
        <v/>
      </c>
      <c r="H44" s="654"/>
      <c r="I44" s="671"/>
      <c r="J44" s="680"/>
      <c r="K44" s="744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tr" cm="1">
        <f t="array" ref="E45" xml:space="preserve"> IFERROR( INDEX(注音編碼對照表[方音編碼], MATCH(TRUE, EXACT(鍵盤設計表[[#This Row],[方音符號]],注音編碼對照表[方音符號]), 0)), "")</f>
        <v>5</v>
      </c>
      <c r="F45" s="633" cm="1">
        <f t="array" ref="F45" xml:space="preserve"> IFERROR( INDEX(注音編碼對照表[注音二式], MATCH(TRUE, EXACT(鍵盤設計表[[#This Row],[方音符號]],注音編碼對照表[方音符號]), 0)), "")</f>
        <v>5</v>
      </c>
      <c r="G45" s="633" cm="1">
        <f t="array" ref="G45" xml:space="preserve"> IFERROR( INDEX(注音編碼對照表[台語音標], MATCH(TRUE, EXACT(鍵盤設計表[[#This Row],[方音符號]],注音編碼對照表[方音符號]), 0)), "")</f>
        <v>5</v>
      </c>
      <c r="H45" s="633" t="s">
        <v>2619</v>
      </c>
      <c r="I45" s="669"/>
      <c r="J45" s="680"/>
      <c r="K45" s="744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tr" cm="1">
        <f t="array" ref="E46" xml:space="preserve"> IFERROR( INDEX(注音編碼對照表[方音編碼], MATCH(TRUE, EXACT(鍵盤設計表[[#This Row],[方音符號]],注音編碼對照表[方音符號]), 0)), "")</f>
        <v/>
      </c>
      <c r="F46" s="635" t="str" cm="1">
        <f t="array" ref="F46" xml:space="preserve"> IFERROR( INDEX(注音編碼對照表[注音二式], MATCH(TRUE, EXACT(鍵盤設計表[[#This Row],[方音符號]],注音編碼對照表[方音符號]), 0)), "")</f>
        <v/>
      </c>
      <c r="G46" s="635" t="str" cm="1">
        <f t="array" ref="G46" xml:space="preserve"> IFERROR( INDEX(注音編碼對照表[台語音標], MATCH(TRUE, EXACT(鍵盤設計表[[#This Row],[方音符號]],注音編碼對照表[方音符號]), 0)), "")</f>
        <v/>
      </c>
      <c r="H46" s="635"/>
      <c r="I46" s="670"/>
      <c r="J46" s="680"/>
      <c r="K46" s="744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8759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tr" cm="1">
        <f t="array" ref="E47" xml:space="preserve"> IFERROR( INDEX(注音編碼對照表[方音編碼], MATCH(TRUE, EXACT(鍵盤設計表[[#This Row],[方音符號]],注音編碼對照表[方音符號]), 0)), "")</f>
        <v>z</v>
      </c>
      <c r="F47" s="654" t="str" cm="1">
        <f t="array" ref="F47" xml:space="preserve"> IFERROR( INDEX(注音編碼對照表[注音二式], MATCH(TRUE, EXACT(鍵盤設計表[[#This Row],[方音符號]],注音編碼對照表[方音符號]), 0)), "")</f>
        <v>z</v>
      </c>
      <c r="G47" s="654" t="str" cm="1">
        <f t="array" ref="G47" xml:space="preserve"> IFERROR( INDEX(注音編碼對照表[台語音標], MATCH(TRUE, EXACT(鍵盤設計表[[#This Row],[方音符號]],注音編碼對照表[方音符號]), 0)), "")</f>
        <v>z</v>
      </c>
      <c r="H47" s="654" t="s">
        <v>2819</v>
      </c>
      <c r="I47" s="671"/>
      <c r="J47" s="680"/>
      <c r="K47" s="744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tr" cm="1">
        <f t="array" ref="E48" xml:space="preserve"> IFERROR( INDEX(注音編碼對照表[方音編碼], MATCH(TRUE, EXACT(鍵盤設計表[[#This Row],[方音符號]],注音編碼對照表[方音符號]), 0)), "")</f>
        <v>Z</v>
      </c>
      <c r="F48" s="654" t="str" cm="1">
        <f t="array" ref="F48" xml:space="preserve"> IFERROR( INDEX(注音編碼對照表[注音二式], MATCH(TRUE, EXACT(鍵盤設計表[[#This Row],[方音符號]],注音編碼對照表[方音符號]), 0)), "")</f>
        <v>zz</v>
      </c>
      <c r="G48" s="654" t="str" cm="1">
        <f t="array" ref="G48" xml:space="preserve"> IFERROR( INDEX(注音編碼對照表[台語音標], MATCH(TRUE, EXACT(鍵盤設計表[[#This Row],[方音符號]],注音編碼對照表[方音符號]), 0)), "")</f>
        <v>j</v>
      </c>
      <c r="H48" s="654" t="s">
        <v>2819</v>
      </c>
      <c r="I48" s="671"/>
      <c r="J48" s="680"/>
      <c r="K48" s="744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tr" cm="1">
        <f t="array" ref="E49" xml:space="preserve"> IFERROR( INDEX(注音編碼對照表[方音編碼], MATCH(TRUE, EXACT(鍵盤設計表[[#This Row],[方音符號]],注音編碼對照表[方音符號]), 0)), "")</f>
        <v>c</v>
      </c>
      <c r="F49" s="654" t="str" cm="1">
        <f t="array" ref="F49" xml:space="preserve"> IFERROR( INDEX(注音編碼對照表[注音二式], MATCH(TRUE, EXACT(鍵盤設計表[[#This Row],[方音符號]],注音編碼對照表[方音符號]), 0)), "")</f>
        <v>c</v>
      </c>
      <c r="G49" s="654" t="str" cm="1">
        <f t="array" ref="G49" xml:space="preserve"> IFERROR( INDEX(注音編碼對照表[台語音標], MATCH(TRUE, EXACT(鍵盤設計表[[#This Row],[方音符號]],注音編碼對照表[方音符號]), 0)), "")</f>
        <v>c</v>
      </c>
      <c r="H49" s="654" t="s">
        <v>2819</v>
      </c>
      <c r="I49" s="671"/>
      <c r="J49" s="680"/>
      <c r="K49" s="744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tr" cm="1">
        <f t="array" ref="E50" xml:space="preserve"> IFERROR( INDEX(注音編碼對照表[方音編碼], MATCH(TRUE, EXACT(鍵盤設計表[[#This Row],[方音符號]],注音編碼對照表[方音符號]), 0)), "")</f>
        <v/>
      </c>
      <c r="F50" s="654" t="str" cm="1">
        <f t="array" ref="F50" xml:space="preserve"> IFERROR( INDEX(注音編碼對照表[注音二式], MATCH(TRUE, EXACT(鍵盤設計表[[#This Row],[方音符號]],注音編碼對照表[方音符號]), 0)), "")</f>
        <v/>
      </c>
      <c r="G50" s="654" t="str" cm="1">
        <f t="array" ref="G50" xml:space="preserve"> IFERROR( INDEX(注音編碼對照表[台語音標], MATCH(TRUE, EXACT(鍵盤設計表[[#This Row],[方音符號]],注音編碼對照表[方音符號]), 0)), "")</f>
        <v/>
      </c>
      <c r="H50" s="654"/>
      <c r="I50" s="671"/>
      <c r="J50" s="680"/>
      <c r="K50" s="744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tr" cm="1">
        <f t="array" ref="E51" xml:space="preserve"> IFERROR( INDEX(注音編碼對照表[方音編碼], MATCH(TRUE, EXACT(鍵盤設計表[[#This Row],[方音符號]],注音編碼對照表[方音符號]), 0)), "")</f>
        <v>s</v>
      </c>
      <c r="F51" s="635" t="str" cm="1">
        <f t="array" ref="F51" xml:space="preserve"> IFERROR( INDEX(注音編碼對照表[注音二式], MATCH(TRUE, EXACT(鍵盤設計表[[#This Row],[方音符號]],注音編碼對照表[方音符號]), 0)), "")</f>
        <v>s</v>
      </c>
      <c r="G51" s="635" t="str" cm="1">
        <f t="array" ref="G51" xml:space="preserve"> IFERROR( INDEX(注音編碼對照表[台語音標], MATCH(TRUE, EXACT(鍵盤設計表[[#This Row],[方音符號]],注音編碼對照表[方音符號]), 0)), "")</f>
        <v>s</v>
      </c>
      <c r="H51" s="654" t="s">
        <v>2819</v>
      </c>
      <c r="I51" s="671"/>
      <c r="J51" s="680"/>
      <c r="K51" s="744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2" t="s">
        <v>101</v>
      </c>
      <c r="Q51" s="677" t="s">
        <v>454</v>
      </c>
      <c r="R51" s="722" t="s">
        <v>160</v>
      </c>
      <c r="S51" s="722" t="s">
        <v>160</v>
      </c>
      <c r="T51" s="712" t="s">
        <v>8102</v>
      </c>
      <c r="U51" s="713" t="s">
        <v>8740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8761</v>
      </c>
      <c r="J52" s="680"/>
      <c r="K52" s="744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8741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4">
        <v>7</v>
      </c>
      <c r="D53" s="715" t="s">
        <v>108</v>
      </c>
      <c r="E53" s="714" t="str" cm="1">
        <f t="array" ref="E53" xml:space="preserve"> IFERROR( INDEX(注音編碼對照表[方音編碼], MATCH(TRUE, EXACT(鍵盤設計表[[#This Row],[方音符號]],注音編碼對照表[方音符號]), 0)), "")</f>
        <v>0</v>
      </c>
      <c r="F53" s="715">
        <v>0</v>
      </c>
      <c r="G53" s="715">
        <v>0</v>
      </c>
      <c r="H53" s="715" t="s">
        <v>2619</v>
      </c>
      <c r="I53" s="716" t="s">
        <v>8724</v>
      </c>
      <c r="J53" s="680"/>
      <c r="K53" s="744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tr" cm="1">
        <f t="array" ref="E54" xml:space="preserve"> IFERROR( INDEX(注音編碼對照表[方音編碼], MATCH(TRUE, EXACT(鍵盤設計表[[#This Row],[方音符號]],注音編碼對照表[方音符號]), 0)), "")</f>
        <v/>
      </c>
      <c r="F54" s="635" t="str" cm="1">
        <f t="array" ref="F54" xml:space="preserve"> IFERROR( INDEX(注音編碼對照表[注音二式], MATCH(TRUE, EXACT(鍵盤設計表[[#This Row],[方音符號]],注音編碼對照表[方音符號]), 0)), "")</f>
        <v/>
      </c>
      <c r="G54" s="635" t="str" cm="1">
        <f t="array" ref="G54" xml:space="preserve"> IFERROR( INDEX(注音編碼對照表[台語音標], MATCH(TRUE, EXACT(鍵盤設計表[[#This Row],[方音符號]],注音編碼對照表[方音符號]), 0)), "")</f>
        <v/>
      </c>
      <c r="H54" s="635"/>
      <c r="I54" s="670"/>
      <c r="J54" s="680"/>
      <c r="K54" s="744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tr" cm="1">
        <f t="array" ref="E55" xml:space="preserve"> IFERROR( INDEX(注音編碼對照表[方音編碼], MATCH(TRUE, EXACT(鍵盤設計表[[#This Row],[方音符號]],注音編碼對照表[方音符號]), 0)), "")</f>
        <v>i</v>
      </c>
      <c r="F55" s="654" t="str" cm="1">
        <f t="array" ref="F55" xml:space="preserve"> IFERROR( INDEX(注音編碼對照表[注音二式], MATCH(TRUE, EXACT(鍵盤設計表[[#This Row],[方音符號]],注音編碼對照表[方音符號]), 0)), "")</f>
        <v>i</v>
      </c>
      <c r="G55" s="654" t="str" cm="1">
        <f t="array" ref="G55" xml:space="preserve"> IFERROR( INDEX(注音編碼對照表[台語音標], MATCH(TRUE, EXACT(鍵盤設計表[[#This Row],[方音符號]],注音編碼對照表[方音符號]), 0)), "")</f>
        <v>i</v>
      </c>
      <c r="H55" s="654" t="s">
        <v>8718</v>
      </c>
      <c r="I55" s="671"/>
      <c r="J55" s="680"/>
      <c r="K55" s="744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592" t="s">
        <v>500</v>
      </c>
      <c r="P55" s="633" t="s">
        <v>127</v>
      </c>
      <c r="Q55" s="588" t="s">
        <v>8763</v>
      </c>
      <c r="R55" s="633" t="s">
        <v>8764</v>
      </c>
      <c r="S55" s="633" t="s">
        <v>8764</v>
      </c>
      <c r="T55" s="633" t="s">
        <v>8765</v>
      </c>
      <c r="U55" s="713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tr" cm="1">
        <f t="array" ref="E56" xml:space="preserve"> IFERROR( INDEX(注音編碼對照表[方音編碼], MATCH(TRUE, EXACT(鍵盤設計表[[#This Row],[方音符號]],注音編碼對照表[方音符號]), 0)), "")</f>
        <v>I</v>
      </c>
      <c r="F56" s="654" t="str" cm="1">
        <f t="array" ref="F56" xml:space="preserve"> IFERROR( INDEX(注音編碼對照表[注音二式], MATCH(TRUE, EXACT(鍵盤設計表[[#This Row],[方音符號]],注音編碼對照表[方音符號]), 0)), "")</f>
        <v>inn</v>
      </c>
      <c r="G56" s="654" t="str" cm="1">
        <f t="array" ref="G56" xml:space="preserve"> IFERROR( INDEX(注音編碼對照表[台語音標], MATCH(TRUE, EXACT(鍵盤設計表[[#This Row],[方音符號]],注音編碼對照表[方音符號]), 0)), "")</f>
        <v>inn</v>
      </c>
      <c r="H56" s="654" t="s">
        <v>8102</v>
      </c>
      <c r="I56" s="671"/>
      <c r="J56" s="680"/>
      <c r="K56" s="744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tr" cm="1">
        <f t="array" ref="E57" xml:space="preserve"> IFERROR( INDEX(注音編碼對照表[方音編碼], MATCH(TRUE, EXACT(鍵盤設計表[[#This Row],[方音符號]],注音編碼對照表[方音符號]), 0)), "")</f>
        <v>u</v>
      </c>
      <c r="F57" s="654" t="str" cm="1">
        <f t="array" ref="F57" xml:space="preserve"> IFERROR( INDEX(注音編碼對照表[注音二式], MATCH(TRUE, EXACT(鍵盤設計表[[#This Row],[方音符號]],注音編碼對照表[方音符號]), 0)), "")</f>
        <v>u</v>
      </c>
      <c r="G57" s="654" t="str" cm="1">
        <f t="array" ref="G57" xml:space="preserve"> IFERROR( INDEX(注音編碼對照表[台語音標], MATCH(TRUE, EXACT(鍵盤設計表[[#This Row],[方音符號]],注音編碼對照表[方音符號]), 0)), "")</f>
        <v>u</v>
      </c>
      <c r="H57" s="654" t="s">
        <v>8102</v>
      </c>
      <c r="I57" s="671"/>
      <c r="J57" s="680"/>
      <c r="K57" s="744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8728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tr" cm="1">
        <f t="array" ref="E58" xml:space="preserve"> IFERROR( INDEX(注音編碼對照表[方音編碼], MATCH(TRUE, EXACT(鍵盤設計表[[#This Row],[方音符號]],注音編碼對照表[方音符號]), 0)), "")</f>
        <v>U</v>
      </c>
      <c r="F58" s="654" t="str" cm="1">
        <f t="array" ref="F58" xml:space="preserve"> IFERROR( INDEX(注音編碼對照表[注音二式], MATCH(TRUE, EXACT(鍵盤設計表[[#This Row],[方音符號]],注音編碼對照表[方音符號]), 0)), "")</f>
        <v>unn</v>
      </c>
      <c r="G58" s="654" t="str" cm="1">
        <f t="array" ref="G58" xml:space="preserve"> IFERROR( INDEX(注音編碼對照表[台語音標], MATCH(TRUE, EXACT(鍵盤設計表[[#This Row],[方音符號]],注音編碼對照表[方音符號]), 0)), "")</f>
        <v>unn</v>
      </c>
      <c r="H58" s="654" t="s">
        <v>8102</v>
      </c>
      <c r="I58" s="671"/>
      <c r="J58" s="680"/>
      <c r="K58" s="744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8" t="s">
        <v>525</v>
      </c>
      <c r="F59" s="649" t="s">
        <v>143</v>
      </c>
      <c r="G59" s="649" t="s">
        <v>143</v>
      </c>
      <c r="H59" s="712" t="s">
        <v>8102</v>
      </c>
      <c r="I59" s="713"/>
      <c r="J59" s="680"/>
      <c r="K59" s="744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8760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8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8741</v>
      </c>
      <c r="J60" s="680"/>
      <c r="K60" s="744">
        <f>LEN(鍵盤設計表[[#This Row],[方音符號]])</f>
        <v>1</v>
      </c>
      <c r="L60" s="680"/>
      <c r="M60" s="681"/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tr" cm="1">
        <f t="array" ref="E61" xml:space="preserve"> IFERROR( INDEX(注音編碼對照表[方音編碼], MATCH(TRUE, EXACT(鍵盤設計表[[#This Row],[方音符號]],注音編碼對照表[方音符號]), 0)), "")</f>
        <v>a</v>
      </c>
      <c r="F61" s="633" t="str" cm="1">
        <f t="array" ref="F61" xml:space="preserve"> IFERROR( INDEX(注音編碼對照表[注音二式], MATCH(TRUE, EXACT(鍵盤設計表[[#This Row],[方音符號]],注音編碼對照表[方音符號]), 0)), "")</f>
        <v>a</v>
      </c>
      <c r="G61" s="633" t="str" cm="1">
        <f t="array" ref="G61" xml:space="preserve"> IFERROR( INDEX(注音編碼對照表[台語音標], MATCH(TRUE, EXACT(鍵盤設計表[[#This Row],[方音符號]],注音編碼對照表[方音符號]), 0)), "")</f>
        <v>a</v>
      </c>
      <c r="H61" s="633" t="s">
        <v>8102</v>
      </c>
      <c r="I61" s="669"/>
      <c r="J61" s="680"/>
      <c r="K61" s="744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tr" cm="1">
        <f t="array" ref="E62" xml:space="preserve"> IFERROR( INDEX(注音編碼對照表[方音編碼], MATCH(TRUE, EXACT(鍵盤設計表[[#This Row],[方音符號]],注音編碼對照表[方音符號]), 0)), "")</f>
        <v>A</v>
      </c>
      <c r="F62" s="635" t="str" cm="1">
        <f t="array" ref="F62" xml:space="preserve"> IFERROR( INDEX(注音編碼對照表[注音二式], MATCH(TRUE, EXACT(鍵盤設計表[[#This Row],[方音符號]],注音編碼對照表[方音符號]), 0)), "")</f>
        <v>ann</v>
      </c>
      <c r="G62" s="635" t="str" cm="1">
        <f t="array" ref="G62" xml:space="preserve"> IFERROR( INDEX(注音編碼對照表[台語音標], MATCH(TRUE, EXACT(鍵盤設計表[[#This Row],[方音符號]],注音編碼對照表[方音符號]), 0)), "")</f>
        <v>ann</v>
      </c>
      <c r="H62" s="635" t="s">
        <v>8102</v>
      </c>
      <c r="I62" s="670"/>
      <c r="J62" s="680"/>
      <c r="K62" s="744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tr" cm="1">
        <f t="array" ref="E63" xml:space="preserve"> IFERROR( INDEX(注音編碼對照表[方音編碼], MATCH(TRUE, EXACT(鍵盤設計表[[#This Row],[方音符號]],注音編碼對照表[方音符號]), 0)), "")</f>
        <v>O</v>
      </c>
      <c r="F63" s="654" t="str" cm="1">
        <f t="array" ref="F63" xml:space="preserve"> IFERROR( INDEX(注音編碼對照表[注音二式], MATCH(TRUE, EXACT(鍵盤設計表[[#This Row],[方音符號]],注音編碼對照表[方音符號]), 0)), "")</f>
        <v>oo</v>
      </c>
      <c r="G63" s="654" t="str" cm="1">
        <f t="array" ref="G63" xml:space="preserve"> IFERROR( INDEX(注音編碼對照表[台語音標], MATCH(TRUE, EXACT(鍵盤設計表[[#This Row],[方音符號]],注音編碼對照表[方音符號]), 0)), "")</f>
        <v>oo</v>
      </c>
      <c r="H63" s="654" t="s">
        <v>8102</v>
      </c>
      <c r="I63" s="671"/>
      <c r="J63" s="680"/>
      <c r="K63" s="744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tr" cm="1">
        <f t="array" ref="E64" xml:space="preserve"> IFERROR( INDEX(注音編碼對照表[方音編碼], MATCH(TRUE, EXACT(鍵盤設計表[[#This Row],[方音符號]],注音編碼對照表[方音符號]), 0)), "")</f>
        <v>Q</v>
      </c>
      <c r="F64" s="654" t="str" cm="1">
        <f t="array" ref="F64" xml:space="preserve"> IFERROR( INDEX(注音編碼對照表[注音二式], MATCH(TRUE, EXACT(鍵盤設計表[[#This Row],[方音符號]],注音編碼對照表[方音符號]), 0)), "")</f>
        <v>oonn</v>
      </c>
      <c r="G64" s="654" t="str" cm="1">
        <f t="array" ref="G64" xml:space="preserve"> IFERROR( INDEX(注音編碼對照表[台語音標], MATCH(TRUE, EXACT(鍵盤設計表[[#This Row],[方音符號]],注音編碼對照表[方音符號]), 0)), "")</f>
        <v>onn</v>
      </c>
      <c r="H64" s="654" t="s">
        <v>8102</v>
      </c>
      <c r="I64" s="671"/>
      <c r="J64" s="680"/>
      <c r="K64" s="744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tr" cm="1">
        <f t="array" ref="E65" xml:space="preserve"> IFERROR( INDEX(注音編碼對照表[方音編碼], MATCH(TRUE, EXACT(鍵盤設計表[[#This Row],[方音符號]],注音編碼對照表[方音符號]), 0)), "")</f>
        <v>o</v>
      </c>
      <c r="F65" s="654" t="str" cm="1">
        <f t="array" ref="F65" xml:space="preserve"> IFERROR( INDEX(注音編碼對照表[注音二式], MATCH(TRUE, EXACT(鍵盤設計表[[#This Row],[方音符號]],注音編碼對照表[方音符號]), 0)), "")</f>
        <v>or</v>
      </c>
      <c r="G65" s="654" t="str" cm="1">
        <f t="array" ref="G65" xml:space="preserve"> IFERROR( INDEX(注音編碼對照表[台語音標], MATCH(TRUE, EXACT(鍵盤設計表[[#This Row],[方音符號]],注音編碼對照表[方音符號]), 0)), "")</f>
        <v>o</v>
      </c>
      <c r="H65" s="654" t="s">
        <v>8102</v>
      </c>
      <c r="I65" s="671"/>
      <c r="J65" s="680"/>
      <c r="K65" s="744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tr" cm="1">
        <f t="array" ref="E66" xml:space="preserve"> IFERROR( INDEX(注音編碼對照表[方音編碼], MATCH(TRUE, EXACT(鍵盤設計表[[#This Row],[方音符號]],注音編碼對照表[方音符號]), 0)), "")</f>
        <v>R</v>
      </c>
      <c r="F66" s="654" t="str" cm="1">
        <f t="array" ref="F66" xml:space="preserve"> IFERROR( INDEX(注音編碼對照表[注音二式], MATCH(TRUE, EXACT(鍵盤設計表[[#This Row],[方音符號]],注音編碼對照表[方音符號]), 0)), "")</f>
        <v>ir</v>
      </c>
      <c r="G66" s="654" t="str" cm="1">
        <f t="array" ref="G66" xml:space="preserve"> IFERROR( INDEX(注音編碼對照表[台語音標], MATCH(TRUE, EXACT(鍵盤設計表[[#This Row],[方音符號]],注音編碼對照表[方音符號]), 0)), "")</f>
        <v>ir</v>
      </c>
      <c r="H66" s="654" t="s">
        <v>8759</v>
      </c>
      <c r="I66" s="671"/>
      <c r="J66" s="680"/>
      <c r="K66" s="744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tr" cm="1">
        <f t="array" ref="E67" xml:space="preserve"> IFERROR( INDEX(注音編碼對照表[方音編碼], MATCH(TRUE, EXACT(鍵盤設計表[[#This Row],[方音符號]],注音編碼對照表[方音符號]), 0)), "")</f>
        <v>e</v>
      </c>
      <c r="F67" s="635" t="str" cm="1">
        <f t="array" ref="F67" xml:space="preserve"> IFERROR( INDEX(注音編碼對照表[注音二式], MATCH(TRUE, EXACT(鍵盤設計表[[#This Row],[方音符號]],注音編碼對照表[方音符號]), 0)), "")</f>
        <v>e</v>
      </c>
      <c r="G67" s="635" t="str" cm="1">
        <f t="array" ref="G67" xml:space="preserve"> IFERROR( INDEX(注音編碼對照表[台語音標], MATCH(TRUE, EXACT(鍵盤設計表[[#This Row],[方音符號]],注音編碼對照表[方音符號]), 0)), "")</f>
        <v>e</v>
      </c>
      <c r="H67" s="654" t="s">
        <v>8102</v>
      </c>
      <c r="I67" s="671"/>
      <c r="J67" s="680"/>
      <c r="K67" s="744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tr" cm="1">
        <f t="array" ref="E68" xml:space="preserve"> IFERROR( INDEX(注音編碼對照表[方音編碼], MATCH(TRUE, EXACT(鍵盤設計表[[#This Row],[方音符號]],注音編碼對照表[方音符號]), 0)), "")</f>
        <v>E</v>
      </c>
      <c r="F68" s="635" t="str" cm="1">
        <f t="array" ref="F68" xml:space="preserve"> IFERROR( INDEX(注音編碼對照表[注音二式], MATCH(TRUE, EXACT(鍵盤設計表[[#This Row],[方音符號]],注音編碼對照表[方音符號]), 0)), "")</f>
        <v>enn</v>
      </c>
      <c r="G68" s="635" t="str" cm="1">
        <f t="array" ref="G68" xml:space="preserve"> IFERROR( INDEX(注音編碼對照表[台語音標], MATCH(TRUE, EXACT(鍵盤設計表[[#This Row],[方音符號]],注音編碼對照表[方音符號]), 0)), "")</f>
        <v>enn</v>
      </c>
      <c r="H68" s="654" t="s">
        <v>8102</v>
      </c>
      <c r="I68" s="671"/>
      <c r="J68" s="680"/>
      <c r="K68" s="744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tr" cm="1">
        <f t="array" ref="E69" xml:space="preserve"> IFERROR( INDEX(注音編碼對照表[方音編碼], MATCH(TRUE, EXACT(鍵盤設計表[[#This Row],[方音符號]],注音編碼對照表[方音符號]), 0)), "")</f>
        <v>x</v>
      </c>
      <c r="F69" s="633" t="str" cm="1">
        <f t="array" ref="F69" xml:space="preserve"> IFERROR( INDEX(注音編碼對照表[注音二式], MATCH(TRUE, EXACT(鍵盤設計表[[#This Row],[方音符號]],注音編碼對照表[方音符號]), 0)), "")</f>
        <v>ai</v>
      </c>
      <c r="G69" s="633" t="str" cm="1">
        <f t="array" ref="G69" xml:space="preserve"> IFERROR( INDEX(注音編碼對照表[台語音標], MATCH(TRUE, EXACT(鍵盤設計表[[#This Row],[方音符號]],注音編碼對照表[方音符號]), 0)), "")</f>
        <v>ai</v>
      </c>
      <c r="H69" s="633" t="s">
        <v>8102</v>
      </c>
      <c r="I69" s="669"/>
      <c r="J69" s="680"/>
      <c r="K69" s="744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tr" cm="1">
        <f t="array" ref="E70" xml:space="preserve"> IFERROR( INDEX(注音編碼對照表[方音編碼], MATCH(TRUE, EXACT(鍵盤設計表[[#This Row],[方音符號]],注音編碼對照表[方音符號]), 0)), "")</f>
        <v>X</v>
      </c>
      <c r="F70" s="635" t="str" cm="1">
        <f t="array" ref="F70" xml:space="preserve"> IFERROR( INDEX(注音編碼對照表[注音二式], MATCH(TRUE, EXACT(鍵盤設計表[[#This Row],[方音符號]],注音編碼對照表[方音符號]), 0)), "")</f>
        <v>ainn</v>
      </c>
      <c r="G70" s="635" t="str" cm="1">
        <f t="array" ref="G70" xml:space="preserve"> IFERROR( INDEX(注音編碼對照表[台語音標], MATCH(TRUE, EXACT(鍵盤設計表[[#This Row],[方音符號]],注音編碼對照表[方音符號]), 0)), "")</f>
        <v>ainn</v>
      </c>
      <c r="H70" s="635" t="s">
        <v>8102</v>
      </c>
      <c r="I70" s="670"/>
      <c r="J70" s="680"/>
      <c r="K70" s="744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2" t="s">
        <v>101</v>
      </c>
      <c r="E71" s="677" t="s">
        <v>454</v>
      </c>
      <c r="F71" s="722" t="s">
        <v>160</v>
      </c>
      <c r="G71" s="722" t="s">
        <v>160</v>
      </c>
      <c r="H71" s="712" t="s">
        <v>8102</v>
      </c>
      <c r="I71" s="713" t="s">
        <v>8740</v>
      </c>
      <c r="J71" s="680"/>
      <c r="K71" s="744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8741</v>
      </c>
      <c r="J72" s="680"/>
      <c r="K72" s="744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tr" cm="1">
        <f t="array" ref="E73" xml:space="preserve"> IFERROR( INDEX(注音編碼對照表[方音編碼], MATCH(TRUE, EXACT(鍵盤設計表[[#This Row],[方音符號]],注音編碼對照表[方音符號]), 0)), "")</f>
        <v>y</v>
      </c>
      <c r="F73" s="654" t="str" cm="1">
        <f t="array" ref="F73" xml:space="preserve"> IFERROR( INDEX(注音編碼對照表[注音二式], MATCH(TRUE, EXACT(鍵盤設計表[[#This Row],[方音符號]],注音編碼對照表[方音符號]), 0)), "")</f>
        <v>au</v>
      </c>
      <c r="G73" s="654" t="str" cm="1">
        <f t="array" ref="G73" xml:space="preserve"> IFERROR( INDEX(注音編碼對照表[台語音標], MATCH(TRUE, EXACT(鍵盤設計表[[#This Row],[方音符號]],注音編碼對照表[方音符號]), 0)), "")</f>
        <v>au</v>
      </c>
      <c r="H73" s="654" t="s">
        <v>8102</v>
      </c>
      <c r="I73" s="671"/>
      <c r="J73" s="680"/>
      <c r="K73" s="744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tr" cm="1">
        <f t="array" ref="E74" xml:space="preserve"> IFERROR( INDEX(注音編碼對照表[方音編碼], MATCH(TRUE, EXACT(鍵盤設計表[[#This Row],[方音符號]],注音編碼對照表[方音符號]), 0)), "")</f>
        <v>Y</v>
      </c>
      <c r="F74" s="654" t="str" cm="1">
        <f t="array" ref="F74" xml:space="preserve"> IFERROR( INDEX(注音編碼對照表[注音二式], MATCH(TRUE, EXACT(鍵盤設計表[[#This Row],[方音符號]],注音編碼對照表[方音符號]), 0)), "")</f>
        <v>aunn</v>
      </c>
      <c r="G74" s="654" t="str" cm="1">
        <f t="array" ref="G74" xml:space="preserve"> IFERROR( INDEX(注音編碼對照表[台語音標], MATCH(TRUE, EXACT(鍵盤設計表[[#This Row],[方音符號]],注音編碼對照表[方音符號]), 0)), "")</f>
        <v>aunn</v>
      </c>
      <c r="H74" s="654" t="s">
        <v>8102</v>
      </c>
      <c r="I74" s="671"/>
      <c r="J74" s="680"/>
      <c r="K74" s="744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59">
        <f t="shared" si="4"/>
        <v>71</v>
      </c>
      <c r="C75" s="592" t="s">
        <v>500</v>
      </c>
      <c r="D75" s="633" t="s">
        <v>127</v>
      </c>
      <c r="E75" s="588" t="s">
        <v>8763</v>
      </c>
      <c r="F75" s="633" t="s">
        <v>8764</v>
      </c>
      <c r="G75" s="633" t="s">
        <v>8764</v>
      </c>
      <c r="H75" s="633" t="s">
        <v>8765</v>
      </c>
      <c r="I75" s="713"/>
      <c r="J75" s="680"/>
      <c r="K75" s="744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592" t="s">
        <v>8697</v>
      </c>
      <c r="D76" s="635" t="str" cm="1">
        <f t="array" ref="D76" xml:space="preserve"> IFERROR( INDEX(Z$54:$Z76, MATCH(TRUE, EXACT($C76, $X$5:$X$54), 0)), "")</f>
        <v/>
      </c>
      <c r="E76" s="592" t="str" cm="1">
        <f t="array" ref="E76" xml:space="preserve"> IFERROR( INDEX(注音編碼對照表[方音編碼], MATCH(TRUE, EXACT(鍵盤設計表[[#This Row],[方音符號]],注音編碼對照表[方音符號]), 0)), "")</f>
        <v/>
      </c>
      <c r="F76" s="635" t="str" cm="1">
        <f t="array" ref="F76" xml:space="preserve"> IFERROR( INDEX(注音編碼對照表[注音二式], MATCH(TRUE, EXACT(鍵盤設計表[[#This Row],[方音符號]],注音編碼對照表[方音符號]), 0)), "")</f>
        <v/>
      </c>
      <c r="G76" s="635" t="str" cm="1">
        <f t="array" ref="G76" xml:space="preserve"> IFERROR( INDEX(注音編碼對照表[台語音標], MATCH(TRUE, EXACT(鍵盤設計表[[#This Row],[方音符號]],注音編碼對照表[方音符號]), 0)), "")</f>
        <v/>
      </c>
      <c r="H76" s="654"/>
      <c r="I76" s="671"/>
      <c r="J76" s="680"/>
      <c r="K76" s="744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tr" cm="1">
        <f t="array" ref="E77" xml:space="preserve"> IFERROR( INDEX(注音編碼對照表[方音編碼], MATCH(TRUE, EXACT(鍵盤設計表[[#This Row],[方音符號]],注音編碼對照表[方音符號]), 0)), "")</f>
        <v>@</v>
      </c>
      <c r="F77" s="633" t="str" cm="1">
        <f t="array" ref="F77" xml:space="preserve"> IFERROR( INDEX(注音編碼對照表[注音二式], MATCH(TRUE, EXACT(鍵盤設計表[[#This Row],[方音符號]],注音編碼對照表[方音符號]), 0)), "")</f>
        <v>an</v>
      </c>
      <c r="G77" s="633" t="str" cm="1">
        <f t="array" ref="G77" xml:space="preserve"> IFERROR( INDEX(注音編碼對照表[台語音標], MATCH(TRUE, EXACT(鍵盤設計表[[#This Row],[方音符號]],注音編碼對照表[方音符號]), 0)), "")</f>
        <v>an</v>
      </c>
      <c r="H77" s="633" t="s">
        <v>8102</v>
      </c>
      <c r="I77" s="669"/>
      <c r="J77" s="680"/>
      <c r="K77" s="744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tr" cm="1">
        <f t="array" ref="E78" xml:space="preserve"> IFERROR( INDEX(注音編碼對照表[方音編碼], MATCH(TRUE, EXACT(鍵盤設計表[[#This Row],[方音符號]],注音編碼對照表[方音符號]), 0)), "")</f>
        <v/>
      </c>
      <c r="F78" s="635" t="str" cm="1">
        <f t="array" ref="F78" xml:space="preserve"> IFERROR( INDEX(注音編碼對照表[注音二式], MATCH(TRUE, EXACT(鍵盤設計表[[#This Row],[方音符號]],注音編碼對照表[方音符號]), 0)), "")</f>
        <v/>
      </c>
      <c r="G78" s="635" t="str" cm="1">
        <f t="array" ref="G78" xml:space="preserve"> IFERROR( INDEX(注音編碼對照表[台語音標], MATCH(TRUE, EXACT(鍵盤設計表[[#This Row],[方音符號]],注音編碼對照表[方音符號]), 0)), "")</f>
        <v/>
      </c>
      <c r="H78" s="635"/>
      <c r="I78" s="670"/>
      <c r="J78" s="680"/>
      <c r="K78" s="744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tr" cm="1">
        <f t="array" ref="E79" xml:space="preserve"> IFERROR( INDEX(注音編碼對照表[方音編碼], MATCH(TRUE, EXACT(鍵盤設計表[[#This Row],[方音符號]],注音編碼對照表[方音符號]), 0)), "")</f>
        <v>N</v>
      </c>
      <c r="F79" s="654" t="str" cm="1">
        <f t="array" ref="F79" xml:space="preserve"> IFERROR( INDEX(注音編碼對照表[注音二式], MATCH(TRUE, EXACT(鍵盤設計表[[#This Row],[方音符號]],注音編碼對照表[方音符號]), 0)), "")</f>
        <v>n</v>
      </c>
      <c r="G79" s="654" t="str" cm="1">
        <f t="array" ref="G79" xml:space="preserve"> IFERROR( INDEX(注音編碼對照表[台語音標], MATCH(TRUE, EXACT(鍵盤設計表[[#This Row],[方音符號]],注音編碼對照表[方音符號]), 0)), "")</f>
        <v>n</v>
      </c>
      <c r="H79" s="654" t="s">
        <v>8102</v>
      </c>
      <c r="I79" s="671" t="s">
        <v>8728</v>
      </c>
      <c r="J79" s="680"/>
      <c r="K79" s="744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tr" cm="1">
        <f t="array" ref="E80" xml:space="preserve"> IFERROR( INDEX(注音編碼對照表[方音編碼], MATCH(TRUE, EXACT(鍵盤設計表[[#This Row],[方音符號]],注音編碼對照表[方音符號]), 0)), "")</f>
        <v/>
      </c>
      <c r="F80" s="654" t="str" cm="1">
        <f t="array" ref="F80" xml:space="preserve"> IFERROR( INDEX(注音編碼對照表[注音二式], MATCH(TRUE, EXACT(鍵盤設計表[[#This Row],[方音符號]],注音編碼對照表[方音符號]), 0)), "")</f>
        <v/>
      </c>
      <c r="G80" s="654" t="str" cm="1">
        <f t="array" ref="G80" xml:space="preserve"> IFERROR( INDEX(注音編碼對照表[台語音標], MATCH(TRUE, EXACT(鍵盤設計表[[#This Row],[方音符號]],注音編碼對照表[方音符號]), 0)), "")</f>
        <v/>
      </c>
      <c r="H80" s="654"/>
      <c r="I80" s="671"/>
      <c r="J80" s="680"/>
      <c r="K80" s="744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tr" cm="1">
        <f t="array" ref="E81" xml:space="preserve"> IFERROR( INDEX(注音編碼對照表[方音編碼], MATCH(TRUE, EXACT(鍵盤設計表[[#This Row],[方音符號]],注音編碼對照表[方音符號]), 0)), "")</f>
        <v>P</v>
      </c>
      <c r="F81" s="654" t="str" cm="1">
        <f t="array" ref="F81" xml:space="preserve"> IFERROR( INDEX(注音編碼對照表[注音二式], MATCH(TRUE, EXACT(鍵盤設計表[[#This Row],[方音符號]],注音編碼對照表[方音符號]), 0)), "")</f>
        <v>ang</v>
      </c>
      <c r="G81" s="654" t="str" cm="1">
        <f t="array" ref="G81" xml:space="preserve"> IFERROR( INDEX(注音編碼對照表[台語音標], MATCH(TRUE, EXACT(鍵盤設計表[[#This Row],[方音符號]],注音編碼對照表[方音符號]), 0)), "")</f>
        <v>ang</v>
      </c>
      <c r="H81" s="654" t="s">
        <v>8102</v>
      </c>
      <c r="I81" s="671"/>
      <c r="J81" s="680"/>
      <c r="K81" s="744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4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8760</v>
      </c>
      <c r="J83" s="680"/>
      <c r="K83" s="744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35"/>
      <c r="I84" s="670"/>
      <c r="J84" s="680"/>
      <c r="K84" s="744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8753</v>
      </c>
      <c r="D85" s="635"/>
      <c r="E85" s="592"/>
      <c r="F85" s="635"/>
      <c r="G85" s="635"/>
      <c r="H85" s="635"/>
      <c r="I85" s="669"/>
      <c r="J85" s="680"/>
      <c r="K85" s="744">
        <f>LEN(鍵盤設計表[[#This Row],[方音符號]])</f>
        <v>0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8752</v>
      </c>
      <c r="D86" s="654"/>
      <c r="E86" s="655"/>
      <c r="F86" s="654"/>
      <c r="G86" s="654"/>
      <c r="H86" s="654"/>
      <c r="I86" s="671"/>
      <c r="J86" s="680"/>
      <c r="K86" s="744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tr" cm="1">
        <f t="array" ref="E87" xml:space="preserve"> IFERROR( INDEX(注音編碼對照表[方音編碼], MATCH(TRUE, EXACT(鍵盤設計表[[#This Row],[方音符號]],注音編碼對照表[方音符號]), 0)), "")</f>
        <v/>
      </c>
      <c r="F87" s="635" t="str" cm="1">
        <f t="array" ref="F87" xml:space="preserve"> IFERROR( INDEX(注音編碼對照表[注音二式], MATCH(TRUE, EXACT(鍵盤設計表[[#This Row],[方音符號]],注音編碼對照表[方音符號]), 0)), "")</f>
        <v/>
      </c>
      <c r="G87" s="635" t="str" cm="1">
        <f t="array" ref="G87" xml:space="preserve"> IFERROR( INDEX(注音編碼對照表[台語音標], MATCH(TRUE, EXACT(鍵盤設計表[[#This Row],[方音符號]],注音編碼對照表[方音符號]), 0)), "")</f>
        <v/>
      </c>
      <c r="H87" s="635"/>
      <c r="I87" s="670"/>
      <c r="J87" s="680"/>
      <c r="K87" s="744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tr" cm="1">
        <f t="array" ref="E88" xml:space="preserve"> IFERROR( INDEX(注音編碼對照表[方音編碼], MATCH(TRUE, EXACT(鍵盤設計表[[#This Row],[方音符號]],注音編碼對照表[方音符號]), 0)), "")</f>
        <v/>
      </c>
      <c r="F88" s="635" t="str" cm="1">
        <f t="array" ref="F88" xml:space="preserve"> IFERROR( INDEX(注音編碼對照表[注音二式], MATCH(TRUE, EXACT(鍵盤設計表[[#This Row],[方音符號]],注音編碼對照表[方音符號]), 0)), "")</f>
        <v/>
      </c>
      <c r="G88" s="635" t="str" cm="1">
        <f t="array" ref="G88" xml:space="preserve"> IFERROR( INDEX(注音編碼對照表[台語音標], MATCH(TRUE, EXACT(鍵盤設計表[[#This Row],[方音符號]],注音編碼對照表[方音符號]), 0)), "")</f>
        <v/>
      </c>
      <c r="H88" s="635"/>
      <c r="I88" s="670"/>
      <c r="J88" s="680"/>
      <c r="K88" s="744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4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tr" cm="1">
        <f t="array" ref="E90" xml:space="preserve"> IFERROR( INDEX(注音編碼對照表[方音編碼], MATCH(TRUE, EXACT(鍵盤設計表[[#This Row],[方音符號]],注音編碼對照表[方音符號]), 0)), "")</f>
        <v/>
      </c>
      <c r="F90" s="635" t="str" cm="1">
        <f t="array" ref="F90" xml:space="preserve"> IFERROR( INDEX(注音編碼對照表[注音二式], MATCH(TRUE, EXACT(鍵盤設計表[[#This Row],[方音符號]],注音編碼對照表[方音符號]), 0)), "")</f>
        <v/>
      </c>
      <c r="G90" s="635" t="str" cm="1">
        <f t="array" ref="G90" xml:space="preserve"> IFERROR( INDEX(注音編碼對照表[台語音標], MATCH(TRUE, EXACT(鍵盤設計表[[#This Row],[方音符號]],注音編碼對照表[方音符號]), 0)), "")</f>
        <v/>
      </c>
      <c r="H90" s="635"/>
      <c r="I90" s="670"/>
      <c r="J90" s="680"/>
      <c r="K90" s="744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tr" cm="1">
        <f t="array" ref="E91" xml:space="preserve"> IFERROR( INDEX(注音編碼對照表[方音編碼], MATCH(TRUE, EXACT(鍵盤設計表[[#This Row],[方音符號]],注音編碼對照表[方音符號]), 0)), "")</f>
        <v/>
      </c>
      <c r="F91" s="633" t="str" cm="1">
        <f t="array" ref="F91" xml:space="preserve"> IFERROR( INDEX(注音編碼對照表[注音二式], MATCH(TRUE, EXACT(鍵盤設計表[[#This Row],[方音符號]],注音編碼對照表[方音符號]), 0)), "")</f>
        <v/>
      </c>
      <c r="G91" s="633" t="str" cm="1">
        <f t="array" ref="G91" xml:space="preserve"> IFERROR( INDEX(注音編碼對照表[台語音標], MATCH(TRUE, EXACT(鍵盤設計表[[#This Row],[方音符號]],注音編碼對照表[方音符號]), 0)), "")</f>
        <v/>
      </c>
      <c r="H91" s="633"/>
      <c r="I91" s="669"/>
      <c r="J91" s="680"/>
      <c r="K91" s="744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tr" cm="1">
        <f t="array" ref="E92" xml:space="preserve"> IFERROR( INDEX(注音編碼對照表[方音編碼], MATCH(TRUE, EXACT(鍵盤設計表[[#This Row],[方音符號]],注音編碼對照表[方音符號]), 0)), "")</f>
        <v/>
      </c>
      <c r="F92" s="656" t="str" cm="1">
        <f t="array" ref="F92" xml:space="preserve"> IFERROR( INDEX(注音編碼對照表[注音二式], MATCH(TRUE, EXACT(鍵盤設計表[[#This Row],[方音符號]],注音編碼對照表[方音符號]), 0)), "")</f>
        <v/>
      </c>
      <c r="G92" s="656" t="str" cm="1">
        <f t="array" ref="G92" xml:space="preserve"> IFERROR( INDEX(注音編碼對照表[台語音標], MATCH(TRUE, EXACT(鍵盤設計表[[#This Row],[方音符號]],注音編碼對照表[方音符號]), 0)), "")</f>
        <v/>
      </c>
      <c r="H92" s="656"/>
      <c r="I92" s="673"/>
      <c r="J92" s="680"/>
      <c r="K92" s="744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tr" cm="1">
        <f t="array" ref="E93" xml:space="preserve"> IFERROR( INDEX(注音編碼對照表[方音編碼], MATCH(TRUE, EXACT(鍵盤設計表[[#This Row],[方音符號]],注音編碼對照表[方音符號]), 0)), "")</f>
        <v/>
      </c>
      <c r="F93" s="635" t="str" cm="1">
        <f t="array" ref="F93" xml:space="preserve"> IFERROR( INDEX(注音編碼對照表[注音二式], MATCH(TRUE, EXACT(鍵盤設計表[[#This Row],[方音符號]],注音編碼對照表[方音符號]), 0)), "")</f>
        <v/>
      </c>
      <c r="G93" s="635" t="str" cm="1">
        <f t="array" ref="G93" xml:space="preserve"> IFERROR( INDEX(注音編碼對照表[台語音標], MATCH(TRUE, EXACT(鍵盤設計表[[#This Row],[方音符號]],注音編碼對照表[方音符號]), 0)), "")</f>
        <v/>
      </c>
      <c r="H93" s="635"/>
      <c r="I93" s="670"/>
      <c r="J93" s="680"/>
      <c r="K93" s="744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tr" cm="1">
        <f t="array" ref="E94" xml:space="preserve"> IFERROR( INDEX(注音編碼對照表[方音編碼], MATCH(TRUE, EXACT(鍵盤設計表[[#This Row],[方音符號]],注音編碼對照表[方音符號]), 0)), "")</f>
        <v/>
      </c>
      <c r="F94" s="654" t="str" cm="1">
        <f t="array" ref="F94" xml:space="preserve"> IFERROR( INDEX(注音編碼對照表[注音二式], MATCH(TRUE, EXACT(鍵盤設計表[[#This Row],[方音符號]],注音編碼對照表[方音符號]), 0)), "")</f>
        <v/>
      </c>
      <c r="G94" s="654" t="str" cm="1">
        <f t="array" ref="G94" xml:space="preserve"> IFERROR( INDEX(注音編碼對照表[台語音標], MATCH(TRUE, EXACT(鍵盤設計表[[#This Row],[方音符號]],注音編碼對照表[方音符號]), 0)), "")</f>
        <v/>
      </c>
      <c r="H94" s="654"/>
      <c r="I94" s="671"/>
      <c r="J94" s="680"/>
      <c r="K94" s="744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55</v>
      </c>
      <c r="K96" s="743">
        <f>SUM(K5:K94)</f>
        <v>55</v>
      </c>
      <c r="L96" s="620">
        <f>B94-K96</f>
        <v>35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5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C99:E100 G99:I100 C102:E102 G102:L102 B86:I94 B83:C85 I85 B73:I82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9" activePane="bottomLeft" state="frozen"/>
      <selection pane="bottomLeft" activeCell="O61" sqref="O61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8744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INDEX(鍵盤設計!$T$5:$T$59, MATCH(TRUE, EXACT(注音編碼對照表[[#This Row],[方音符號]], 鍵盤設計!$P$5:$P$59),0)), "")</f>
        <v>聲</v>
      </c>
      <c r="F3" s="427" t="str" cm="1">
        <f t="array" ref="F3">IFERROR( INDEX(鍵盤設計!$S$5:$S$59, MATCH(TRUE, EXACT(注音編碼對照表[[#This Row],[方音符號]], 鍵盤設計!$P$5:$P$59),0)), "")</f>
        <v>p</v>
      </c>
      <c r="G3" s="513" t="str" cm="1">
        <f t="array" ref="G3">IFERROR( INDEX(鍵盤設計!$R$5:$R$59, MATCH(TRUE, EXACT(注音編碼對照表[[#This Row],[方音符號]], 鍵盤設計!$P$5:$P$59),0)),"")</f>
        <v>b</v>
      </c>
      <c r="H3" s="426" t="str" cm="1">
        <f t="array" ref="H3">IFERROR( INDEX(鍵盤設計!$Q$5:$Q$59, MATCH(TRUE, EXACT(注音編碼對照表[[#This Row],[方音符號]], 鍵盤設計!$P$5:$P$59),0)), "")</f>
        <v>b</v>
      </c>
      <c r="I3" s="109" t="str" cm="1">
        <f t="array" ref="I3">IFERROR( INDEX(鍵盤設計!$O$5:$O$59, MATCH(TRUE, EXACT(注音編碼對照表[[#This Row],[方音符號]], 鍵盤設計!$P$5:$P$59),0)),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INDEX(鍵盤設計!$T$5:$T$59, MATCH(TRUE, EXACT(注音編碼對照表[[#This Row],[方音符號]], 鍵盤設計!$P$5:$P$59),0)), "")</f>
        <v>聲</v>
      </c>
      <c r="F4" s="428" t="str" cm="1">
        <f t="array" ref="F4">IFERROR( INDEX(鍵盤設計!$S$5:$S$59, MATCH(TRUE, EXACT(注音編碼對照表[[#This Row],[方音符號]], 鍵盤設計!$P$5:$P$59),0)), "")</f>
        <v>ph</v>
      </c>
      <c r="G4" s="514" t="str" cm="1">
        <f t="array" ref="G4">IFERROR( INDEX(鍵盤設計!$R$5:$R$59, MATCH(TRUE, EXACT(注音編碼對照表[[#This Row],[方音符號]], 鍵盤設計!$P$5:$P$59),0)),"")</f>
        <v>p</v>
      </c>
      <c r="H4" s="354" t="str" cm="1">
        <f t="array" ref="H4">IFERROR( INDEX(鍵盤設計!$Q$5:$Q$59, MATCH(TRUE, EXACT(注音編碼對照表[[#This Row],[方音符號]], 鍵盤設計!$P$5:$P$59),0)), "")</f>
        <v>p</v>
      </c>
      <c r="I4" s="71" t="str" cm="1">
        <f t="array" ref="I4">IFERROR( INDEX(鍵盤設計!$O$5:$O$59, MATCH(TRUE, EXACT(注音編碼對照表[[#This Row],[方音符號]], 鍵盤設計!$P$5:$P$59),0)),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INDEX(鍵盤設計!$T$5:$T$59, MATCH(TRUE, EXACT(注音編碼對照表[[#This Row],[方音符號]], 鍵盤設計!$P$5:$P$59),0)), "")</f>
        <v>聲</v>
      </c>
      <c r="F5" s="428" t="str" cm="1">
        <f t="array" ref="F5">IFERROR( INDEX(鍵盤設計!$S$5:$S$59, MATCH(TRUE, EXACT(注音編碼對照表[[#This Row],[方音符號]], 鍵盤設計!$P$5:$P$59),0)), "")</f>
        <v>b</v>
      </c>
      <c r="G5" s="514" t="str" cm="1">
        <f t="array" ref="G5">IFERROR( INDEX(鍵盤設計!$R$5:$R$59, MATCH(TRUE, EXACT(注音編碼對照表[[#This Row],[方音符號]], 鍵盤設計!$P$5:$P$59),0)),"")</f>
        <v>bb</v>
      </c>
      <c r="H5" s="354" t="str" cm="1">
        <f t="array" ref="H5">IFERROR( INDEX(鍵盤設計!$Q$5:$Q$59, MATCH(TRUE, EXACT(注音編碼對照表[[#This Row],[方音符號]], 鍵盤設計!$P$5:$P$59),0)), "")</f>
        <v>B</v>
      </c>
      <c r="I5" s="71" t="str" cm="1">
        <f t="array" ref="I5">IFERROR( INDEX(鍵盤設計!$O$5:$O$59, MATCH(TRUE, EXACT(注音編碼對照表[[#This Row],[方音符號]], 鍵盤設計!$P$5:$P$59),0)),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INDEX(鍵盤設計!$T$5:$T$59, MATCH(TRUE, EXACT(注音編碼對照表[[#This Row],[方音符號]], 鍵盤設計!$P$5:$P$59),0)), "")</f>
        <v>聲</v>
      </c>
      <c r="F6" s="430" t="str" cm="1">
        <f t="array" ref="F6">IFERROR( INDEX(鍵盤設計!$S$5:$S$59, MATCH(TRUE, EXACT(注音編碼對照表[[#This Row],[方音符號]], 鍵盤設計!$P$5:$P$59),0)), "")</f>
        <v>m</v>
      </c>
      <c r="G6" s="515" t="str" cm="1">
        <f t="array" ref="G6">IFERROR( INDEX(鍵盤設計!$R$5:$R$59, MATCH(TRUE, EXACT(注音編碼對照表[[#This Row],[方音符號]], 鍵盤設計!$P$5:$P$59),0)),"")</f>
        <v>m</v>
      </c>
      <c r="H6" s="429" t="str" cm="1">
        <f t="array" ref="H6">IFERROR( INDEX(鍵盤設計!$Q$5:$Q$59, MATCH(TRUE, EXACT(注音編碼對照表[[#This Row],[方音符號]], 鍵盤設計!$P$5:$P$59),0)), "")</f>
        <v>m</v>
      </c>
      <c r="I6" s="73" t="str" cm="1">
        <f t="array" ref="I6">IFERROR( INDEX(鍵盤設計!$O$5:$O$59, MATCH(TRUE, EXACT(注音編碼對照表[[#This Row],[方音符號]], 鍵盤設計!$P$5:$P$59),0)),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INDEX(鍵盤設計!$T$5:$T$59, MATCH(TRUE, EXACT(注音編碼對照表[[#This Row],[方音符號]], 鍵盤設計!$P$5:$P$59),0)), "")</f>
        <v>聲</v>
      </c>
      <c r="F7" s="427" t="str" cm="1">
        <f t="array" ref="F7">IFERROR( INDEX(鍵盤設計!$S$5:$S$59, MATCH(TRUE, EXACT(注音編碼對照表[[#This Row],[方音符號]], 鍵盤設計!$P$5:$P$59),0)), "")</f>
        <v>t</v>
      </c>
      <c r="G7" s="513" t="str" cm="1">
        <f t="array" ref="G7">IFERROR( INDEX(鍵盤設計!$R$5:$R$59, MATCH(TRUE, EXACT(注音編碼對照表[[#This Row],[方音符號]], 鍵盤設計!$P$5:$P$59),0)),"")</f>
        <v>d</v>
      </c>
      <c r="H7" s="426" t="str" cm="1">
        <f t="array" ref="H7">IFERROR( INDEX(鍵盤設計!$Q$5:$Q$59, MATCH(TRUE, EXACT(注音編碼對照表[[#This Row],[方音符號]], 鍵盤設計!$P$5:$P$59),0)), "")</f>
        <v>d</v>
      </c>
      <c r="I7" s="109" t="str" cm="1">
        <f t="array" ref="I7">IFERROR( INDEX(鍵盤設計!$O$5:$O$59, MATCH(TRUE, EXACT(注音編碼對照表[[#This Row],[方音符號]], 鍵盤設計!$P$5:$P$59),0)),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INDEX(鍵盤設計!$T$5:$T$59, MATCH(TRUE, EXACT(注音編碼對照表[[#This Row],[方音符號]], 鍵盤設計!$P$5:$P$59),0)), "")</f>
        <v>聲</v>
      </c>
      <c r="F8" s="428" t="str" cm="1">
        <f t="array" ref="F8">IFERROR( INDEX(鍵盤設計!$S$5:$S$59, MATCH(TRUE, EXACT(注音編碼對照表[[#This Row],[方音符號]], 鍵盤設計!$P$5:$P$59),0)), "")</f>
        <v>th</v>
      </c>
      <c r="G8" s="514" t="str" cm="1">
        <f t="array" ref="G8">IFERROR( INDEX(鍵盤設計!$R$5:$R$59, MATCH(TRUE, EXACT(注音編碼對照表[[#This Row],[方音符號]], 鍵盤設計!$P$5:$P$59),0)),"")</f>
        <v>t</v>
      </c>
      <c r="H8" s="354" t="str" cm="1">
        <f t="array" ref="H8">IFERROR( INDEX(鍵盤設計!$Q$5:$Q$59, MATCH(TRUE, EXACT(注音編碼對照表[[#This Row],[方音符號]], 鍵盤設計!$P$5:$P$59),0)), "")</f>
        <v>t</v>
      </c>
      <c r="I8" s="71" t="str" cm="1">
        <f t="array" ref="I8">IFERROR( INDEX(鍵盤設計!$O$5:$O$59, MATCH(TRUE, EXACT(注音編碼對照表[[#This Row],[方音符號]], 鍵盤設計!$P$5:$P$59),0)),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INDEX(鍵盤設計!$T$5:$T$59, MATCH(TRUE, EXACT(注音編碼對照表[[#This Row],[方音符號]], 鍵盤設計!$P$5:$P$59),0)), "")</f>
        <v>聲</v>
      </c>
      <c r="F9" s="428" t="str" cm="1">
        <f t="array" ref="F9">IFERROR( INDEX(鍵盤設計!$S$5:$S$59, MATCH(TRUE, EXACT(注音編碼對照表[[#This Row],[方音符號]], 鍵盤設計!$P$5:$P$59),0)), "")</f>
        <v>n</v>
      </c>
      <c r="G9" s="514" t="str" cm="1">
        <f t="array" ref="G9">IFERROR( INDEX(鍵盤設計!$R$5:$R$59, MATCH(TRUE, EXACT(注音編碼對照表[[#This Row],[方音符號]], 鍵盤設計!$P$5:$P$59),0)),"")</f>
        <v>n</v>
      </c>
      <c r="H9" s="354" t="str" cm="1">
        <f t="array" ref="H9">IFERROR( INDEX(鍵盤設計!$Q$5:$Q$59, MATCH(TRUE, EXACT(注音編碼對照表[[#This Row],[方音符號]], 鍵盤設計!$P$5:$P$59),0)), "")</f>
        <v>n</v>
      </c>
      <c r="I9" s="71" t="str" cm="1">
        <f t="array" ref="I9">IFERROR( INDEX(鍵盤設計!$O$5:$O$59, MATCH(TRUE, EXACT(注音編碼對照表[[#This Row],[方音符號]], 鍵盤設計!$P$5:$P$59),0)),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INDEX(鍵盤設計!$T$5:$T$59, MATCH(TRUE, EXACT(注音編碼對照表[[#This Row],[方音符號]], 鍵盤設計!$P$5:$P$59),0)), "")</f>
        <v>聲</v>
      </c>
      <c r="F10" s="430" t="str" cm="1">
        <f t="array" ref="F10">IFERROR( INDEX(鍵盤設計!$S$5:$S$59, MATCH(TRUE, EXACT(注音編碼對照表[[#This Row],[方音符號]], 鍵盤設計!$P$5:$P$59),0)), "")</f>
        <v>l</v>
      </c>
      <c r="G10" s="515" t="str" cm="1">
        <f t="array" ref="G10">IFERROR( INDEX(鍵盤設計!$R$5:$R$59, MATCH(TRUE, EXACT(注音編碼對照表[[#This Row],[方音符號]], 鍵盤設計!$P$5:$P$59),0)),"")</f>
        <v>l</v>
      </c>
      <c r="H10" s="429" t="str" cm="1">
        <f t="array" ref="H10">IFERROR( INDEX(鍵盤設計!$Q$5:$Q$59, MATCH(TRUE, EXACT(注音編碼對照表[[#This Row],[方音符號]], 鍵盤設計!$P$5:$P$59),0)), "")</f>
        <v>l</v>
      </c>
      <c r="I10" s="73" t="str" cm="1">
        <f t="array" ref="I10">IFERROR( INDEX(鍵盤設計!$O$5:$O$59, MATCH(TRUE, EXACT(注音編碼對照表[[#This Row],[方音符號]], 鍵盤設計!$P$5:$P$59),0)),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INDEX(鍵盤設計!$T$5:$T$59, MATCH(TRUE, EXACT(注音編碼對照表[[#This Row],[方音符號]], 鍵盤設計!$P$5:$P$59),0)), "")</f>
        <v>聲</v>
      </c>
      <c r="F11" s="444" t="str" cm="1">
        <f t="array" ref="F11">IFERROR( INDEX(鍵盤設計!$S$5:$S$59, MATCH(TRUE, EXACT(注音編碼對照表[[#This Row],[方音符號]], 鍵盤設計!$P$5:$P$59),0)), "")</f>
        <v>z</v>
      </c>
      <c r="G11" s="516" t="str" cm="1">
        <f t="array" ref="G11">IFERROR( INDEX(鍵盤設計!$R$5:$R$59, MATCH(TRUE, EXACT(注音編碼對照表[[#This Row],[方音符號]], 鍵盤設計!$P$5:$P$59),0)),"")</f>
        <v>z</v>
      </c>
      <c r="H11" s="442" t="str" cm="1">
        <f t="array" ref="H11">IFERROR( INDEX(鍵盤設計!$Q$5:$Q$59, MATCH(TRUE, EXACT(注音編碼對照表[[#This Row],[方音符號]], 鍵盤設計!$P$5:$P$59),0)), "")</f>
        <v>z</v>
      </c>
      <c r="I11" s="441" t="str" cm="1">
        <f t="array" ref="I11">IFERROR( INDEX(鍵盤設計!$O$5:$O$59, MATCH(TRUE, EXACT(注音編碼對照表[[#This Row],[方音符號]], 鍵盤設計!$P$5:$P$59),0)),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INDEX(鍵盤設計!$T$5:$T$59, MATCH(TRUE, EXACT(注音編碼對照表[[#This Row],[方音符號]], 鍵盤設計!$P$5:$P$59),0)), "")</f>
        <v>聲</v>
      </c>
      <c r="F12" s="448" t="str" cm="1">
        <f t="array" ref="F12">IFERROR( INDEX(鍵盤設計!$S$5:$S$59, MATCH(TRUE, EXACT(注音編碼對照表[[#This Row],[方音符號]], 鍵盤設計!$P$5:$P$59),0)), "")</f>
        <v>c</v>
      </c>
      <c r="G12" s="517" t="str" cm="1">
        <f t="array" ref="G12">IFERROR( INDEX(鍵盤設計!$R$5:$R$59, MATCH(TRUE, EXACT(注音編碼對照表[[#This Row],[方音符號]], 鍵盤設計!$P$5:$P$59),0)),"")</f>
        <v>c</v>
      </c>
      <c r="H12" s="446" t="str" cm="1">
        <f t="array" ref="H12">IFERROR( INDEX(鍵盤設計!$Q$5:$Q$59, MATCH(TRUE, EXACT(注音編碼對照表[[#This Row],[方音符號]], 鍵盤設計!$P$5:$P$59),0)), "")</f>
        <v>c</v>
      </c>
      <c r="I12" s="445" t="str" cm="1">
        <f t="array" ref="I12">IFERROR( INDEX(鍵盤設計!$O$5:$O$59, MATCH(TRUE, EXACT(注音編碼對照表[[#This Row],[方音符號]], 鍵盤設計!$P$5:$P$59),0)),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INDEX(鍵盤設計!$T$5:$T$59, MATCH(TRUE, EXACT(注音編碼對照表[[#This Row],[方音符號]], 鍵盤設計!$P$5:$P$59),0)), "")</f>
        <v>聲</v>
      </c>
      <c r="F13" s="428" t="str" cm="1">
        <f t="array" ref="F13">IFERROR( INDEX(鍵盤設計!$S$5:$S$59, MATCH(TRUE, EXACT(注音編碼對照表[[#This Row],[方音符號]], 鍵盤設計!$P$5:$P$59),0)), "")</f>
        <v>j</v>
      </c>
      <c r="G13" s="514" t="str" cm="1">
        <f t="array" ref="G13">IFERROR( INDEX(鍵盤設計!$R$5:$R$59, MATCH(TRUE, EXACT(注音編碼對照表[[#This Row],[方音符號]], 鍵盤設計!$P$5:$P$59),0)),"")</f>
        <v>zz</v>
      </c>
      <c r="H13" s="354" t="str" cm="1">
        <f t="array" ref="H13">IFERROR( INDEX(鍵盤設計!$Q$5:$Q$59, MATCH(TRUE, EXACT(注音編碼對照表[[#This Row],[方音符號]], 鍵盤設計!$P$5:$P$59),0)), "")</f>
        <v>Z</v>
      </c>
      <c r="I13" s="71" t="str" cm="1">
        <f t="array" ref="I13">IFERROR( INDEX(鍵盤設計!$O$5:$O$59, MATCH(TRUE, EXACT(注音編碼對照表[[#This Row],[方音符號]], 鍵盤設計!$P$5:$P$59),0)),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INDEX(鍵盤設計!$T$5:$T$59, MATCH(TRUE, EXACT(注音編碼對照表[[#This Row],[方音符號]], 鍵盤設計!$P$5:$P$59),0)), "")</f>
        <v>聲</v>
      </c>
      <c r="F14" s="452" t="str" cm="1">
        <f t="array" ref="F14">IFERROR( INDEX(鍵盤設計!$S$5:$S$59, MATCH(TRUE, EXACT(注音編碼對照表[[#This Row],[方音符號]], 鍵盤設計!$P$5:$P$59),0)), "")</f>
        <v>s</v>
      </c>
      <c r="G14" s="518" t="str" cm="1">
        <f t="array" ref="G14">IFERROR( INDEX(鍵盤設計!$R$5:$R$59, MATCH(TRUE, EXACT(注音編碼對照表[[#This Row],[方音符號]], 鍵盤設計!$P$5:$P$59),0)),"")</f>
        <v>s</v>
      </c>
      <c r="H14" s="450" t="str" cm="1">
        <f t="array" ref="H14">IFERROR( INDEX(鍵盤設計!$Q$5:$Q$59, MATCH(TRUE, EXACT(注音編碼對照表[[#This Row],[方音符號]], 鍵盤設計!$P$5:$P$59),0)), "")</f>
        <v>s</v>
      </c>
      <c r="I14" s="449" t="str" cm="1">
        <f t="array" ref="I14">IFERROR( INDEX(鍵盤設計!$O$5:$O$59, MATCH(TRUE, EXACT(注音編碼對照表[[#This Row],[方音符號]], 鍵盤設計!$P$5:$P$59),0)),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INDEX(鍵盤設計!$T$5:$T$59, MATCH(TRUE, EXACT(注音編碼對照表[[#This Row],[方音符號]], 鍵盤設計!$P$5:$P$59),0)), "")</f>
        <v>聲</v>
      </c>
      <c r="F15" s="428" t="str" cm="1">
        <f t="array" ref="F15">IFERROR( INDEX(鍵盤設計!$S$5:$S$59, MATCH(TRUE, EXACT(注音編碼對照表[[#This Row],[方音符號]], 鍵盤設計!$P$5:$P$59),0)), "")</f>
        <v>zi</v>
      </c>
      <c r="G15" s="545" t="str" cm="1">
        <f t="array" ref="G15">IFERROR( INDEX(鍵盤設計!$R$5:$R$59, MATCH(TRUE, EXACT(注音編碼對照表[[#This Row],[方音符號]], 鍵盤設計!$P$5:$P$59),0)),"")</f>
        <v>j</v>
      </c>
      <c r="H15" s="354" t="str" cm="1">
        <f t="array" ref="H15">IFERROR( INDEX(鍵盤設計!$Q$5:$Q$59, MATCH(TRUE, EXACT(注音編碼對照表[[#This Row],[方音符號]], 鍵盤設計!$P$5:$P$59),0)), "")</f>
        <v>j</v>
      </c>
      <c r="I15" s="71" t="str" cm="1">
        <f t="array" ref="I15">IFERROR( INDEX(鍵盤設計!$O$5:$O$59, MATCH(TRUE, EXACT(注音編碼對照表[[#This Row],[方音符號]], 鍵盤設計!$P$5:$P$59),0)),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INDEX(鍵盤設計!$T$5:$T$59, MATCH(TRUE, EXACT(注音編碼對照表[[#This Row],[方音符號]], 鍵盤設計!$P$5:$P$59),0)), "")</f>
        <v>聲</v>
      </c>
      <c r="F16" s="428" t="str" cm="1">
        <f t="array" ref="F16">IFERROR( INDEX(鍵盤設計!$S$5:$S$59, MATCH(TRUE, EXACT(注音編碼對照表[[#This Row],[方音符號]], 鍵盤設計!$P$5:$P$59),0)), "")</f>
        <v>ci</v>
      </c>
      <c r="G16" s="545" t="str" cm="1">
        <f t="array" ref="G16">IFERROR( INDEX(鍵盤設計!$R$5:$R$59, MATCH(TRUE, EXACT(注音編碼對照表[[#This Row],[方音符號]], 鍵盤設計!$P$5:$P$59),0)),"")</f>
        <v>ch</v>
      </c>
      <c r="H16" s="354" t="str" cm="1">
        <f t="array" ref="H16">IFERROR( INDEX(鍵盤設計!$Q$5:$Q$59, MATCH(TRUE, EXACT(注音編碼對照表[[#This Row],[方音符號]], 鍵盤設計!$P$5:$P$59),0)), "")</f>
        <v>C</v>
      </c>
      <c r="I16" s="71" t="str" cm="1">
        <f t="array" ref="I16">IFERROR( INDEX(鍵盤設計!$O$5:$O$59, MATCH(TRUE, EXACT(注音編碼對照表[[#This Row],[方音符號]], 鍵盤設計!$P$5:$P$59),0)),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INDEX(鍵盤設計!$T$5:$T$59, MATCH(TRUE, EXACT(注音編碼對照表[[#This Row],[方音符號]], 鍵盤設計!$P$5:$P$59),0)), "")</f>
        <v>聲</v>
      </c>
      <c r="F17" s="428" t="str" cm="1">
        <f t="array" ref="F17">IFERROR( INDEX(鍵盤設計!$S$5:$S$59, MATCH(TRUE, EXACT(注音編碼對照表[[#This Row],[方音符號]], 鍵盤設計!$P$5:$P$59),0)), "")</f>
        <v>ji</v>
      </c>
      <c r="G17" s="545" t="str" cm="1">
        <f t="array" ref="G17">IFERROR( INDEX(鍵盤設計!$R$5:$R$59, MATCH(TRUE, EXACT(注音編碼對照表[[#This Row],[方音符號]], 鍵盤設計!$P$5:$P$59),0)),"")</f>
        <v>jj</v>
      </c>
      <c r="H17" s="354" t="str" cm="1">
        <f t="array" ref="H17">IFERROR( INDEX(鍵盤設計!$Q$5:$Q$59, MATCH(TRUE, EXACT(注音編碼對照表[[#This Row],[方音符號]], 鍵盤設計!$P$5:$P$59),0)), "")</f>
        <v>J</v>
      </c>
      <c r="I17" s="71" t="str" cm="1">
        <f t="array" ref="I17">IFERROR( INDEX(鍵盤設計!$O$5:$O$59, MATCH(TRUE, EXACT(注音編碼對照表[[#This Row],[方音符號]], 鍵盤設計!$P$5:$P$59),0)),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INDEX(鍵盤設計!$T$5:$T$59, MATCH(TRUE, EXACT(注音編碼對照表[[#This Row],[方音符號]], 鍵盤設計!$P$5:$P$59),0)), "")</f>
        <v>聲</v>
      </c>
      <c r="F18" s="428" t="str" cm="1">
        <f t="array" ref="F18">IFERROR( INDEX(鍵盤設計!$S$5:$S$59, MATCH(TRUE, EXACT(注音編碼對照表[[#This Row],[方音符號]], 鍵盤設計!$P$5:$P$59),0)), "")</f>
        <v>si</v>
      </c>
      <c r="G18" s="545" t="str" cm="1">
        <f t="array" ref="G18">IFERROR( INDEX(鍵盤設計!$R$5:$R$59, MATCH(TRUE, EXACT(注音編碼對照表[[#This Row],[方音符號]], 鍵盤設計!$P$5:$P$59),0)),"")</f>
        <v>sh</v>
      </c>
      <c r="H18" s="354" t="str" cm="1">
        <f t="array" ref="H18">IFERROR( INDEX(鍵盤設計!$Q$5:$Q$59, MATCH(TRUE, EXACT(注音編碼對照表[[#This Row],[方音符號]], 鍵盤設計!$P$5:$P$59),0)), "")</f>
        <v>S</v>
      </c>
      <c r="I18" s="71" t="str" cm="1">
        <f t="array" ref="I18">IFERROR( INDEX(鍵盤設計!$O$5:$O$59, MATCH(TRUE, EXACT(注音編碼對照表[[#This Row],[方音符號]], 鍵盤設計!$P$5:$P$59),0)),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INDEX(鍵盤設計!$T$5:$T$59, MATCH(TRUE, EXACT(注音編碼對照表[[#This Row],[方音符號]], 鍵盤設計!$P$5:$P$59),0)), "")</f>
        <v>聲</v>
      </c>
      <c r="F19" s="427" t="str" cm="1">
        <f t="array" ref="F19">IFERROR( INDEX(鍵盤設計!$S$5:$S$59, MATCH(TRUE, EXACT(注音編碼對照表[[#This Row],[方音符號]], 鍵盤設計!$P$5:$P$59),0)), "")</f>
        <v>k</v>
      </c>
      <c r="G19" s="513" t="str" cm="1">
        <f t="array" ref="G19">IFERROR( INDEX(鍵盤設計!$R$5:$R$59, MATCH(TRUE, EXACT(注音編碼對照表[[#This Row],[方音符號]], 鍵盤設計!$P$5:$P$59),0)),"")</f>
        <v>g</v>
      </c>
      <c r="H19" s="426" t="str" cm="1">
        <f t="array" ref="H19">IFERROR( INDEX(鍵盤設計!$Q$5:$Q$59, MATCH(TRUE, EXACT(注音編碼對照表[[#This Row],[方音符號]], 鍵盤設計!$P$5:$P$59),0)), "")</f>
        <v>g</v>
      </c>
      <c r="I19" s="109" t="str" cm="1">
        <f t="array" ref="I19">IFERROR( INDEX(鍵盤設計!$O$5:$O$59, MATCH(TRUE, EXACT(注音編碼對照表[[#This Row],[方音符號]], 鍵盤設計!$P$5:$P$59),0)),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INDEX(鍵盤設計!$T$5:$T$59, MATCH(TRUE, EXACT(注音編碼對照表[[#This Row],[方音符號]], 鍵盤設計!$P$5:$P$59),0)), "")</f>
        <v>聲</v>
      </c>
      <c r="F20" s="428" t="str" cm="1">
        <f t="array" ref="F20">IFERROR( INDEX(鍵盤設計!$S$5:$S$59, MATCH(TRUE, EXACT(注音編碼對照表[[#This Row],[方音符號]], 鍵盤設計!$P$5:$P$59),0)), "")</f>
        <v>kh</v>
      </c>
      <c r="G20" s="514" t="str" cm="1">
        <f t="array" ref="G20">IFERROR( INDEX(鍵盤設計!$R$5:$R$59, MATCH(TRUE, EXACT(注音編碼對照表[[#This Row],[方音符號]], 鍵盤設計!$P$5:$P$59),0)),"")</f>
        <v>k</v>
      </c>
      <c r="H20" s="354" t="str" cm="1">
        <f t="array" ref="H20">IFERROR( INDEX(鍵盤設計!$Q$5:$Q$59, MATCH(TRUE, EXACT(注音編碼對照表[[#This Row],[方音符號]], 鍵盤設計!$P$5:$P$59),0)), "")</f>
        <v>k</v>
      </c>
      <c r="I20" s="71" t="str" cm="1">
        <f t="array" ref="I20">IFERROR( INDEX(鍵盤設計!$O$5:$O$59, MATCH(TRUE, EXACT(注音編碼對照表[[#This Row],[方音符號]], 鍵盤設計!$P$5:$P$59),0)),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INDEX(鍵盤設計!$T$5:$T$59, MATCH(TRUE, EXACT(注音編碼對照表[[#This Row],[方音符號]], 鍵盤設計!$P$5:$P$59),0)), "")</f>
        <v>聲</v>
      </c>
      <c r="F21" s="428" t="str" cm="1">
        <f t="array" ref="F21">IFERROR( INDEX(鍵盤設計!$S$5:$S$59, MATCH(TRUE, EXACT(注音編碼對照表[[#This Row],[方音符號]], 鍵盤設計!$P$5:$P$59),0)), "")</f>
        <v>g</v>
      </c>
      <c r="G21" s="514" t="str" cm="1">
        <f t="array" ref="G21">IFERROR( INDEX(鍵盤設計!$R$5:$R$59, MATCH(TRUE, EXACT(注音編碼對照表[[#This Row],[方音符號]], 鍵盤設計!$P$5:$P$59),0)),"")</f>
        <v>gg</v>
      </c>
      <c r="H21" s="354" t="str" cm="1">
        <f t="array" ref="H21">IFERROR( INDEX(鍵盤設計!$Q$5:$Q$59, MATCH(TRUE, EXACT(注音編碼對照表[[#This Row],[方音符號]], 鍵盤設計!$P$5:$P$59),0)), "")</f>
        <v>G</v>
      </c>
      <c r="I21" s="71" t="str" cm="1">
        <f t="array" ref="I21">IFERROR( INDEX(鍵盤設計!$O$5:$O$59, MATCH(TRUE, EXACT(注音編碼對照表[[#This Row],[方音符號]], 鍵盤設計!$P$5:$P$59),0)),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INDEX(鍵盤設計!$T$5:$T$59, MATCH(TRUE, EXACT(注音編碼對照表[[#This Row],[方音符號]], 鍵盤設計!$P$5:$P$59),0)), "")</f>
        <v>聲</v>
      </c>
      <c r="F22" s="452" t="str" cm="1">
        <f t="array" ref="F22">IFERROR( INDEX(鍵盤設計!$S$5:$S$59, MATCH(TRUE, EXACT(注音編碼對照表[[#This Row],[方音符號]], 鍵盤設計!$P$5:$P$59),0)), "")</f>
        <v>ng</v>
      </c>
      <c r="G22" s="518" t="str" cm="1">
        <f t="array" ref="G22">IFERROR( INDEX(鍵盤設計!$R$5:$R$59, MATCH(TRUE, EXACT(注音編碼對照表[[#This Row],[方音符號]], 鍵盤設計!$P$5:$P$59),0)),"")</f>
        <v>ng</v>
      </c>
      <c r="H22" s="450" t="str" cm="1">
        <f t="array" ref="H22">IFERROR( INDEX(鍵盤設計!$Q$5:$Q$59, MATCH(TRUE, EXACT(注音編碼對照表[[#This Row],[方音符號]], 鍵盤設計!$P$5:$P$59),0)), "")</f>
        <v>w</v>
      </c>
      <c r="I22" s="449" t="str" cm="1">
        <f t="array" ref="I22">IFERROR( INDEX(鍵盤設計!$O$5:$O$59, MATCH(TRUE, EXACT(注音編碼對照表[[#This Row],[方音符號]], 鍵盤設計!$P$5:$P$59),0)),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INDEX(鍵盤設計!$T$5:$T$59, MATCH(TRUE, EXACT(注音編碼對照表[[#This Row],[方音符號]], 鍵盤設計!$P$5:$P$59),0)), "")</f>
        <v>聲</v>
      </c>
      <c r="F23" s="430" t="str" cm="1">
        <f t="array" ref="F23">IFERROR( INDEX(鍵盤設計!$S$5:$S$59, MATCH(TRUE, EXACT(注音編碼對照表[[#This Row],[方音符號]], 鍵盤設計!$P$5:$P$59),0)), "")</f>
        <v>h</v>
      </c>
      <c r="G23" s="515" t="str" cm="1">
        <f t="array" ref="G23">IFERROR( INDEX(鍵盤設計!$R$5:$R$59, MATCH(TRUE, EXACT(注音編碼對照表[[#This Row],[方音符號]], 鍵盤設計!$P$5:$P$59),0)),"")</f>
        <v>h</v>
      </c>
      <c r="H23" s="429" t="str" cm="1">
        <f t="array" ref="H23">IFERROR( INDEX(鍵盤設計!$Q$5:$Q$59, MATCH(TRUE, EXACT(注音編碼對照表[[#This Row],[方音符號]], 鍵盤設計!$P$5:$P$59),0)), "")</f>
        <v>h</v>
      </c>
      <c r="I23" s="73" t="str" cm="1">
        <f t="array" ref="I23">IFERROR( INDEX(鍵盤設計!$O$5:$O$59, MATCH(TRUE, EXACT(注音編碼對照表[[#This Row],[方音符號]], 鍵盤設計!$P$5:$P$59),0)),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INDEX(鍵盤設計!$T$5:$T$59, MATCH(TRUE, EXACT(注音編碼對照表[[#This Row],[方音符號]], 鍵盤設計!$P$5:$P$59),0)), "")</f>
        <v>韻</v>
      </c>
      <c r="F24" s="444" t="str" cm="1">
        <f t="array" ref="F24">IFERROR( INDEX(鍵盤設計!$S$5:$S$59, MATCH(TRUE, EXACT(注音編碼對照表[[#This Row],[方音符號]], 鍵盤設計!$P$5:$P$59),0)), "")</f>
        <v>i</v>
      </c>
      <c r="G24" s="516" t="str" cm="1">
        <f t="array" ref="G24">IFERROR( INDEX(鍵盤設計!$R$5:$R$59, MATCH(TRUE, EXACT(注音編碼對照表[[#This Row],[方音符號]], 鍵盤設計!$P$5:$P$59),0)),"")</f>
        <v>i</v>
      </c>
      <c r="H24" s="442" t="str" cm="1">
        <f t="array" ref="H24">IFERROR( INDEX(鍵盤設計!$Q$5:$Q$59, MATCH(TRUE, EXACT(注音編碼對照表[[#This Row],[方音符號]], 鍵盤設計!$P$5:$P$59),0)), "")</f>
        <v>i</v>
      </c>
      <c r="I24" s="441" t="str" cm="1">
        <f t="array" ref="I24">IFERROR( INDEX(鍵盤設計!$O$5:$O$59, MATCH(TRUE, EXACT(注音編碼對照表[[#This Row],[方音符號]], 鍵盤設計!$P$5:$P$59),0)),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INDEX(鍵盤設計!$T$5:$T$59, MATCH(TRUE, EXACT(注音編碼對照表[[#This Row],[方音符號]], 鍵盤設計!$P$5:$P$59),0)), "")</f>
        <v>韻</v>
      </c>
      <c r="F25" s="428" t="str" cm="1">
        <f t="array" ref="F25">IFERROR( INDEX(鍵盤設計!$S$5:$S$59, MATCH(TRUE, EXACT(注音編碼對照表[[#This Row],[方音符號]], 鍵盤設計!$P$5:$P$59),0)), "")</f>
        <v>inn</v>
      </c>
      <c r="G25" s="514" t="str" cm="1">
        <f t="array" ref="G25">IFERROR( INDEX(鍵盤設計!$R$5:$R$59, MATCH(TRUE, EXACT(注音編碼對照表[[#This Row],[方音符號]], 鍵盤設計!$P$5:$P$59),0)),"")</f>
        <v>inn</v>
      </c>
      <c r="H25" s="354" t="str" cm="1">
        <f t="array" ref="H25">IFERROR( INDEX(鍵盤設計!$Q$5:$Q$59, MATCH(TRUE, EXACT(注音編碼對照表[[#This Row],[方音符號]], 鍵盤設計!$P$5:$P$59),0)), "")</f>
        <v>I</v>
      </c>
      <c r="I25" s="71" t="str" cm="1">
        <f t="array" ref="I25">IFERROR( INDEX(鍵盤設計!$O$5:$O$59, MATCH(TRUE, EXACT(注音編碼對照表[[#This Row],[方音符號]], 鍵盤設計!$P$5:$P$59),0)),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INDEX(鍵盤設計!$T$5:$T$59, MATCH(TRUE, EXACT(注音編碼對照表[[#This Row],[方音符號]], 鍵盤設計!$P$5:$P$59),0)), "")</f>
        <v>韻</v>
      </c>
      <c r="F26" s="448" t="str" cm="1">
        <f t="array" ref="F26">IFERROR( INDEX(鍵盤設計!$S$5:$S$59, MATCH(TRUE, EXACT(注音編碼對照表[[#This Row],[方音符號]], 鍵盤設計!$P$5:$P$59),0)), "")</f>
        <v>u</v>
      </c>
      <c r="G26" s="517" t="str" cm="1">
        <f t="array" ref="G26">IFERROR( INDEX(鍵盤設計!$R$5:$R$59, MATCH(TRUE, EXACT(注音編碼對照表[[#This Row],[方音符號]], 鍵盤設計!$P$5:$P$59),0)),"")</f>
        <v>u</v>
      </c>
      <c r="H26" s="446" t="str" cm="1">
        <f t="array" ref="H26">IFERROR( INDEX(鍵盤設計!$Q$5:$Q$59, MATCH(TRUE, EXACT(注音編碼對照表[[#This Row],[方音符號]], 鍵盤設計!$P$5:$P$59),0)), "")</f>
        <v>u</v>
      </c>
      <c r="I26" s="445" t="str" cm="1">
        <f t="array" ref="I26">IFERROR( INDEX(鍵盤設計!$O$5:$O$59, MATCH(TRUE, EXACT(注音編碼對照表[[#This Row],[方音符號]], 鍵盤設計!$P$5:$P$59),0)),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INDEX(鍵盤設計!$T$5:$T$59, MATCH(TRUE, EXACT(注音編碼對照表[[#This Row],[方音符號]], 鍵盤設計!$P$5:$P$59),0)), "")</f>
        <v>韻</v>
      </c>
      <c r="F27" s="452" t="str" cm="1">
        <f t="array" ref="F27">IFERROR( INDEX(鍵盤設計!$S$5:$S$59, MATCH(TRUE, EXACT(注音編碼對照表[[#This Row],[方音符號]], 鍵盤設計!$P$5:$P$59),0)), "")</f>
        <v>unn</v>
      </c>
      <c r="G27" s="518" t="str" cm="1">
        <f t="array" ref="G27">IFERROR( INDEX(鍵盤設計!$R$5:$R$59, MATCH(TRUE, EXACT(注音編碼對照表[[#This Row],[方音符號]], 鍵盤設計!$P$5:$P$59),0)),"")</f>
        <v>unn</v>
      </c>
      <c r="H27" s="450" t="str" cm="1">
        <f t="array" ref="H27">IFERROR( INDEX(鍵盤設計!$Q$5:$Q$59, MATCH(TRUE, EXACT(注音編碼對照表[[#This Row],[方音符號]], 鍵盤設計!$P$5:$P$59),0)), "")</f>
        <v>U</v>
      </c>
      <c r="I27" s="449" t="str" cm="1">
        <f t="array" ref="I27">IFERROR( INDEX(鍵盤設計!$O$5:$O$59, MATCH(TRUE, EXACT(注音編碼對照表[[#This Row],[方音符號]], 鍵盤設計!$P$5:$P$59),0)),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INDEX(鍵盤設計!$T$5:$T$59, MATCH(TRUE, EXACT(注音編碼對照表[[#This Row],[方音符號]], 鍵盤設計!$P$5:$P$59),0)), "")</f>
        <v>韻</v>
      </c>
      <c r="F28" s="427" t="str" cm="1">
        <f t="array" ref="F28">IFERROR( INDEX(鍵盤設計!$S$5:$S$59, MATCH(TRUE, EXACT(注音編碼對照表[[#This Row],[方音符號]], 鍵盤設計!$P$5:$P$59),0)), "")</f>
        <v>a</v>
      </c>
      <c r="G28" s="513" t="str" cm="1">
        <f t="array" ref="G28">IFERROR( INDEX(鍵盤設計!$R$5:$R$59, MATCH(TRUE, EXACT(注音編碼對照表[[#This Row],[方音符號]], 鍵盤設計!$P$5:$P$59),0)),"")</f>
        <v>a</v>
      </c>
      <c r="H28" s="426" t="str" cm="1">
        <f t="array" ref="H28">IFERROR( INDEX(鍵盤設計!$Q$5:$Q$59, MATCH(TRUE, EXACT(注音編碼對照表[[#This Row],[方音符號]], 鍵盤設計!$P$5:$P$59),0)), "")</f>
        <v>a</v>
      </c>
      <c r="I28" s="109" t="str" cm="1">
        <f t="array" ref="I28">IFERROR( INDEX(鍵盤設計!$O$5:$O$59, MATCH(TRUE, EXACT(注音編碼對照表[[#This Row],[方音符號]], 鍵盤設計!$P$5:$P$59),0)),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INDEX(鍵盤設計!$T$5:$T$59, MATCH(TRUE, EXACT(注音編碼對照表[[#This Row],[方音符號]], 鍵盤設計!$P$5:$P$59),0)), "")</f>
        <v>韻</v>
      </c>
      <c r="F29" s="379" t="str" cm="1">
        <f t="array" ref="F29">IFERROR( INDEX(鍵盤設計!$S$5:$S$59, MATCH(TRUE, EXACT(注音編碼對照表[[#This Row],[方音符號]], 鍵盤設計!$P$5:$P$59),0)), "")</f>
        <v>ann</v>
      </c>
      <c r="G29" s="514" t="str" cm="1">
        <f t="array" ref="G29">IFERROR( INDEX(鍵盤設計!$R$5:$R$59, MATCH(TRUE, EXACT(注音編碼對照表[[#This Row],[方音符號]], 鍵盤設計!$P$5:$P$59),0)),"")</f>
        <v>ann</v>
      </c>
      <c r="H29" s="354" t="str" cm="1">
        <f t="array" ref="H29">IFERROR( INDEX(鍵盤設計!$Q$5:$Q$59, MATCH(TRUE, EXACT(注音編碼對照表[[#This Row],[方音符號]], 鍵盤設計!$P$5:$P$59),0)), "")</f>
        <v>A</v>
      </c>
      <c r="I29" s="71" t="str" cm="1">
        <f t="array" ref="I29">IFERROR( INDEX(鍵盤設計!$O$5:$O$59, MATCH(TRUE, EXACT(注音編碼對照表[[#This Row],[方音符號]], 鍵盤設計!$P$5:$P$59),0)),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INDEX(鍵盤設計!$T$5:$T$59, MATCH(TRUE, EXACT(注音編碼對照表[[#This Row],[方音符號]], 鍵盤設計!$P$5:$P$59),0)), "")</f>
        <v>韻</v>
      </c>
      <c r="F30" s="428" t="str" cm="1">
        <f t="array" ref="F30">IFERROR( INDEX(鍵盤設計!$S$5:$S$59, MATCH(TRUE, EXACT(注音編碼對照表[[#This Row],[方音符號]], 鍵盤設計!$P$5:$P$59),0)), "")</f>
        <v>oo</v>
      </c>
      <c r="G30" s="514" t="str" cm="1">
        <f t="array" ref="G30">IFERROR( INDEX(鍵盤設計!$R$5:$R$59, MATCH(TRUE, EXACT(注音編碼對照表[[#This Row],[方音符號]], 鍵盤設計!$P$5:$P$59),0)),"")</f>
        <v>oo</v>
      </c>
      <c r="H30" s="354" t="str" cm="1">
        <f t="array" ref="H30">IFERROR( INDEX(鍵盤設計!$Q$5:$Q$59, MATCH(TRUE, EXACT(注音編碼對照表[[#This Row],[方音符號]], 鍵盤設計!$P$5:$P$59),0)), "")</f>
        <v>O</v>
      </c>
      <c r="I30" s="71" t="str" cm="1">
        <f t="array" ref="I30">IFERROR( INDEX(鍵盤設計!$O$5:$O$59, MATCH(TRUE, EXACT(注音編碼對照表[[#This Row],[方音符號]], 鍵盤設計!$P$5:$P$59),0)),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INDEX(鍵盤設計!$T$5:$T$59, MATCH(TRUE, EXACT(注音編碼對照表[[#This Row],[方音符號]], 鍵盤設計!$P$5:$P$59),0)), "")</f>
        <v>韻</v>
      </c>
      <c r="F31" s="379" t="str" cm="1">
        <f t="array" ref="F31">IFERROR( INDEX(鍵盤設計!$S$5:$S$59, MATCH(TRUE, EXACT(注音編碼對照表[[#This Row],[方音符號]], 鍵盤設計!$P$5:$P$59),0)), "")</f>
        <v>onn</v>
      </c>
      <c r="G31" s="514" t="str" cm="1">
        <f t="array" ref="G31">IFERROR( INDEX(鍵盤設計!$R$5:$R$59, MATCH(TRUE, EXACT(注音編碼對照表[[#This Row],[方音符號]], 鍵盤設計!$P$5:$P$59),0)),"")</f>
        <v>oonn</v>
      </c>
      <c r="H31" s="354" t="str" cm="1">
        <f t="array" ref="H31">IFERROR( INDEX(鍵盤設計!$Q$5:$Q$59, MATCH(TRUE, EXACT(注音編碼對照表[[#This Row],[方音符號]], 鍵盤設計!$P$5:$P$59),0)), "")</f>
        <v>Q</v>
      </c>
      <c r="I31" s="71" t="str" cm="1">
        <f t="array" ref="I31">IFERROR( INDEX(鍵盤設計!$O$5:$O$59, MATCH(TRUE, EXACT(注音編碼對照表[[#This Row],[方音符號]], 鍵盤設計!$P$5:$P$59),0)),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INDEX(鍵盤設計!$T$5:$T$59, MATCH(TRUE, EXACT(注音編碼對照表[[#This Row],[方音符號]], 鍵盤設計!$P$5:$P$59),0)), "")</f>
        <v>韻</v>
      </c>
      <c r="F32" s="428" t="str" cm="1">
        <f t="array" ref="F32">IFERROR( INDEX(鍵盤設計!$S$5:$S$59, MATCH(TRUE, EXACT(注音編碼對照表[[#This Row],[方音符號]], 鍵盤設計!$P$5:$P$59),0)), "")</f>
        <v>o</v>
      </c>
      <c r="G32" s="514" t="str" cm="1">
        <f t="array" ref="G32">IFERROR( INDEX(鍵盤設計!$R$5:$R$59, MATCH(TRUE, EXACT(注音編碼對照表[[#This Row],[方音符號]], 鍵盤設計!$P$5:$P$59),0)),"")</f>
        <v>or</v>
      </c>
      <c r="H32" s="354" t="str" cm="1">
        <f t="array" ref="H32">IFERROR( INDEX(鍵盤設計!$Q$5:$Q$59, MATCH(TRUE, EXACT(注音編碼對照表[[#This Row],[方音符號]], 鍵盤設計!$P$5:$P$59),0)), "")</f>
        <v>o</v>
      </c>
      <c r="I32" s="71" t="str" cm="1">
        <f t="array" ref="I32">IFERROR( INDEX(鍵盤設計!$O$5:$O$59, MATCH(TRUE, EXACT(注音編碼對照表[[#This Row],[方音符號]], 鍵盤設計!$P$5:$P$59),0)),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INDEX(鍵盤設計!$T$5:$T$59, MATCH(TRUE, EXACT(注音編碼對照表[[#This Row],[方音符號]], 鍵盤設計!$P$5:$P$59),0)), "")</f>
        <v>韻</v>
      </c>
      <c r="F33" s="456" t="str" cm="1">
        <f t="array" ref="F33">IFERROR( INDEX(鍵盤設計!$S$5:$S$59, MATCH(TRUE, EXACT(注音編碼對照表[[#This Row],[方音符號]], 鍵盤設計!$P$5:$P$59),0)), "")</f>
        <v>e</v>
      </c>
      <c r="G33" s="519" t="str" cm="1">
        <f t="array" ref="G33">IFERROR( INDEX(鍵盤設計!$R$5:$R$59, MATCH(TRUE, EXACT(注音編碼對照表[[#This Row],[方音符號]], 鍵盤設計!$P$5:$P$59),0)),"")</f>
        <v>e</v>
      </c>
      <c r="H33" s="454" t="str" cm="1">
        <f t="array" ref="H33">IFERROR( INDEX(鍵盤設計!$Q$5:$Q$59, MATCH(TRUE, EXACT(注音編碼對照表[[#This Row],[方音符號]], 鍵盤設計!$P$5:$P$59),0)), "")</f>
        <v>e</v>
      </c>
      <c r="I33" s="453" t="str" cm="1">
        <f t="array" ref="I33">IFERROR( INDEX(鍵盤設計!$O$5:$O$59, MATCH(TRUE, EXACT(注音編碼對照表[[#This Row],[方音符號]], 鍵盤設計!$P$5:$P$59),0)),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INDEX(鍵盤設計!$T$5:$T$59, MATCH(TRUE, EXACT(注音編碼對照表[[#This Row],[方音符號]], 鍵盤設計!$P$5:$P$59),0)), "")</f>
        <v>韻</v>
      </c>
      <c r="F34" s="379" t="str" cm="1">
        <f t="array" ref="F34">IFERROR( INDEX(鍵盤設計!$S$5:$S$59, MATCH(TRUE, EXACT(注音編碼對照表[[#This Row],[方音符號]], 鍵盤設計!$P$5:$P$59),0)), "")</f>
        <v>enn</v>
      </c>
      <c r="G34" s="514" t="str" cm="1">
        <f t="array" ref="G34">IFERROR( INDEX(鍵盤設計!$R$5:$R$59, MATCH(TRUE, EXACT(注音編碼對照表[[#This Row],[方音符號]], 鍵盤設計!$P$5:$P$59),0)),"")</f>
        <v>enn</v>
      </c>
      <c r="H34" s="354" t="str" cm="1">
        <f t="array" ref="H34">IFERROR( INDEX(鍵盤設計!$Q$5:$Q$59, MATCH(TRUE, EXACT(注音編碼對照表[[#This Row],[方音符號]], 鍵盤設計!$P$5:$P$59),0)), "")</f>
        <v>E</v>
      </c>
      <c r="I34" s="71" t="str" cm="1">
        <f t="array" ref="I34">IFERROR( INDEX(鍵盤設計!$O$5:$O$59, MATCH(TRUE, EXACT(注音編碼對照表[[#This Row],[方音符號]], 鍵盤設計!$P$5:$P$59),0)),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INDEX(鍵盤設計!$T$5:$T$59, MATCH(TRUE, EXACT(注音編碼對照表[[#This Row],[方音符號]], 鍵盤設計!$P$5:$P$59),0)), "")</f>
        <v>韻</v>
      </c>
      <c r="F35" s="383" t="str" cm="1">
        <f t="array" ref="F35">IFERROR( INDEX(鍵盤設計!$S$5:$S$59, MATCH(TRUE, EXACT(注音編碼對照表[[#This Row],[方音符號]], 鍵盤設計!$P$5:$P$59),0)), "")</f>
        <v>ai</v>
      </c>
      <c r="G35" s="520" t="str" cm="1">
        <f t="array" ref="G35">IFERROR( INDEX(鍵盤設計!$R$5:$R$59, MATCH(TRUE, EXACT(注音編碼對照表[[#This Row],[方音符號]], 鍵盤設計!$P$5:$P$59),0)),"")</f>
        <v>ai</v>
      </c>
      <c r="H35" s="354" t="str" cm="1">
        <f t="array" ref="H35">IFERROR( INDEX(鍵盤設計!$Q$5:$Q$59, MATCH(TRUE, EXACT(注音編碼對照表[[#This Row],[方音符號]], 鍵盤設計!$P$5:$P$59),0)), "")</f>
        <v>x</v>
      </c>
      <c r="I35" s="381" t="str" cm="1">
        <f t="array" ref="I35">IFERROR( INDEX(鍵盤設計!$O$5:$O$59, MATCH(TRUE, EXACT(注音編碼對照表[[#This Row],[方音符號]], 鍵盤設計!$P$5:$P$59),0)),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INDEX(鍵盤設計!$T$5:$T$59, MATCH(TRUE, EXACT(注音編碼對照表[[#This Row],[方音符號]], 鍵盤設計!$P$5:$P$59),0)), "")</f>
        <v>韻</v>
      </c>
      <c r="F36" s="379" t="str" cm="1">
        <f t="array" ref="F36">IFERROR( INDEX(鍵盤設計!$S$5:$S$59, MATCH(TRUE, EXACT(注音編碼對照表[[#This Row],[方音符號]], 鍵盤設計!$P$5:$P$59),0)), "")</f>
        <v>ainn</v>
      </c>
      <c r="G36" s="514" t="str" cm="1">
        <f t="array" ref="G36">IFERROR( INDEX(鍵盤設計!$R$5:$R$59, MATCH(TRUE, EXACT(注音編碼對照表[[#This Row],[方音符號]], 鍵盤設計!$P$5:$P$59),0)),"")</f>
        <v>ainn</v>
      </c>
      <c r="H36" s="354" t="str" cm="1">
        <f t="array" ref="H36">IFERROR( INDEX(鍵盤設計!$Q$5:$Q$59, MATCH(TRUE, EXACT(注音編碼對照表[[#This Row],[方音符號]], 鍵盤設計!$P$5:$P$59),0)), "")</f>
        <v>X</v>
      </c>
      <c r="I36" s="71" t="str" cm="1">
        <f t="array" ref="I36">IFERROR( INDEX(鍵盤設計!$O$5:$O$59, MATCH(TRUE, EXACT(注音編碼對照表[[#This Row],[方音符號]], 鍵盤設計!$P$5:$P$59),0)),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INDEX(鍵盤設計!$T$5:$T$59, MATCH(TRUE, EXACT(注音編碼對照表[[#This Row],[方音符號]], 鍵盤設計!$P$5:$P$59),0)), "")</f>
        <v>韻</v>
      </c>
      <c r="F37" s="379" t="str" cm="1">
        <f t="array" ref="F37">IFERROR( INDEX(鍵盤設計!$S$5:$S$59, MATCH(TRUE, EXACT(注音編碼對照表[[#This Row],[方音符號]], 鍵盤設計!$P$5:$P$59),0)), "")</f>
        <v>au</v>
      </c>
      <c r="G37" s="514" t="str" cm="1">
        <f t="array" ref="G37">IFERROR( INDEX(鍵盤設計!$R$5:$R$59, MATCH(TRUE, EXACT(注音編碼對照表[[#This Row],[方音符號]], 鍵盤設計!$P$5:$P$59),0)),"")</f>
        <v>au</v>
      </c>
      <c r="H37" s="354" t="str" cm="1">
        <f t="array" ref="H37">IFERROR( INDEX(鍵盤設計!$Q$5:$Q$59, MATCH(TRUE, EXACT(注音編碼對照表[[#This Row],[方音符號]], 鍵盤設計!$P$5:$P$59),0)), "")</f>
        <v>y</v>
      </c>
      <c r="I37" s="71" t="str" cm="1">
        <f t="array" ref="I37">IFERROR( INDEX(鍵盤設計!$O$5:$O$59, MATCH(TRUE, EXACT(注音編碼對照表[[#This Row],[方音符號]], 鍵盤設計!$P$5:$P$59),0)),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INDEX(鍵盤設計!$T$5:$T$59, MATCH(TRUE, EXACT(注音編碼對照表[[#This Row],[方音符號]], 鍵盤設計!$P$5:$P$59),0)), "")</f>
        <v>韻</v>
      </c>
      <c r="F38" s="379" t="str" cm="1">
        <f t="array" ref="F38">IFERROR( INDEX(鍵盤設計!$S$5:$S$59, MATCH(TRUE, EXACT(注音編碼對照表[[#This Row],[方音符號]], 鍵盤設計!$P$5:$P$59),0)), "")</f>
        <v>aunn</v>
      </c>
      <c r="G38" s="514" t="str" cm="1">
        <f t="array" ref="G38">IFERROR( INDEX(鍵盤設計!$R$5:$R$59, MATCH(TRUE, EXACT(注音編碼對照表[[#This Row],[方音符號]], 鍵盤設計!$P$5:$P$59),0)),"")</f>
        <v>aunn</v>
      </c>
      <c r="H38" s="354" t="str" cm="1">
        <f t="array" ref="H38">IFERROR( INDEX(鍵盤設計!$Q$5:$Q$59, MATCH(TRUE, EXACT(注音編碼對照表[[#This Row],[方音符號]], 鍵盤設計!$P$5:$P$59),0)), "")</f>
        <v>Y</v>
      </c>
      <c r="I38" s="71" t="str" cm="1">
        <f t="array" ref="I38">IFERROR( INDEX(鍵盤設計!$O$5:$O$59, MATCH(TRUE, EXACT(注音編碼對照表[[#This Row],[方音符號]], 鍵盤設計!$P$5:$P$59),0)),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INDEX(鍵盤設計!$T$5:$T$59, MATCH(TRUE, EXACT(注音編碼對照表[[#This Row],[方音符號]], 鍵盤設計!$P$5:$P$59),0)), "")</f>
        <v>韻</v>
      </c>
      <c r="F39" s="379" t="str" cm="1">
        <f t="array" ref="F39">IFERROR( INDEX(鍵盤設計!$S$5:$S$59, MATCH(TRUE, EXACT(注音編碼對照表[[#This Row],[方音符號]], 鍵盤設計!$P$5:$P$59),0)), "")</f>
        <v>an</v>
      </c>
      <c r="G39" s="514" t="str" cm="1">
        <f t="array" ref="G39">IFERROR( INDEX(鍵盤設計!$R$5:$R$59, MATCH(TRUE, EXACT(注音編碼對照表[[#This Row],[方音符號]], 鍵盤設計!$P$5:$P$59),0)),"")</f>
        <v>an</v>
      </c>
      <c r="H39" s="354" t="str" cm="1">
        <f t="array" ref="H39">IFERROR( INDEX(鍵盤設計!$Q$5:$Q$59, MATCH(TRUE, EXACT(注音編碼對照表[[#This Row],[方音符號]], 鍵盤設計!$P$5:$P$59),0)), "")</f>
        <v>@</v>
      </c>
      <c r="I39" s="71" t="str" cm="1">
        <f t="array" ref="I39">IFERROR( INDEX(鍵盤設計!$O$5:$O$59, MATCH(TRUE, EXACT(注音編碼對照表[[#This Row],[方音符號]], 鍵盤設計!$P$5:$P$59),0)),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INDEX(鍵盤設計!$T$5:$T$59, MATCH(TRUE, EXACT(注音編碼對照表[[#This Row],[方音符號]], 鍵盤設計!$P$5:$P$59),0)), "")</f>
        <v>韻</v>
      </c>
      <c r="F40" s="379" t="str" cm="1">
        <f t="array" ref="F40">IFERROR( INDEX(鍵盤設計!$S$5:$S$59, MATCH(TRUE, EXACT(注音編碼對照表[[#This Row],[方音符號]], 鍵盤設計!$P$5:$P$59),0)), "")</f>
        <v>ang</v>
      </c>
      <c r="G40" s="514" t="str" cm="1">
        <f t="array" ref="G40">IFERROR( INDEX(鍵盤設計!$R$5:$R$59, MATCH(TRUE, EXACT(注音編碼對照表[[#This Row],[方音符號]], 鍵盤設計!$P$5:$P$59),0)),"")</f>
        <v>ang</v>
      </c>
      <c r="H40" s="354" t="str" cm="1">
        <f t="array" ref="H40">IFERROR( INDEX(鍵盤設計!$Q$5:$Q$59, MATCH(TRUE, EXACT(注音編碼對照表[[#This Row],[方音符號]], 鍵盤設計!$P$5:$P$59),0)), "")</f>
        <v>P</v>
      </c>
      <c r="I40" s="71" t="str" cm="1">
        <f t="array" ref="I40">IFERROR( INDEX(鍵盤設計!$O$5:$O$59, MATCH(TRUE, EXACT(注音編碼對照表[[#This Row],[方音符號]], 鍵盤設計!$P$5:$P$59),0)),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INDEX(鍵盤設計!$T$5:$T$59, MATCH(TRUE, EXACT(注音編碼對照表[[#This Row],[方音符號]], 鍵盤設計!$P$5:$P$59),0)), "")</f>
        <v>韻尾</v>
      </c>
      <c r="F41" s="379" t="str" cm="1">
        <f t="array" ref="F41">IFERROR( INDEX(鍵盤設計!$S$5:$S$59, MATCH(TRUE, EXACT(注音編碼對照表[[#This Row],[方音符號]], 鍵盤設計!$P$5:$P$59),0)), "")</f>
        <v>ir</v>
      </c>
      <c r="G41" s="514" t="str" cm="1">
        <f t="array" ref="G41">IFERROR( INDEX(鍵盤設計!$R$5:$R$59, MATCH(TRUE, EXACT(注音編碼對照表[[#This Row],[方音符號]], 鍵盤設計!$P$5:$P$59),0)),"")</f>
        <v>ir</v>
      </c>
      <c r="H41" s="354" t="str" cm="1">
        <f t="array" ref="H41">IFERROR( INDEX(鍵盤設計!$Q$5:$Q$59, MATCH(TRUE, EXACT(注音編碼對照表[[#This Row],[方音符號]], 鍵盤設計!$P$5:$P$59),0)), "")</f>
        <v>R</v>
      </c>
      <c r="I41" s="71" t="str" cm="1">
        <f t="array" ref="I41">IFERROR( INDEX(鍵盤設計!$O$5:$O$59, MATCH(TRUE, EXACT(注音編碼對照表[[#This Row],[方音符號]], 鍵盤設計!$P$5:$P$59),0)),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INDEX(鍵盤設計!$T$5:$T$59, MATCH(TRUE, EXACT(注音編碼對照表[[#This Row],[方音符號]], 鍵盤設計!$P$5:$P$59),0)), "")</f>
        <v>韻</v>
      </c>
      <c r="F42" s="379" t="str" cm="1">
        <f t="array" ref="F42">IFERROR( INDEX(鍵盤設計!$S$5:$S$59, MATCH(TRUE, EXACT(注音編碼對照表[[#This Row],[方音符號]], 鍵盤設計!$P$5:$P$59),0)), "")</f>
        <v>am</v>
      </c>
      <c r="G42" s="514" t="str" cm="1">
        <f t="array" ref="G42">IFERROR( INDEX(鍵盤設計!$R$5:$R$59, MATCH(TRUE, EXACT(注音編碼對照表[[#This Row],[方音符號]], 鍵盤設計!$P$5:$P$59),0)),"")</f>
        <v>am</v>
      </c>
      <c r="H42" s="354" t="str" cm="1">
        <f t="array" ref="H42">IFERROR( INDEX(鍵盤設計!$Q$5:$Q$59, MATCH(TRUE, EXACT(注音編碼對照表[[#This Row],[方音符號]], 鍵盤設計!$P$5:$P$59),0)), "")</f>
        <v>V</v>
      </c>
      <c r="I42" s="71" t="str" cm="1">
        <f t="array" ref="I42">IFERROR( INDEX(鍵盤設計!$O$5:$O$59, MATCH(TRUE, EXACT(注音編碼對照表[[#This Row],[方音符號]], 鍵盤設計!$P$5:$P$59),0)),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2" t="str" cm="1">
        <f t="array" ref="E43">IFERROR( INDEX(鍵盤設計!$T$5:$T$59, MATCH(TRUE, EXACT(注音編碼對照表[[#This Row],[方音符號]], 鍵盤設計!$P$5:$P$59),0)), "")</f>
        <v>韻</v>
      </c>
      <c r="F43" s="379" t="str" cm="1">
        <f t="array" ref="F43">IFERROR( INDEX(鍵盤設計!$S$5:$S$59, MATCH(TRUE, EXACT(注音編碼對照表[[#This Row],[方音符號]], 鍵盤設計!$P$5:$P$59),0)), "")</f>
        <v>om</v>
      </c>
      <c r="G43" s="545" t="str" cm="1">
        <f t="array" ref="G43">IFERROR( INDEX(鍵盤設計!$R$5:$R$59, MATCH(TRUE, EXACT(注音編碼對照表[[#This Row],[方音符號]], 鍵盤設計!$P$5:$P$59),0)),"")</f>
        <v>om</v>
      </c>
      <c r="H43" s="354" t="str" cm="1">
        <f t="array" ref="H43">IFERROR( INDEX(鍵盤設計!$Q$5:$Q$59, MATCH(TRUE, EXACT(注音編碼對照表[[#This Row],[方音符號]], 鍵盤設計!$P$5:$P$59),0)), "")</f>
        <v>D</v>
      </c>
      <c r="I43" s="71" t="str" cm="1">
        <f t="array" ref="I43">IFERROR( INDEX(鍵盤設計!$O$5:$O$59, MATCH(TRUE, EXACT(注音編碼對照表[[#This Row],[方音符號]], 鍵盤設計!$P$5:$P$59),0)),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INDEX(鍵盤設計!$T$5:$T$59, MATCH(TRUE, EXACT(注音編碼對照表[[#This Row],[方音符號]], 鍵盤設計!$P$5:$P$59),0)), "")</f>
        <v>韻</v>
      </c>
      <c r="F44" s="379" t="str" cm="1">
        <f t="array" ref="F44">IFERROR( INDEX(鍵盤設計!$S$5:$S$59, MATCH(TRUE, EXACT(注音編碼對照表[[#This Row],[方音符號]], 鍵盤設計!$P$5:$P$59),0)), "")</f>
        <v>ong</v>
      </c>
      <c r="G44" s="514" t="str" cm="1">
        <f t="array" ref="G44">IFERROR( INDEX(鍵盤設計!$R$5:$R$59, MATCH(TRUE, EXACT(注音編碼對照表[[#This Row],[方音符號]], 鍵盤設計!$P$5:$P$59),0)),"")</f>
        <v>ong</v>
      </c>
      <c r="H44" s="354" t="str" cm="1">
        <f t="array" ref="H44">IFERROR( INDEX(鍵盤設計!$Q$5:$Q$59, MATCH(TRUE, EXACT(注音編碼對照表[[#This Row],[方音符號]], 鍵盤設計!$P$5:$P$59),0)), "")</f>
        <v>H</v>
      </c>
      <c r="I44" s="205" t="str" cm="1">
        <f t="array" ref="I44">IFERROR( INDEX(鍵盤設計!$O$5:$O$59, MATCH(TRUE, EXACT(注音編碼對照表[[#This Row],[方音符號]], 鍵盤設計!$P$5:$P$59),0)),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INDEX(鍵盤設計!$T$5:$T$59, MATCH(TRUE, EXACT(注音編碼對照表[[#This Row],[方音符號]], 鍵盤設計!$P$5:$P$59),0)), "")</f>
        <v>韻</v>
      </c>
      <c r="F45" s="379" t="str" cm="1">
        <f t="array" ref="F45">IFERROR( INDEX(鍵盤設計!$S$5:$S$59, MATCH(TRUE, EXACT(注音編碼對照表[[#This Row],[方音符號]], 鍵盤設計!$P$5:$P$59),0)), "")</f>
        <v>m</v>
      </c>
      <c r="G45" s="548" t="str" cm="1">
        <f t="array" ref="G45">IFERROR( INDEX(鍵盤設計!$R$5:$R$59, MATCH(TRUE, EXACT(注音編碼對照表[[#This Row],[方音符號]], 鍵盤設計!$P$5:$P$59),0)),"")</f>
        <v>m</v>
      </c>
      <c r="H45" s="354" t="str" cm="1">
        <f t="array" ref="H45">IFERROR( INDEX(鍵盤設計!$Q$5:$Q$59, MATCH(TRUE, EXACT(注音編碼對照表[[#This Row],[方音符號]], 鍵盤設計!$P$5:$P$59),0)), "")</f>
        <v>M</v>
      </c>
      <c r="I45" s="71" t="str" cm="1">
        <f t="array" ref="I45">IFERROR( INDEX(鍵盤設計!$O$5:$O$59, MATCH(TRUE, EXACT(注音編碼對照表[[#This Row],[方音符號]], 鍵盤設計!$P$5:$P$59),0)),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INDEX(鍵盤設計!$T$5:$T$59, MATCH(TRUE, EXACT(注音編碼對照表[[#This Row],[方音符號]], 鍵盤設計!$P$5:$P$59),0)), "")</f>
        <v>韻</v>
      </c>
      <c r="F46" s="379" t="str" cm="1">
        <f t="array" ref="F46">IFERROR( INDEX(鍵盤設計!$S$5:$S$59, MATCH(TRUE, EXACT(注音編碼對照表[[#This Row],[方音符號]], 鍵盤設計!$P$5:$P$59),0)), "")</f>
        <v>n</v>
      </c>
      <c r="G46" s="548" t="str" cm="1">
        <f t="array" ref="G46">IFERROR( INDEX(鍵盤設計!$R$5:$R$59, MATCH(TRUE, EXACT(注音編碼對照表[[#This Row],[方音符號]], 鍵盤設計!$P$5:$P$59),0)),"")</f>
        <v>n</v>
      </c>
      <c r="H46" s="354" t="str" cm="1">
        <f t="array" ref="H46">IFERROR( INDEX(鍵盤設計!$Q$5:$Q$59, MATCH(TRUE, EXACT(注音編碼對照表[[#This Row],[方音符號]], 鍵盤設計!$P$5:$P$59),0)), "")</f>
        <v>N</v>
      </c>
      <c r="I46" s="71" t="str" cm="1">
        <f t="array" ref="I46">IFERROR( INDEX(鍵盤設計!$O$5:$O$59, MATCH(TRUE, EXACT(注音編碼對照表[[#This Row],[方音符號]], 鍵盤設計!$P$5:$P$59),0)),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INDEX(鍵盤設計!$T$5:$T$59, MATCH(TRUE, EXACT(注音編碼對照表[[#This Row],[方音符號]], 鍵盤設計!$P$5:$P$59),0)), "")</f>
        <v>韻</v>
      </c>
      <c r="F47" s="379" t="str" cm="1">
        <f t="array" ref="F47">IFERROR( INDEX(鍵盤設計!$S$5:$S$59, MATCH(TRUE, EXACT(注音編碼對照表[[#This Row],[方音符號]], 鍵盤設計!$P$5:$P$59),0)), "")</f>
        <v>ng</v>
      </c>
      <c r="G47" s="548" t="str" cm="1">
        <f t="array" ref="G47">IFERROR( INDEX(鍵盤設計!$R$5:$R$59, MATCH(TRUE, EXACT(注音編碼對照表[[#This Row],[方音符號]], 鍵盤設計!$P$5:$P$59),0)),"")</f>
        <v>ng</v>
      </c>
      <c r="H47" s="354" t="str" cm="1">
        <f t="array" ref="H47">IFERROR( INDEX(鍵盤設計!$Q$5:$Q$59, MATCH(TRUE, EXACT(注音編碼對照表[[#This Row],[方音符號]], 鍵盤設計!$P$5:$P$59),0)), "")</f>
        <v>W</v>
      </c>
      <c r="I47" s="205" t="str" cm="1">
        <f t="array" ref="I47">IFERROR( INDEX(鍵盤設計!$O$5:$O$59, MATCH(TRUE, EXACT(注音編碼對照表[[#This Row],[方音符號]], 鍵盤設計!$P$5:$P$59),0)),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INDEX(鍵盤設計!$T$5:$T$59, MATCH(TRUE, EXACT(注音編碼對照表[[#This Row],[方音符號]], 鍵盤設計!$P$5:$P$59),0)), "")</f>
        <v>韻尾</v>
      </c>
      <c r="F48" s="380" t="str" cm="1">
        <f t="array" ref="F48">IFERROR( INDEX(鍵盤設計!$S$5:$S$59, MATCH(TRUE, EXACT(注音編碼對照表[[#This Row],[方音符號]], 鍵盤設計!$P$5:$P$59),0)), "")</f>
        <v>p</v>
      </c>
      <c r="G48" s="548" t="str" cm="1">
        <f t="array" ref="G48">IFERROR( INDEX(鍵盤設計!$R$5:$R$59, MATCH(TRUE, EXACT(注音編碼對照表[[#This Row],[方音符號]], 鍵盤設計!$P$5:$P$59),0)),"")</f>
        <v>p</v>
      </c>
      <c r="H48" s="354" t="str" cm="1">
        <f t="array" ref="H48">IFERROR( INDEX(鍵盤設計!$Q$5:$Q$59, MATCH(TRUE, EXACT(注音編碼對照表[[#This Row],[方音符號]], 鍵盤設計!$P$5:$P$59),0)), "")</f>
        <v>r</v>
      </c>
      <c r="I48" s="71" t="str" cm="1">
        <f t="array" ref="I48">IFERROR( INDEX(鍵盤設計!$O$5:$O$59, MATCH(TRUE, EXACT(注音編碼對照表[[#This Row],[方音符號]], 鍵盤設計!$P$5:$P$59),0)),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INDEX(鍵盤設計!$T$5:$T$59, MATCH(TRUE, EXACT(注音編碼對照表[[#This Row],[方音符號]], 鍵盤設計!$P$5:$P$59),0)), "")</f>
        <v>韻尾</v>
      </c>
      <c r="F49" s="380" t="str" cm="1">
        <f t="array" ref="F49">IFERROR( INDEX(鍵盤設計!$S$5:$S$59, MATCH(TRUE, EXACT(注音編碼對照表[[#This Row],[方音符號]], 鍵盤設計!$P$5:$P$59),0)), "")</f>
        <v>t</v>
      </c>
      <c r="G49" s="548" t="str" cm="1">
        <f t="array" ref="G49">IFERROR( INDEX(鍵盤設計!$R$5:$R$59, MATCH(TRUE, EXACT(注音編碼對照表[[#This Row],[方音符號]], 鍵盤設計!$P$5:$P$59),0)),"")</f>
        <v>t</v>
      </c>
      <c r="H49" s="354" t="str" cm="1">
        <f t="array" ref="H49">IFERROR( INDEX(鍵盤設計!$Q$5:$Q$59, MATCH(TRUE, EXACT(注音編碼對照表[[#This Row],[方音符號]], 鍵盤設計!$P$5:$P$59),0)), "")</f>
        <v>f</v>
      </c>
      <c r="I49" s="71" t="str" cm="1">
        <f t="array" ref="I49">IFERROR( INDEX(鍵盤設計!$O$5:$O$59, MATCH(TRUE, EXACT(注音編碼對照表[[#This Row],[方音符號]], 鍵盤設計!$P$5:$P$59),0)),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INDEX(鍵盤設計!$T$5:$T$59, MATCH(TRUE, EXACT(注音編碼對照表[[#This Row],[方音符號]], 鍵盤設計!$P$5:$P$59),0)), "")</f>
        <v>韻尾</v>
      </c>
      <c r="F50" s="380" t="str" cm="1">
        <f t="array" ref="F50">IFERROR( INDEX(鍵盤設計!$S$5:$S$59, MATCH(TRUE, EXACT(注音編碼對照表[[#This Row],[方音符號]], 鍵盤設計!$P$5:$P$59),0)), "")</f>
        <v>k</v>
      </c>
      <c r="G50" s="548" t="str" cm="1">
        <f t="array" ref="G50">IFERROR( INDEX(鍵盤設計!$R$5:$R$59, MATCH(TRUE, EXACT(注音編碼對照表[[#This Row],[方音符號]], 鍵盤設計!$P$5:$P$59),0)),"")</f>
        <v>k</v>
      </c>
      <c r="H50" s="354" t="str" cm="1">
        <f t="array" ref="H50">IFERROR( INDEX(鍵盤設計!$Q$5:$Q$59, MATCH(TRUE, EXACT(注音編碼對照表[[#This Row],[方音符號]], 鍵盤設計!$P$5:$P$59),0)), "")</f>
        <v>q</v>
      </c>
      <c r="I50" s="71" t="str" cm="1">
        <f t="array" ref="I50">IFERROR( INDEX(鍵盤設計!$O$5:$O$59, MATCH(TRUE, EXACT(注音編碼對照表[[#This Row],[方音符號]], 鍵盤設計!$P$5:$P$59),0)),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INDEX(鍵盤設計!$T$5:$T$59, MATCH(TRUE, EXACT(注音編碼對照表[[#This Row],[方音符號]], 鍵盤設計!$P$5:$P$59),0)), "")</f>
        <v>韻尾</v>
      </c>
      <c r="F51" s="380" t="str" cm="1">
        <f t="array" ref="F51">IFERROR( INDEX(鍵盤設計!$S$5:$S$59, MATCH(TRUE, EXACT(注音編碼對照表[[#This Row],[方音符號]], 鍵盤設計!$P$5:$P$59),0)), "")</f>
        <v>h</v>
      </c>
      <c r="G51" s="548" t="str" cm="1">
        <f t="array" ref="G51">IFERROR( INDEX(鍵盤設計!$R$5:$R$59, MATCH(TRUE, EXACT(注音編碼對照表[[#This Row],[方音符號]], 鍵盤設計!$P$5:$P$59),0)),"")</f>
        <v>h</v>
      </c>
      <c r="H51" s="354" t="str" cm="1">
        <f t="array" ref="H51">IFERROR( INDEX(鍵盤設計!$Q$5:$Q$59, MATCH(TRUE, EXACT(注音編碼對照表[[#This Row],[方音符號]], 鍵盤設計!$P$5:$P$59),0)), "")</f>
        <v>v</v>
      </c>
      <c r="I51" s="71" t="str" cm="1">
        <f t="array" ref="I51">IFERROR( INDEX(鍵盤設計!$O$5:$O$59, MATCH(TRUE, EXACT(注音編碼對照表[[#This Row],[方音符號]], 鍵盤設計!$P$5:$P$59),0)),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532</v>
      </c>
      <c r="D52" s="461"/>
      <c r="E52" s="32" t="str" cm="1">
        <f t="array" ref="E52">IFERROR( INDEX(鍵盤設計!$T$5:$T$59, MATCH(TRUE, EXACT(注音編碼對照表[[#This Row],[方音符號]], 鍵盤設計!$P$5:$P$59),0)), "")</f>
        <v/>
      </c>
      <c r="F52" s="379" t="str" cm="1">
        <f t="array" ref="F52">IFERROR( INDEX(鍵盤設計!$S$5:$S$59, MATCH(TRUE, EXACT(注音編碼對照表[[#This Row],[方音符號]], 鍵盤設計!$P$5:$P$59),0)), "")</f>
        <v/>
      </c>
      <c r="G52" s="548" t="str" cm="1">
        <f t="array" ref="G52">IFERROR( INDEX(鍵盤設計!$R$5:$R$59, MATCH(TRUE, EXACT(注音編碼對照表[[#This Row],[方音符號]], 鍵盤設計!$P$5:$P$59),0)),"")</f>
        <v/>
      </c>
      <c r="H52" s="354" t="str" cm="1">
        <f t="array" ref="H52">IFERROR( INDEX(鍵盤設計!$Q$5:$Q$59, MATCH(TRUE, EXACT(注音編碼對照表[[#This Row],[方音符號]], 鍵盤設計!$P$5:$P$59),0)), "")</f>
        <v/>
      </c>
      <c r="I52" s="71" t="str" cm="1">
        <f t="array" ref="I52">IFERROR( INDEX(鍵盤設計!$O$5:$O$59, MATCH(TRUE, EXACT(注音編碼對照表[[#This Row],[方音符號]], 鍵盤設計!$P$5:$P$59),0)), "")</f>
        <v/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104</v>
      </c>
      <c r="D53" s="461"/>
      <c r="E53" s="32" t="str" cm="1">
        <f t="array" ref="E53">IFERROR( INDEX(鍵盤設計!$T$5:$T$59, MATCH(TRUE, EXACT(注音編碼對照表[[#This Row],[方音符號]], 鍵盤設計!$P$5:$P$59),0)), "")</f>
        <v>調</v>
      </c>
      <c r="F53" s="379" cm="1">
        <f t="array" ref="F53">IFERROR( INDEX(鍵盤設計!$S$5:$S$59, MATCH(TRUE, EXACT(注音編碼對照表[[#This Row],[方音符號]], 鍵盤設計!$P$5:$P$59),0)), "")</f>
        <v>2</v>
      </c>
      <c r="G53" s="548" cm="1">
        <f t="array" ref="G53">IFERROR( INDEX(鍵盤設計!$R$5:$R$59, MATCH(TRUE, EXACT(注音編碼對照表[[#This Row],[方音符號]], 鍵盤設計!$P$5:$P$59),0)),"")</f>
        <v>2</v>
      </c>
      <c r="H53" s="354" t="str" cm="1">
        <f t="array" ref="H53">IFERROR( INDEX(鍵盤設計!$Q$5:$Q$59, MATCH(TRUE, EXACT(注音編碼對照表[[#This Row],[方音符號]], 鍵盤設計!$P$5:$P$59),0)), "")</f>
        <v>2</v>
      </c>
      <c r="I53" s="71" cm="1">
        <f t="array" ref="I53">IFERROR( INDEX(鍵盤設計!$O$5:$O$59, MATCH(TRUE, EXACT(注音編碼對照表[[#This Row],[方音符號]], 鍵盤設計!$P$5:$P$59),0)), "")</f>
        <v>4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105</v>
      </c>
      <c r="D54" s="461"/>
      <c r="E54" s="32" t="str" cm="1">
        <f t="array" ref="E54">IFERROR( INDEX(鍵盤設計!$T$5:$T$59, MATCH(TRUE, EXACT(注音編碼對照表[[#This Row],[方音符號]], 鍵盤設計!$P$5:$P$59),0)), "")</f>
        <v>調</v>
      </c>
      <c r="F54" s="379" cm="1">
        <f t="array" ref="F54">IFERROR( INDEX(鍵盤設計!$S$5:$S$59, MATCH(TRUE, EXACT(注音編碼對照表[[#This Row],[方音符號]], 鍵盤設計!$P$5:$P$59),0)), "")</f>
        <v>3</v>
      </c>
      <c r="G54" s="548" cm="1">
        <f t="array" ref="G54">IFERROR( INDEX(鍵盤設計!$R$5:$R$59, MATCH(TRUE, EXACT(注音編碼對照表[[#This Row],[方音符號]], 鍵盤設計!$P$5:$P$59),0)),"")</f>
        <v>3</v>
      </c>
      <c r="H54" s="354" t="str" cm="1">
        <f t="array" ref="H54">IFERROR( INDEX(鍵盤設計!$Q$5:$Q$59, MATCH(TRUE, EXACT(注音編碼對照表[[#This Row],[方音符號]], 鍵盤設計!$P$5:$P$59),0)), "")</f>
        <v>3</v>
      </c>
      <c r="I54" s="71" cm="1">
        <f t="array" ref="I54">IFERROR( INDEX(鍵盤設計!$O$5:$O$59, MATCH(TRUE, EXACT(注音編碼對照表[[#This Row],[方音符號]], 鍵盤設計!$P$5:$P$59),0)), "")</f>
        <v>3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106</v>
      </c>
      <c r="D55" s="461"/>
      <c r="E55" s="32" t="str" cm="1">
        <f t="array" ref="E55">IFERROR( INDEX(鍵盤設計!$T$5:$T$59, MATCH(TRUE, EXACT(注音編碼對照表[[#This Row],[方音符號]], 鍵盤設計!$P$5:$P$59),0)), "")</f>
        <v>調</v>
      </c>
      <c r="F55" s="379" cm="1">
        <f t="array" ref="F55">IFERROR( INDEX(鍵盤設計!$S$5:$S$59, MATCH(TRUE, EXACT(注音編碼對照表[[#This Row],[方音符號]], 鍵盤設計!$P$5:$P$59),0)), "")</f>
        <v>5</v>
      </c>
      <c r="G55" s="548" cm="1">
        <f t="array" ref="G55">IFERROR( INDEX(鍵盤設計!$R$5:$R$59, MATCH(TRUE, EXACT(注音編碼對照表[[#This Row],[方音符號]], 鍵盤設計!$P$5:$P$59),0)),"")</f>
        <v>5</v>
      </c>
      <c r="H55" s="354" t="str" cm="1">
        <f t="array" ref="H55">IFERROR( INDEX(鍵盤設計!$Q$5:$Q$59, MATCH(TRUE, EXACT(注音編碼對照表[[#This Row],[方音符號]], 鍵盤設計!$P$5:$P$59),0)), "")</f>
        <v>5</v>
      </c>
      <c r="I55" s="71" cm="1">
        <f t="array" ref="I55">IFERROR( INDEX(鍵盤設計!$O$5:$O$59, MATCH(TRUE, EXACT(注音編碼對照表[[#This Row],[方音符號]], 鍵盤設計!$P$5:$P$59),0)), "")</f>
        <v>6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107</v>
      </c>
      <c r="D56" s="461"/>
      <c r="E56" s="32" t="str" cm="1">
        <f t="array" ref="E56">IFERROR( INDEX(鍵盤設計!$T$5:$T$59, MATCH(TRUE, EXACT(注音編碼對照表[[#This Row],[方音符號]], 鍵盤設計!$P$5:$P$59),0)), "")</f>
        <v>調</v>
      </c>
      <c r="F56" s="379" cm="1">
        <f t="array" ref="F56">IFERROR( INDEX(鍵盤設計!$S$5:$S$59, MATCH(TRUE, EXACT(注音編碼對照表[[#This Row],[方音符號]], 鍵盤設計!$P$5:$P$59),0)), "")</f>
        <v>7</v>
      </c>
      <c r="G56" s="548" cm="1">
        <f t="array" ref="G56">IFERROR( INDEX(鍵盤設計!$R$5:$R$59, MATCH(TRUE, EXACT(注音編碼對照表[[#This Row],[方音符號]], 鍵盤設計!$P$5:$P$59),0)),"")</f>
        <v>7</v>
      </c>
      <c r="H56" s="354" t="str" cm="1">
        <f t="array" ref="H56">IFERROR( INDEX(鍵盤設計!$Q$5:$Q$59, MATCH(TRUE, EXACT(注音編碼對照表[[#This Row],[方音符號]], 鍵盤設計!$P$5:$P$59),0)), "")</f>
        <v>7</v>
      </c>
      <c r="I56" s="71" cm="1">
        <f t="array" ref="I56">IFERROR( INDEX(鍵盤設計!$O$5:$O$59, MATCH(TRUE, EXACT(注音編碼對照表[[#This Row],[方音符號]], 鍵盤設計!$P$5:$P$59),0)), "")</f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2" t="s">
        <v>108</v>
      </c>
      <c r="D57" s="461"/>
      <c r="E57" s="32" t="str" cm="1">
        <f t="array" ref="E57">IFERROR( INDEX(鍵盤設計!$T$5:$T$59, MATCH(TRUE, EXACT(注音編碼對照表[[#This Row],[方音符號]], 鍵盤設計!$P$5:$P$59),0)), "")</f>
        <v>調</v>
      </c>
      <c r="F57" s="379" cm="1">
        <f t="array" ref="F57">IFERROR( INDEX(鍵盤設計!$S$5:$S$59, MATCH(TRUE, EXACT(注音編碼對照表[[#This Row],[方音符號]], 鍵盤設計!$P$5:$P$59),0)), "")</f>
        <v>0</v>
      </c>
      <c r="G57" s="548" cm="1">
        <f t="array" ref="G57">IFERROR( INDEX(鍵盤設計!$R$5:$R$59, MATCH(TRUE, EXACT(注音編碼對照表[[#This Row],[方音符號]], 鍵盤設計!$P$5:$P$59),0)),"")</f>
        <v>0</v>
      </c>
      <c r="H57" s="354" t="str" cm="1">
        <f t="array" ref="H57">IFERROR( INDEX(鍵盤設計!$Q$5:$Q$59, MATCH(TRUE, EXACT(注音編碼對照表[[#This Row],[方音符號]], 鍵盤設計!$P$5:$P$59),0)), "")</f>
        <v>0</v>
      </c>
      <c r="I57" s="71" cm="1">
        <f t="array" ref="I57">IFERROR( INDEX(鍵盤設計!$O$5:$O$59, MATCH(TRUE, EXACT(注音編碼對照表[[#This Row],[方音符號]], 鍵盤設計!$P$5:$P$59),0)), "")</f>
        <v>7</v>
      </c>
      <c r="L57"/>
      <c r="Q57"/>
      <c r="R57"/>
      <c r="T57"/>
      <c r="W57"/>
    </row>
    <row r="58" spans="2:23" ht="32.25">
      <c r="B58" s="762">
        <f>ROW() - 2</f>
        <v>56</v>
      </c>
      <c r="C58" s="544" t="s">
        <v>626</v>
      </c>
      <c r="D58" s="461"/>
      <c r="E58" s="32" t="str" cm="1">
        <f t="array" ref="E58">IFERROR( INDEX(鍵盤設計!$T$5:$T$59, MATCH(TRUE, EXACT(注音編碼對照表[[#This Row],[方音符號]], 鍵盤設計!$P$5:$P$59),0)), "")</f>
        <v>鍵</v>
      </c>
      <c r="F58" s="379" t="str" cm="1">
        <f t="array" ref="F58">IFERROR( INDEX(鍵盤設計!$S$5:$S$59, MATCH(TRUE, EXACT(注音編碼對照表[[#This Row],[方音符號]], 鍵盤設計!$P$5:$P$59),0)), "")</f>
        <v>nn</v>
      </c>
      <c r="G58" s="548" t="str" cm="1">
        <f t="array" ref="G58">IFERROR( INDEX(鍵盤設計!$R$5:$R$59, MATCH(TRUE, EXACT(注音編碼對照表[[#This Row],[方音符號]], 鍵盤設計!$P$5:$P$59),0)),"")</f>
        <v>nn</v>
      </c>
      <c r="H58" s="354" t="str" cm="1">
        <f t="array" ref="H58">IFERROR( INDEX(鍵盤設計!$Q$5:$Q$59, MATCH(TRUE, EXACT(注音編碼對照表[[#This Row],[方音符號]], 鍵盤設計!$P$5:$P$59),0)), "")</f>
        <v>L</v>
      </c>
      <c r="I58" s="71" t="str" cm="1">
        <f t="array" ref="I58">IFERROR( INDEX(鍵盤設計!$O$5:$O$59, MATCH(TRUE, EXACT(注音編碼對照表[[#This Row],[方音符號]], 鍵盤設計!$P$5:$P$59),0)), "")</f>
        <v>.</v>
      </c>
      <c r="L58"/>
      <c r="Q58"/>
      <c r="R58"/>
      <c r="T58"/>
      <c r="W58"/>
    </row>
    <row r="59" spans="2:23">
      <c r="I59"/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40" t="s">
        <v>737</v>
      </c>
      <c r="E61" s="741" t="s">
        <v>497</v>
      </c>
      <c r="F61" s="475" t="s">
        <v>752</v>
      </c>
      <c r="G61" s="742" t="s">
        <v>372</v>
      </c>
      <c r="H61" s="665" t="s">
        <v>8742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3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61:G62 C3:I58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3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A12" zoomScale="50" zoomScaleNormal="50" workbookViewId="0">
      <selection activeCell="BA25" sqref="BA25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8726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5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8757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7" t="s">
        <v>556</v>
      </c>
      <c r="U4" s="685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/>
      <c r="AG4" s="258"/>
      <c r="AH4" s="259"/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4" t="s">
        <v>386</v>
      </c>
      <c r="BO4" s="751" t="s">
        <v>8715</v>
      </c>
      <c r="BP4" s="114" t="s">
        <v>8743</v>
      </c>
      <c r="BQ4" s="752" t="s">
        <v>8744</v>
      </c>
      <c r="BR4" s="751" t="s">
        <v>835</v>
      </c>
      <c r="BS4" s="753" t="s">
        <v>8714</v>
      </c>
      <c r="BT4" s="147"/>
      <c r="BV4" s="147"/>
      <c r="BW4" s="755"/>
      <c r="BX4" s="242"/>
      <c r="BZ4" s="754" t="s">
        <v>386</v>
      </c>
      <c r="CA4" s="751" t="s">
        <v>8715</v>
      </c>
      <c r="CB4" s="114" t="s">
        <v>8743</v>
      </c>
      <c r="CC4" s="752" t="s">
        <v>8744</v>
      </c>
      <c r="CD4" s="751" t="s">
        <v>835</v>
      </c>
      <c r="CE4" s="753" t="s">
        <v>8714</v>
      </c>
      <c r="CI4" s="754" t="s">
        <v>386</v>
      </c>
      <c r="CJ4" s="751" t="s">
        <v>8715</v>
      </c>
      <c r="CK4" s="114" t="s">
        <v>8743</v>
      </c>
      <c r="CL4" s="752" t="s">
        <v>8744</v>
      </c>
      <c r="CM4" s="751" t="s">
        <v>835</v>
      </c>
      <c r="CN4" s="753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7" t="s">
        <v>20</v>
      </c>
      <c r="BO5" s="748" t="str" cm="1">
        <f t="array" ref="BO5" xml:space="preserve"> INDEX(鍵盤設計表[聲韻調], MATCH(TRUE, EXACT($BN5, 鍵盤設計表[方音符號]), 0))</f>
        <v>聲</v>
      </c>
      <c r="BP5" s="749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50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5"/>
      <c r="BX5" s="263"/>
      <c r="BZ5" s="319" t="s">
        <v>121</v>
      </c>
      <c r="CA5" s="748" t="s">
        <v>8102</v>
      </c>
      <c r="CB5" s="749" t="s">
        <v>275</v>
      </c>
      <c r="CC5" s="58" t="s">
        <v>558</v>
      </c>
      <c r="CD5" s="113" t="s">
        <v>864</v>
      </c>
      <c r="CE5" s="750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7" t="s">
        <v>20</v>
      </c>
      <c r="CJ5" s="748" t="s">
        <v>2819</v>
      </c>
      <c r="CK5" s="749" t="s">
        <v>361</v>
      </c>
      <c r="CL5" s="58" t="s">
        <v>190</v>
      </c>
      <c r="CM5" s="113" t="s">
        <v>190</v>
      </c>
      <c r="CN5" s="750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8745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46" t="s">
        <v>27</v>
      </c>
      <c r="BO6" s="748" t="str" cm="1">
        <f t="array" ref="BO6" xml:space="preserve"> INDEX(鍵盤設計表[聲韻調], MATCH(TRUE, EXACT($BN6, 鍵盤設計表[方音符號]), 0))</f>
        <v>聲</v>
      </c>
      <c r="BP6" s="749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50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55"/>
      <c r="BX6" s="263"/>
      <c r="BZ6" s="319" t="s">
        <v>117</v>
      </c>
      <c r="CA6" s="748" t="s">
        <v>8102</v>
      </c>
      <c r="CB6" s="749" t="s">
        <v>240</v>
      </c>
      <c r="CC6" s="58" t="s">
        <v>567</v>
      </c>
      <c r="CD6" s="113" t="s">
        <v>268</v>
      </c>
      <c r="CE6" s="750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6" t="s">
        <v>27</v>
      </c>
      <c r="CJ6" s="748" t="s">
        <v>2819</v>
      </c>
      <c r="CK6" s="749" t="s">
        <v>394</v>
      </c>
      <c r="CL6" s="58" t="s">
        <v>144</v>
      </c>
      <c r="CM6" s="113" t="s">
        <v>838</v>
      </c>
      <c r="CN6" s="750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8758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8745</v>
      </c>
      <c r="O7" s="250" t="s">
        <v>130</v>
      </c>
      <c r="P7" s="251"/>
      <c r="Q7" s="522" t="s">
        <v>8748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7" t="s">
        <v>8756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8" t="str" cm="1">
        <f t="array" ref="BO7" xml:space="preserve"> INDEX(鍵盤設計表[聲韻調], MATCH(TRUE, EXACT($BN7, 鍵盤設計表[方音符號]), 0))</f>
        <v>聲</v>
      </c>
      <c r="BP7" s="749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50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5"/>
      <c r="BX7" s="263"/>
      <c r="BZ7" s="319" t="s">
        <v>123</v>
      </c>
      <c r="CA7" s="748" t="s">
        <v>8102</v>
      </c>
      <c r="CB7" s="749" t="s">
        <v>231</v>
      </c>
      <c r="CC7" s="58" t="s">
        <v>447</v>
      </c>
      <c r="CD7" s="113" t="s">
        <v>265</v>
      </c>
      <c r="CE7" s="750">
        <v>4</v>
      </c>
      <c r="CG7" s="705" t="str">
        <f t="shared" si="3"/>
        <v xml:space="preserve">    - xform/aunn/Y/  # ㆯ [aunn]</v>
      </c>
      <c r="CI7" s="319" t="s">
        <v>23</v>
      </c>
      <c r="CJ7" s="748" t="s">
        <v>2819</v>
      </c>
      <c r="CK7" s="749" t="s">
        <v>353</v>
      </c>
      <c r="CL7" s="58" t="s">
        <v>217</v>
      </c>
      <c r="CM7" s="113" t="s">
        <v>217</v>
      </c>
      <c r="CN7" s="750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8" t="str" cm="1">
        <f t="array" ref="BO8" xml:space="preserve"> INDEX(鍵盤設計表[聲韻調], MATCH(TRUE, EXACT($BN8, 鍵盤設計表[方音符號]), 0))</f>
        <v>聲</v>
      </c>
      <c r="BP8" s="749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50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8" t="s">
        <v>8102</v>
      </c>
      <c r="CB8" s="749" t="s">
        <v>259</v>
      </c>
      <c r="CC8" s="58" t="s">
        <v>275</v>
      </c>
      <c r="CD8" s="113" t="s">
        <v>513</v>
      </c>
      <c r="CE8" s="750">
        <v>3</v>
      </c>
      <c r="CG8" s="705" t="str">
        <f t="shared" si="3"/>
        <v xml:space="preserve">    - xform/inn/I/  # ㆪ [inn]</v>
      </c>
      <c r="CI8" s="319" t="s">
        <v>83</v>
      </c>
      <c r="CJ8" s="748" t="s">
        <v>2819</v>
      </c>
      <c r="CK8" s="749" t="s">
        <v>351</v>
      </c>
      <c r="CL8" s="58" t="s">
        <v>143</v>
      </c>
      <c r="CM8" s="113" t="s">
        <v>143</v>
      </c>
      <c r="CN8" s="750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6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8" t="str" cm="1">
        <f t="array" ref="BO9" xml:space="preserve"> INDEX(鍵盤設計表[聲韻調], MATCH(TRUE, EXACT($BN9, 鍵盤設計表[方音符號]), 0))</f>
        <v>聲</v>
      </c>
      <c r="BP9" s="749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50">
        <f t="shared" si="0"/>
        <v>1</v>
      </c>
      <c r="BU9" s="555" t="str">
        <f t="shared" si="2"/>
        <v xml:space="preserve">    "2": { commit: "ㄉ" }  # /d/ ==&gt; d</v>
      </c>
      <c r="BW9" s="755"/>
      <c r="BX9" s="263"/>
      <c r="BZ9" s="319" t="s">
        <v>113</v>
      </c>
      <c r="CA9" s="748" t="s">
        <v>8102</v>
      </c>
      <c r="CB9" s="749" t="s">
        <v>249</v>
      </c>
      <c r="CC9" s="58" t="s">
        <v>259</v>
      </c>
      <c r="CD9" s="113" t="s">
        <v>518</v>
      </c>
      <c r="CE9" s="750">
        <v>3</v>
      </c>
      <c r="CG9" s="705" t="str">
        <f t="shared" si="3"/>
        <v xml:space="preserve">    - xform/unn/U/  # ㆫ [unn]</v>
      </c>
      <c r="CI9" s="319" t="s">
        <v>29</v>
      </c>
      <c r="CJ9" s="748" t="s">
        <v>2819</v>
      </c>
      <c r="CK9" s="749" t="s">
        <v>347</v>
      </c>
      <c r="CL9" s="58" t="s">
        <v>309</v>
      </c>
      <c r="CM9" s="113" t="s">
        <v>309</v>
      </c>
      <c r="CN9" s="750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8754</v>
      </c>
      <c r="G10" s="250" t="s">
        <v>33</v>
      </c>
      <c r="H10" s="251"/>
      <c r="I10" s="253" t="s">
        <v>8755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8746</v>
      </c>
      <c r="P10" s="264" t="s">
        <v>132</v>
      </c>
      <c r="Q10" s="251"/>
      <c r="R10" s="267" t="s">
        <v>8749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8" t="str" cm="1">
        <f t="array" ref="BO10" xml:space="preserve"> INDEX(鍵盤設計表[聲韻調], MATCH(TRUE, EXACT($BN10, 鍵盤設計表[方音符號]), 0))</f>
        <v>聲</v>
      </c>
      <c r="BP10" s="749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50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5"/>
      <c r="BX10" s="263"/>
      <c r="BZ10" s="319" t="s">
        <v>115</v>
      </c>
      <c r="CA10" s="748" t="s">
        <v>8102</v>
      </c>
      <c r="CB10" s="749" t="s">
        <v>281</v>
      </c>
      <c r="CC10" s="58" t="s">
        <v>609</v>
      </c>
      <c r="CD10" s="113" t="s">
        <v>276</v>
      </c>
      <c r="CE10" s="750">
        <v>3</v>
      </c>
      <c r="CG10" s="705" t="str">
        <f t="shared" si="3"/>
        <v xml:space="preserve">    - xform/ann/A/  # ㆩ [ann]</v>
      </c>
      <c r="CI10" s="319" t="s">
        <v>31</v>
      </c>
      <c r="CJ10" s="748" t="s">
        <v>2819</v>
      </c>
      <c r="CK10" s="749" t="s">
        <v>341</v>
      </c>
      <c r="CL10" s="58" t="s">
        <v>30</v>
      </c>
      <c r="CM10" s="113" t="s">
        <v>30</v>
      </c>
      <c r="CN10" s="750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8" t="str" cm="1">
        <f t="array" ref="BO11" xml:space="preserve"> INDEX(鍵盤設計表[聲韻調], MATCH(TRUE, EXACT($BN11, 鍵盤設計表[方音符號]), 0))</f>
        <v>聲</v>
      </c>
      <c r="BP11" s="749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50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8" t="s">
        <v>8102</v>
      </c>
      <c r="CB11" s="749" t="s">
        <v>223</v>
      </c>
      <c r="CC11" s="58" t="s">
        <v>322</v>
      </c>
      <c r="CD11" s="113" t="s">
        <v>270</v>
      </c>
      <c r="CE11" s="750">
        <v>3</v>
      </c>
      <c r="CG11" s="705" t="str">
        <f t="shared" si="3"/>
        <v xml:space="preserve">    - xform/enn/E/  # ㆥ [enn]</v>
      </c>
      <c r="CI11" s="319" t="s">
        <v>33</v>
      </c>
      <c r="CJ11" s="748" t="s">
        <v>2819</v>
      </c>
      <c r="CK11" s="749" t="s">
        <v>338</v>
      </c>
      <c r="CL11" s="58" t="s">
        <v>34</v>
      </c>
      <c r="CM11" s="113" t="s">
        <v>34</v>
      </c>
      <c r="CN11" s="750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8" t="str" cm="1">
        <f t="array" ref="BO12" xml:space="preserve"> INDEX(鍵盤設計表[聲韻調], MATCH(TRUE, EXACT($BN12, 鍵盤設計表[方音符號]), 0))</f>
        <v>聲</v>
      </c>
      <c r="BP12" s="749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50">
        <f t="shared" si="0"/>
        <v>1</v>
      </c>
      <c r="BU12" s="555" t="str">
        <f t="shared" si="2"/>
        <v xml:space="preserve">    "x": { commit: "ㄌ" }  # /l/ ==&gt; l</v>
      </c>
      <c r="BW12" s="755"/>
      <c r="BX12" s="263"/>
      <c r="BZ12" s="319" t="s">
        <v>95</v>
      </c>
      <c r="CA12" s="748" t="s">
        <v>8102</v>
      </c>
      <c r="CB12" s="749" t="s">
        <v>212</v>
      </c>
      <c r="CC12" s="58" t="s">
        <v>400</v>
      </c>
      <c r="CD12" s="113" t="s">
        <v>163</v>
      </c>
      <c r="CE12" s="750">
        <v>3</v>
      </c>
      <c r="CG12" s="705" t="str">
        <f t="shared" si="3"/>
        <v xml:space="preserve">    - xform/ang/P/  # ㄤ [ang]</v>
      </c>
      <c r="CI12" s="319" t="s">
        <v>85</v>
      </c>
      <c r="CJ12" s="748" t="s">
        <v>2819</v>
      </c>
      <c r="CK12" s="749" t="s">
        <v>332</v>
      </c>
      <c r="CL12" s="58" t="s">
        <v>86</v>
      </c>
      <c r="CM12" s="113" t="s">
        <v>86</v>
      </c>
      <c r="CN12" s="750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8751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8747</v>
      </c>
      <c r="Q13" s="264" t="s">
        <v>128</v>
      </c>
      <c r="R13" s="251"/>
      <c r="S13" s="267" t="s">
        <v>8750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711" t="s">
        <v>8721</v>
      </c>
      <c r="AD13" s="256"/>
      <c r="AE13" s="273" t="s">
        <v>8722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8" t="str" cm="1">
        <f t="array" ref="BO13" xml:space="preserve"> INDEX(鍵盤設計表[聲韻調], MATCH(TRUE, EXACT($BN13, 鍵盤設計表[方音符號]), 0))</f>
        <v>聲</v>
      </c>
      <c r="BP13" s="749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50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5"/>
      <c r="BX13" s="263"/>
      <c r="BZ13" s="319" t="s">
        <v>101</v>
      </c>
      <c r="CA13" s="748" t="s">
        <v>8102</v>
      </c>
      <c r="CB13" s="749" t="s">
        <v>65</v>
      </c>
      <c r="CC13" s="58" t="s">
        <v>454</v>
      </c>
      <c r="CD13" s="113" t="s">
        <v>160</v>
      </c>
      <c r="CE13" s="750">
        <v>3</v>
      </c>
      <c r="CG13" s="705" t="str">
        <f t="shared" si="3"/>
        <v xml:space="preserve">    - xform/ong/H/  # ㆲ [ong]</v>
      </c>
      <c r="CI13" s="319" t="s">
        <v>36</v>
      </c>
      <c r="CJ13" s="748" t="s">
        <v>2819</v>
      </c>
      <c r="CK13" s="749" t="s">
        <v>329</v>
      </c>
      <c r="CL13" s="58" t="s">
        <v>184</v>
      </c>
      <c r="CM13" s="113" t="s">
        <v>184</v>
      </c>
      <c r="CN13" s="750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8" t="str" cm="1">
        <f t="array" ref="BO14" xml:space="preserve"> INDEX(鍵盤設計表[聲韻調], MATCH(TRUE, EXACT($BN14, 鍵盤設計表[方音符號]), 0))</f>
        <v>聲</v>
      </c>
      <c r="BP14" s="749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50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8" t="s">
        <v>8102</v>
      </c>
      <c r="CB14" s="749" t="s">
        <v>279</v>
      </c>
      <c r="CC14" s="58" t="s">
        <v>267</v>
      </c>
      <c r="CD14" s="113" t="s">
        <v>346</v>
      </c>
      <c r="CE14" s="750">
        <v>2</v>
      </c>
      <c r="CG14" s="705" t="str">
        <f t="shared" si="3"/>
        <v xml:space="preserve">    - xform/oo/O/  # ㆦ [oo]</v>
      </c>
      <c r="CI14" s="319" t="s">
        <v>41</v>
      </c>
      <c r="CJ14" s="748" t="s">
        <v>2819</v>
      </c>
      <c r="CK14" s="749" t="s">
        <v>322</v>
      </c>
      <c r="CL14" s="58" t="s">
        <v>141</v>
      </c>
      <c r="CM14" s="113" t="s">
        <v>847</v>
      </c>
      <c r="CN14" s="750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8" t="str" cm="1">
        <f t="array" ref="BO15" xml:space="preserve"> INDEX(鍵盤設計表[聲韻調], MATCH(TRUE, EXACT($BN15, 鍵盤設計表[方音符號]), 0))</f>
        <v>聲</v>
      </c>
      <c r="BP15" s="749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50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8" t="s">
        <v>8102</v>
      </c>
      <c r="CB15" s="749" t="s">
        <v>37</v>
      </c>
      <c r="CC15" s="58" t="s">
        <v>65</v>
      </c>
      <c r="CD15" s="113" t="s">
        <v>866</v>
      </c>
      <c r="CE15" s="750">
        <v>2</v>
      </c>
      <c r="CG15" s="705" t="str">
        <f t="shared" si="3"/>
        <v xml:space="preserve">    - xform/or/o/  # ㄜ [or]</v>
      </c>
      <c r="CI15" s="319" t="s">
        <v>38</v>
      </c>
      <c r="CJ15" s="748" t="s">
        <v>2819</v>
      </c>
      <c r="CK15" s="749" t="s">
        <v>309</v>
      </c>
      <c r="CL15" s="58" t="s">
        <v>37</v>
      </c>
      <c r="CM15" s="113" t="s">
        <v>37</v>
      </c>
      <c r="CN15" s="750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147"/>
      <c r="BH16" s="147"/>
      <c r="BI16" s="147"/>
      <c r="BJ16" s="147"/>
      <c r="BM16" s="262">
        <f t="shared" si="1"/>
        <v>12</v>
      </c>
      <c r="BN16" s="319" t="s">
        <v>87</v>
      </c>
      <c r="BO16" s="748" t="str" cm="1">
        <f t="array" ref="BO16" xml:space="preserve"> INDEX(鍵盤設計表[聲韻調], MATCH(TRUE, EXACT($BN16, 鍵盤設計表[方音符號]), 0))</f>
        <v>聲</v>
      </c>
      <c r="BP16" s="749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50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6"/>
      <c r="BX16" s="263"/>
      <c r="BZ16" s="319" t="s">
        <v>241</v>
      </c>
      <c r="CA16" s="748" t="s">
        <v>8102</v>
      </c>
      <c r="CB16" s="749" t="s">
        <v>264</v>
      </c>
      <c r="CC16" s="58" t="s">
        <v>332</v>
      </c>
      <c r="CD16" s="113" t="s">
        <v>330</v>
      </c>
      <c r="CE16" s="750">
        <v>2</v>
      </c>
      <c r="CG16" s="705" t="str">
        <f t="shared" si="3"/>
        <v xml:space="preserve">    - xform/ai/x/  # ㄞ [ai]</v>
      </c>
      <c r="CI16" s="319" t="s">
        <v>87</v>
      </c>
      <c r="CJ16" s="748" t="s">
        <v>2819</v>
      </c>
      <c r="CK16" s="749" t="s">
        <v>429</v>
      </c>
      <c r="CL16" s="58" t="s">
        <v>341</v>
      </c>
      <c r="CM16" s="113" t="s">
        <v>140</v>
      </c>
      <c r="CN16" s="750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735" t="s">
        <v>835</v>
      </c>
      <c r="C17" s="288"/>
      <c r="D17" s="289" t="str" cm="1">
        <f t="array" ref="D17" xml:space="preserve"> INDEX(注音編碼對照表[注音二式], MATCH(TRUE, EXACT(D$20, 注音編碼對照表[方音符號]),0))</f>
        <v>b</v>
      </c>
      <c r="E17" s="289" t="str" cm="1">
        <f t="array" ref="E17" xml:space="preserve"> INDEX(注音編碼對照表[注音二式], MATCH(TRUE, EXACT(E$20, 注音編碼對照表[方音符號]),0))</f>
        <v>bb</v>
      </c>
      <c r="F17" s="289" t="str" cm="1">
        <f t="array" ref="F17" xml:space="preserve"> INDEX(注音編碼對照表[注音二式], MATCH(TRUE, EXACT(F$20, 注音編碼對照表[方音符號]),0))</f>
        <v>p</v>
      </c>
      <c r="G17" s="289" t="str" cm="1">
        <f t="array" ref="G17" xml:space="preserve"> INDEX(注音編碼對照表[注音二式], MATCH(TRUE, EXACT(G$20, 注音編碼對照表[方音符號]),0))</f>
        <v>m</v>
      </c>
      <c r="H17" s="289" t="str" cm="1">
        <f t="array" ref="H17" xml:space="preserve"> INDEX(注音編碼對照表[注音二式], MATCH(TRUE, EXACT(H$20, 注音編碼對照表[方音符號]),0))</f>
        <v>d</v>
      </c>
      <c r="I17" s="289" t="str" cm="1">
        <f t="array" ref="I17" xml:space="preserve"> INDEX(注音編碼對照表[注音二式], MATCH(TRUE, EXACT(I$20, 注音編碼對照表[方音符號]),0))</f>
        <v>t</v>
      </c>
      <c r="J17" s="289" t="str" cm="1">
        <f t="array" ref="J17" xml:space="preserve"> INDEX(注音編碼對照表[注音二式], MATCH(TRUE, EXACT(J$20, 注音編碼對照表[方音符號]),0))</f>
        <v>n</v>
      </c>
      <c r="K17" s="289" t="str" cm="1">
        <f t="array" ref="K17" xml:space="preserve"> INDEX(注音編碼對照表[注音二式], MATCH(TRUE, EXACT(K$20, 注音編碼對照表[方音符號]),0))</f>
        <v>l</v>
      </c>
      <c r="L17" s="289" t="str" cm="1">
        <f t="array" ref="L17" xml:space="preserve"> INDEX(注音編碼對照表[注音二式], MATCH(TRUE, EXACT(L$20, 注音編碼對照表[方音符號]),0))</f>
        <v>g</v>
      </c>
      <c r="M17" s="289" t="str" cm="1">
        <f t="array" ref="M17" xml:space="preserve"> INDEX(注音編碼對照表[注音二式], MATCH(TRUE, EXACT(M$20, 注音編碼對照表[方音符號]),0))</f>
        <v>gg</v>
      </c>
      <c r="N17" s="289" t="str" cm="1">
        <f t="array" ref="N17" xml:space="preserve"> INDEX(注音編碼對照表[注音二式], MATCH(TRUE, EXACT(N$20, 注音編碼對照表[方音符號]),0))</f>
        <v>k</v>
      </c>
      <c r="O17" s="289" t="str" cm="1">
        <f t="array" ref="O17" xml:space="preserve"> INDEX(注音編碼對照表[注音二式], MATCH(TRUE, EXACT(O$20, 注音編碼對照表[方音符號]),0))</f>
        <v>ng</v>
      </c>
      <c r="P17" s="289" t="str" cm="1">
        <f t="array" ref="P17" xml:space="preserve"> INDEX(注音編碼對照表[注音二式], MATCH(TRUE, EXACT(P$20, 注音編碼對照表[方音符號]),0))</f>
        <v>h</v>
      </c>
      <c r="Q17" s="289" t="str" cm="1">
        <f t="array" ref="Q17" xml:space="preserve"> INDEX(注音編碼對照表[注音二式], MATCH(TRUE, EXACT(Q$20, 注音編碼對照表[方音符號]),0))</f>
        <v>j</v>
      </c>
      <c r="R17" s="289" t="str" cm="1">
        <f t="array" ref="R17" xml:space="preserve"> INDEX(注音編碼對照表[注音二式], MATCH(TRUE, EXACT(R$20, 注音編碼對照表[方音符號]),0))</f>
        <v>jj</v>
      </c>
      <c r="S17" s="289" t="str" cm="1">
        <f t="array" ref="S17" xml:space="preserve"> INDEX(注音編碼對照表[注音二式], MATCH(TRUE, EXACT(S$20, 注音編碼對照表[方音符號]),0))</f>
        <v>ch</v>
      </c>
      <c r="T17" s="289" t="str" cm="1">
        <f t="array" ref="T17" xml:space="preserve"> INDEX(注音編碼對照表[注音二式], MATCH(TRUE, EXACT(T$20, 注音編碼對照表[方音符號]),0))</f>
        <v>sh</v>
      </c>
      <c r="U17" s="289" t="str" cm="1">
        <f t="array" ref="U17" xml:space="preserve"> INDEX(注音編碼對照表[注音二式], MATCH(TRUE, EXACT(U$20, 注音編碼對照表[方音符號]),0))</f>
        <v>z</v>
      </c>
      <c r="V17" s="289" t="str" cm="1">
        <f t="array" ref="V17" xml:space="preserve"> INDEX(注音編碼對照表[注音二式], MATCH(TRUE, EXACT(V$20, 注音編碼對照表[方音符號]),0))</f>
        <v>zz</v>
      </c>
      <c r="W17" s="289" t="str" cm="1">
        <f t="array" ref="W17" xml:space="preserve"> INDEX(注音編碼對照表[注音二式], MATCH(TRUE, EXACT(W$20, 注音編碼對照表[方音符號]),0))</f>
        <v>c</v>
      </c>
      <c r="X17" s="289" t="str" cm="1">
        <f t="array" ref="X17" xml:space="preserve"> INDEX(注音編碼對照表[注音二式], MATCH(TRUE, EXACT(X$20, 注音編碼對照表[方音符號]),0))</f>
        <v>s</v>
      </c>
      <c r="Y17" s="289" t="str" cm="1">
        <f t="array" ref="Y17" xml:space="preserve"> INDEX(注音編碼對照表[注音二式], MATCH(TRUE, EXACT(Y$20, 注音編碼對照表[方音符號]),0))</f>
        <v>i</v>
      </c>
      <c r="Z17" s="289" t="str" cm="1">
        <f t="array" ref="Z17" xml:space="preserve"> INDEX(注音編碼對照表[注音二式], MATCH(TRUE, EXACT(Z$20, 注音編碼對照表[方音符號]),0))</f>
        <v>inn</v>
      </c>
      <c r="AA17" s="289" t="str" cm="1">
        <f t="array" ref="AA17" xml:space="preserve"> INDEX(注音編碼對照表[注音二式], MATCH(TRUE, EXACT(AA$20, 注音編碼對照表[方音符號]),0))</f>
        <v>u</v>
      </c>
      <c r="AB17" s="289" t="str" cm="1">
        <f t="array" ref="AB17" xml:space="preserve"> INDEX(注音編碼對照表[注音二式], MATCH(TRUE, EXACT(AB$20, 注音編碼對照表[方音符號]),0))</f>
        <v>unn</v>
      </c>
      <c r="AC17" s="289" t="str" cm="1">
        <f t="array" ref="AC17" xml:space="preserve"> INDEX(注音編碼對照表[注音二式], MATCH(TRUE, EXACT(AC$20, 注音編碼對照表[方音符號]),0))</f>
        <v>a</v>
      </c>
      <c r="AD17" s="289" t="str" cm="1">
        <f t="array" ref="AD17" xml:space="preserve"> INDEX(注音編碼對照表[注音二式], MATCH(TRUE, EXACT(AD$20, 注音編碼對照表[方音符號]),0))</f>
        <v>ann</v>
      </c>
      <c r="AE17" s="289" t="str" cm="1">
        <f t="array" ref="AE17" xml:space="preserve"> INDEX(注音編碼對照表[注音二式], MATCH(TRUE, EXACT(AE$20, 注音編碼對照表[方音符號]),0))</f>
        <v>oo</v>
      </c>
      <c r="AF17" s="289" t="str" cm="1">
        <f t="array" ref="AF17" xml:space="preserve"> INDEX(注音編碼對照表[注音二式], MATCH(TRUE, EXACT(AF$20, 注音編碼對照表[方音符號]),0))</f>
        <v>oonn</v>
      </c>
      <c r="AG17" s="289" t="str" cm="1">
        <f t="array" ref="AG17" xml:space="preserve"> INDEX(注音編碼對照表[注音二式], MATCH(TRUE, EXACT(AG$20, 注音編碼對照表[方音符號]),0))</f>
        <v>or</v>
      </c>
      <c r="AH17" s="289" t="str" cm="1">
        <f t="array" ref="AH17" xml:space="preserve"> INDEX(注音編碼對照表[注音二式], MATCH(TRUE, EXACT(AH$20, 注音編碼對照表[方音符號]),0))</f>
        <v>e</v>
      </c>
      <c r="AI17" s="289" t="str" cm="1">
        <f t="array" ref="AI17" xml:space="preserve"> INDEX(注音編碼對照表[注音二式], MATCH(TRUE, EXACT(AI$20, 注音編碼對照表[方音符號]),0))</f>
        <v>enn</v>
      </c>
      <c r="AJ17" s="289" t="str" cm="1">
        <f t="array" ref="AJ17" xml:space="preserve"> INDEX(注音編碼對照表[注音二式], MATCH(TRUE, EXACT(AJ$20, 注音編碼對照表[方音符號]),0))</f>
        <v>ai</v>
      </c>
      <c r="AK17" s="289" t="str" cm="1">
        <f t="array" ref="AK17" xml:space="preserve"> INDEX(注音編碼對照表[注音二式], MATCH(TRUE, EXACT(AK$20, 注音編碼對照表[方音符號]),0))</f>
        <v>ainn</v>
      </c>
      <c r="AL17" s="289" t="str" cm="1">
        <f t="array" ref="AL17" xml:space="preserve"> INDEX(注音編碼對照表[注音二式], MATCH(TRUE, EXACT(AL$20, 注音編碼對照表[方音符號]),0))</f>
        <v>au</v>
      </c>
      <c r="AM17" s="289" t="str" cm="1">
        <f t="array" ref="AM17" xml:space="preserve"> INDEX(注音編碼對照表[注音二式], MATCH(TRUE, EXACT(AM$20, 注音編碼對照表[方音符號]),0))</f>
        <v>aunn</v>
      </c>
      <c r="AN17" s="289" t="str" cm="1">
        <f t="array" ref="AN17" xml:space="preserve"> INDEX(注音編碼對照表[注音二式], MATCH(TRUE, EXACT(AN$20, 注音編碼對照表[方音符號]),0))</f>
        <v>ang</v>
      </c>
      <c r="AO17" s="289" t="str" cm="1">
        <f t="array" ref="AO17" xml:space="preserve"> INDEX(注音編碼對照表[注音二式], MATCH(TRUE, EXACT(AO$20, 注音編碼對照表[方音符號]),0))</f>
        <v>ong</v>
      </c>
      <c r="AP17" s="289" t="str" cm="1">
        <f t="array" ref="AP17" xml:space="preserve"> INDEX(注音編碼對照表[注音二式], MATCH(TRUE, EXACT(AP$20, 注音編碼對照表[方音符號]),0))</f>
        <v>am</v>
      </c>
      <c r="AQ17" s="289" t="str" cm="1">
        <f t="array" ref="AQ17" xml:space="preserve"> INDEX(注音編碼對照表[注音二式], MATCH(TRUE, EXACT(AQ$20, 注音編碼對照表[方音符號]),0))</f>
        <v>om</v>
      </c>
      <c r="AR17" s="289" t="str" cm="1">
        <f t="array" ref="AR17" xml:space="preserve"> INDEX(注音編碼對照表[注音二式], MATCH(TRUE, EXACT(AR$20, 注音編碼對照表[方音符號]),0))</f>
        <v>an</v>
      </c>
      <c r="AS17" s="289" t="str" cm="1">
        <f t="array" ref="AS17" xml:space="preserve"> INDEX(注音編碼對照表[注音二式], MATCH(TRUE, EXACT(AS$20, 注音編碼對照表[方音符號]),0))</f>
        <v>m</v>
      </c>
      <c r="AT17" s="289" t="str" cm="1">
        <f t="array" ref="AT17" xml:space="preserve"> INDEX(注音編碼對照表[注音二式], MATCH(TRUE, EXACT(AT$20, 注音編碼對照表[方音符號]),0))</f>
        <v>n</v>
      </c>
      <c r="AU17" s="289" t="str" cm="1">
        <f t="array" ref="AU17" xml:space="preserve"> INDEX(注音編碼對照表[注音二式], MATCH(TRUE, EXACT(AU$20, 注音編碼對照表[方音符號]),0))</f>
        <v>ng</v>
      </c>
      <c r="AV17" s="289" t="str" cm="1">
        <f t="array" ref="AV17" xml:space="preserve"> INDEX(注音編碼對照表[注音二式], MATCH(TRUE, EXACT(AV$20, 注音編碼對照表[方音符號]),0))</f>
        <v>ir</v>
      </c>
      <c r="AW17" s="289" t="str" cm="1">
        <f t="array" ref="AW17" xml:space="preserve"> INDEX(注音編碼對照表[注音二式], MATCH(TRUE, EXACT(AW$20, 注音編碼對照表[方音符號]),0))</f>
        <v>p</v>
      </c>
      <c r="AX17" s="289" t="str" cm="1">
        <f t="array" ref="AX17" xml:space="preserve"> INDEX(注音編碼對照表[注音二式], MATCH(TRUE, EXACT(AX$20, 注音編碼對照表[方音符號]),0))</f>
        <v>t</v>
      </c>
      <c r="AY17" s="289" t="str" cm="1">
        <f t="array" ref="AY17" xml:space="preserve"> INDEX(注音編碼對照表[注音二式], MATCH(TRUE, EXACT(AY$20, 注音編碼對照表[方音符號]),0))</f>
        <v>k</v>
      </c>
      <c r="AZ17" s="289" t="str" cm="1">
        <f t="array" ref="AZ17" xml:space="preserve"> INDEX(注音編碼對照表[注音二式], MATCH(TRUE, EXACT(AZ$20, 注音編碼對照表[方音符號]),0))</f>
        <v>h</v>
      </c>
      <c r="BA17" s="289" t="str" cm="1">
        <f t="array" ref="BA17" xml:space="preserve"> INDEX(注音編碼對照表[注音二式], MATCH(TRUE, EXACT(BA$20, 注音編碼對照表[方音符號]),0))</f>
        <v>nn</v>
      </c>
      <c r="BB17" s="289" cm="1">
        <f t="array" ref="BB17" xml:space="preserve"> INDEX(注音編碼對照表[注音二式], MATCH(TRUE, EXACT(BB$20, 注音編碼對照表[方音符號]),0))</f>
        <v>2</v>
      </c>
      <c r="BC17" s="289" cm="1">
        <f t="array" ref="BC17" xml:space="preserve"> INDEX(注音編碼對照表[注音二式], MATCH(TRUE, EXACT(BC$20, 注音編碼對照表[方音符號]),0))</f>
        <v>3</v>
      </c>
      <c r="BD17" s="289" cm="1">
        <f t="array" ref="BD17" xml:space="preserve"> INDEX(注音編碼對照表[注音二式], MATCH(TRUE, EXACT(BD$20, 注音編碼對照表[方音符號]),0))</f>
        <v>5</v>
      </c>
      <c r="BE17" s="289" cm="1">
        <f t="array" ref="BE17" xml:space="preserve"> INDEX(注音編碼對照表[注音二式], MATCH(TRUE, EXACT(BE$20, 注音編碼對照表[方音符號]),0))</f>
        <v>7</v>
      </c>
      <c r="BF17" s="289" cm="1">
        <f t="array" ref="BF17" xml:space="preserve"> INDEX(注音編碼對照表[注音二式], MATCH(TRUE, EXACT(BF$20, 注音編碼對照表[方音符號]),0))</f>
        <v>0</v>
      </c>
      <c r="BG17" s="147"/>
      <c r="BH17" s="147"/>
      <c r="BI17" s="147"/>
      <c r="BJ17" s="147"/>
      <c r="BM17" s="262">
        <f t="shared" si="1"/>
        <v>13</v>
      </c>
      <c r="BN17" s="319" t="s">
        <v>52</v>
      </c>
      <c r="BO17" s="748" t="str" cm="1">
        <f t="array" ref="BO17" xml:space="preserve"> INDEX(鍵盤設計表[聲韻調], MATCH(TRUE, EXACT($BN17, 鍵盤設計表[方音符號]), 0))</f>
        <v>聲</v>
      </c>
      <c r="BP17" s="749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50">
        <f t="shared" si="0"/>
        <v>1</v>
      </c>
      <c r="BU17" s="555" t="str">
        <f t="shared" si="2"/>
        <v xml:space="preserve">    "c": { commit: "ㄏ" }  # /h/ ==&gt; h</v>
      </c>
      <c r="BW17" s="755"/>
      <c r="BX17" s="263"/>
      <c r="BZ17" s="319" t="s">
        <v>72</v>
      </c>
      <c r="CA17" s="748" t="s">
        <v>8102</v>
      </c>
      <c r="CB17" s="749" t="s">
        <v>86</v>
      </c>
      <c r="CC17" s="58" t="s">
        <v>588</v>
      </c>
      <c r="CD17" s="113" t="s">
        <v>326</v>
      </c>
      <c r="CE17" s="750">
        <v>2</v>
      </c>
      <c r="CG17" s="705" t="str">
        <f t="shared" si="3"/>
        <v xml:space="preserve">    - xform/au/y/  # ㄠ [au]</v>
      </c>
      <c r="CI17" s="319" t="s">
        <v>52</v>
      </c>
      <c r="CJ17" s="748" t="s">
        <v>2819</v>
      </c>
      <c r="CK17" s="749" t="s">
        <v>305</v>
      </c>
      <c r="CL17" s="58" t="s">
        <v>422</v>
      </c>
      <c r="CM17" s="113" t="s">
        <v>422</v>
      </c>
      <c r="CN17" s="750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521" t="s">
        <v>8744</v>
      </c>
      <c r="C18" s="285"/>
      <c r="D18" s="286" t="str" cm="1">
        <f t="array" ref="D18" xml:space="preserve"> INDEX(注音編碼對照表[方音編碼], MATCH(TRUE, EXACT(D$20, 注音編碼對照表[方音符號]),0))</f>
        <v>b</v>
      </c>
      <c r="E18" s="286" t="str" cm="1">
        <f t="array" ref="E18" xml:space="preserve"> INDEX(注音編碼對照表[方音編碼], MATCH(TRUE, EXACT(E$20, 注音編碼對照表[方音符號]),0))</f>
        <v>B</v>
      </c>
      <c r="F18" s="286" t="str" cm="1">
        <f t="array" ref="F18" xml:space="preserve"> INDEX(注音編碼對照表[方音編碼], MATCH(TRUE, EXACT(F$20, 注音編碼對照表[方音符號]),0))</f>
        <v>p</v>
      </c>
      <c r="G18" s="286" t="str" cm="1">
        <f t="array" ref="G18" xml:space="preserve"> INDEX(注音編碼對照表[方音編碼], MATCH(TRUE, EXACT(G$20, 注音編碼對照表[方音符號]),0))</f>
        <v>m</v>
      </c>
      <c r="H18" s="286" t="str" cm="1">
        <f t="array" ref="H18" xml:space="preserve"> INDEX(注音編碼對照表[方音編碼], MATCH(TRUE, EXACT(H$20, 注音編碼對照表[方音符號]),0))</f>
        <v>d</v>
      </c>
      <c r="I18" s="286" t="str" cm="1">
        <f t="array" ref="I18" xml:space="preserve"> INDEX(注音編碼對照表[方音編碼], MATCH(TRUE, EXACT(I$20, 注音編碼對照表[方音符號]),0))</f>
        <v>t</v>
      </c>
      <c r="J18" s="286" t="str" cm="1">
        <f t="array" ref="J18" xml:space="preserve"> INDEX(注音編碼對照表[方音編碼], MATCH(TRUE, EXACT(J$20, 注音編碼對照表[方音符號]),0))</f>
        <v>n</v>
      </c>
      <c r="K18" s="286" t="str" cm="1">
        <f t="array" ref="K18" xml:space="preserve"> INDEX(注音編碼對照表[方音編碼], MATCH(TRUE, EXACT(K$20, 注音編碼對照表[方音符號]),0))</f>
        <v>l</v>
      </c>
      <c r="L18" s="286" t="str" cm="1">
        <f t="array" ref="L18" xml:space="preserve"> INDEX(注音編碼對照表[方音編碼], MATCH(TRUE, EXACT(L$20, 注音編碼對照表[方音符號]),0))</f>
        <v>g</v>
      </c>
      <c r="M18" s="286" t="str" cm="1">
        <f t="array" ref="M18" xml:space="preserve"> INDEX(注音編碼對照表[方音編碼], MATCH(TRUE, EXACT(M$20, 注音編碼對照表[方音符號]),0))</f>
        <v>G</v>
      </c>
      <c r="N18" s="286" t="str" cm="1">
        <f t="array" ref="N18" xml:space="preserve"> INDEX(注音編碼對照表[方音編碼], MATCH(TRUE, EXACT(N$20, 注音編碼對照表[方音符號]),0))</f>
        <v>k</v>
      </c>
      <c r="O18" s="286" t="str" cm="1">
        <f t="array" ref="O18" xml:space="preserve"> INDEX(注音編碼對照表[方音編碼], MATCH(TRUE, EXACT(O$20, 注音編碼對照表[方音符號]),0))</f>
        <v>w</v>
      </c>
      <c r="P18" s="286" t="str" cm="1">
        <f t="array" ref="P18" xml:space="preserve"> INDEX(注音編碼對照表[方音編碼], MATCH(TRUE, EXACT(P$20, 注音編碼對照表[方音符號]),0))</f>
        <v>h</v>
      </c>
      <c r="Q18" s="286" t="str" cm="1">
        <f t="array" ref="Q18" xml:space="preserve"> INDEX(注音編碼對照表[方音編碼], MATCH(TRUE, EXACT(Q$20, 注音編碼對照表[方音符號]),0))</f>
        <v>j</v>
      </c>
      <c r="R18" s="286" t="str" cm="1">
        <f t="array" ref="R18" xml:space="preserve"> INDEX(注音編碼對照表[方音編碼], MATCH(TRUE, EXACT(R$20, 注音編碼對照表[方音符號]),0))</f>
        <v>J</v>
      </c>
      <c r="S18" s="286" t="str" cm="1">
        <f t="array" ref="S18" xml:space="preserve"> INDEX(注音編碼對照表[方音編碼], MATCH(TRUE, EXACT(S$20, 注音編碼對照表[方音符號]),0))</f>
        <v>C</v>
      </c>
      <c r="T18" s="286" t="str" cm="1">
        <f t="array" ref="T18" xml:space="preserve"> INDEX(注音編碼對照表[方音編碼], MATCH(TRUE, EXACT(T$20, 注音編碼對照表[方音符號]),0))</f>
        <v>S</v>
      </c>
      <c r="U18" s="286" t="str" cm="1">
        <f t="array" ref="U18" xml:space="preserve"> INDEX(注音編碼對照表[方音編碼], MATCH(TRUE, EXACT(U$20, 注音編碼對照表[方音符號]),0))</f>
        <v>z</v>
      </c>
      <c r="V18" s="286" t="str" cm="1">
        <f t="array" ref="V18" xml:space="preserve"> INDEX(注音編碼對照表[方音編碼], MATCH(TRUE, EXACT(V$20, 注音編碼對照表[方音符號]),0))</f>
        <v>Z</v>
      </c>
      <c r="W18" s="286" t="str" cm="1">
        <f t="array" ref="W18" xml:space="preserve"> INDEX(注音編碼對照表[方音編碼], MATCH(TRUE, EXACT(W$20, 注音編碼對照表[方音符號]),0))</f>
        <v>c</v>
      </c>
      <c r="X18" s="286" t="str" cm="1">
        <f t="array" ref="X18" xml:space="preserve"> INDEX(注音編碼對照表[方音編碼], MATCH(TRUE, EXACT(X$20, 注音編碼對照表[方音符號]),0))</f>
        <v>s</v>
      </c>
      <c r="Y18" s="286" t="str" cm="1">
        <f t="array" ref="Y18" xml:space="preserve"> INDEX(注音編碼對照表[方音編碼], MATCH(TRUE, EXACT(Y$20, 注音編碼對照表[方音符號]),0))</f>
        <v>i</v>
      </c>
      <c r="Z18" s="286" t="str" cm="1">
        <f t="array" ref="Z18" xml:space="preserve"> INDEX(注音編碼對照表[方音編碼], MATCH(TRUE, EXACT(Z$20, 注音編碼對照表[方音符號]),0))</f>
        <v>I</v>
      </c>
      <c r="AA18" s="286" t="str" cm="1">
        <f t="array" ref="AA18" xml:space="preserve"> INDEX(注音編碼對照表[方音編碼], MATCH(TRUE, EXACT(AA$20, 注音編碼對照表[方音符號]),0))</f>
        <v>u</v>
      </c>
      <c r="AB18" s="286" t="str" cm="1">
        <f t="array" ref="AB18" xml:space="preserve"> INDEX(注音編碼對照表[方音編碼], MATCH(TRUE, EXACT(AB$20, 注音編碼對照表[方音符號]),0))</f>
        <v>U</v>
      </c>
      <c r="AC18" s="286" t="str" cm="1">
        <f t="array" ref="AC18" xml:space="preserve"> INDEX(注音編碼對照表[方音編碼], MATCH(TRUE, EXACT(AC$20, 注音編碼對照表[方音符號]),0))</f>
        <v>a</v>
      </c>
      <c r="AD18" s="286" t="str" cm="1">
        <f t="array" ref="AD18" xml:space="preserve"> INDEX(注音編碼對照表[方音編碼], MATCH(TRUE, EXACT(AD$20, 注音編碼對照表[方音符號]),0))</f>
        <v>A</v>
      </c>
      <c r="AE18" s="286" t="str" cm="1">
        <f t="array" ref="AE18" xml:space="preserve"> INDEX(注音編碼對照表[方音編碼], MATCH(TRUE, EXACT(AE$20, 注音編碼對照表[方音符號]),0))</f>
        <v>O</v>
      </c>
      <c r="AF18" s="286" t="str" cm="1">
        <f t="array" ref="AF18" xml:space="preserve"> INDEX(注音編碼對照表[方音編碼], MATCH(TRUE, EXACT(AF$20, 注音編碼對照表[方音符號]),0))</f>
        <v>Q</v>
      </c>
      <c r="AG18" s="286" t="str" cm="1">
        <f t="array" ref="AG18" xml:space="preserve"> INDEX(注音編碼對照表[方音編碼], MATCH(TRUE, EXACT(AG$20, 注音編碼對照表[方音符號]),0))</f>
        <v>o</v>
      </c>
      <c r="AH18" s="286" t="str" cm="1">
        <f t="array" ref="AH18" xml:space="preserve"> INDEX(注音編碼對照表[方音編碼], MATCH(TRUE, EXACT(AH$20, 注音編碼對照表[方音符號]),0))</f>
        <v>e</v>
      </c>
      <c r="AI18" s="286" t="str" cm="1">
        <f t="array" ref="AI18" xml:space="preserve"> INDEX(注音編碼對照表[方音編碼], MATCH(TRUE, EXACT(AI$20, 注音編碼對照表[方音符號]),0))</f>
        <v>E</v>
      </c>
      <c r="AJ18" s="286" t="str" cm="1">
        <f t="array" ref="AJ18" xml:space="preserve"> INDEX(注音編碼對照表[方音編碼], MATCH(TRUE, EXACT(AJ$20, 注音編碼對照表[方音符號]),0))</f>
        <v>x</v>
      </c>
      <c r="AK18" s="286" t="str" cm="1">
        <f t="array" ref="AK18" xml:space="preserve"> INDEX(注音編碼對照表[方音編碼], MATCH(TRUE, EXACT(AK$20, 注音編碼對照表[方音符號]),0))</f>
        <v>X</v>
      </c>
      <c r="AL18" s="286" t="str" cm="1">
        <f t="array" ref="AL18" xml:space="preserve"> INDEX(注音編碼對照表[方音編碼], MATCH(TRUE, EXACT(AL$20, 注音編碼對照表[方音符號]),0))</f>
        <v>y</v>
      </c>
      <c r="AM18" s="286" t="str" cm="1">
        <f t="array" ref="AM18" xml:space="preserve"> INDEX(注音編碼對照表[方音編碼], MATCH(TRUE, EXACT(AM$20, 注音編碼對照表[方音符號]),0))</f>
        <v>Y</v>
      </c>
      <c r="AN18" s="286" t="str" cm="1">
        <f t="array" ref="AN18" xml:space="preserve"> INDEX(注音編碼對照表[方音編碼], MATCH(TRUE, EXACT(AN$20, 注音編碼對照表[方音符號]),0))</f>
        <v>P</v>
      </c>
      <c r="AO18" s="286" t="str" cm="1">
        <f t="array" ref="AO18" xml:space="preserve"> INDEX(注音編碼對照表[方音編碼], MATCH(TRUE, EXACT(AO$20, 注音編碼對照表[方音符號]),0))</f>
        <v>H</v>
      </c>
      <c r="AP18" s="286" t="str" cm="1">
        <f t="array" ref="AP18" xml:space="preserve"> INDEX(注音編碼對照表[方音編碼], MATCH(TRUE, EXACT(AP$20, 注音編碼對照表[方音符號]),0))</f>
        <v>V</v>
      </c>
      <c r="AQ18" s="286" t="str" cm="1">
        <f t="array" ref="AQ18" xml:space="preserve"> INDEX(注音編碼對照表[方音編碼], MATCH(TRUE, EXACT(AQ$20, 注音編碼對照表[方音符號]),0))</f>
        <v>D</v>
      </c>
      <c r="AR18" s="286" t="str" cm="1">
        <f t="array" ref="AR18" xml:space="preserve"> INDEX(注音編碼對照表[方音編碼], MATCH(TRUE, EXACT(AR$20, 注音編碼對照表[方音符號]),0))</f>
        <v>@</v>
      </c>
      <c r="AS18" s="286" t="str" cm="1">
        <f t="array" ref="AS18" xml:space="preserve"> INDEX(注音編碼對照表[方音編碼], MATCH(TRUE, EXACT(AS$20, 注音編碼對照表[方音符號]),0))</f>
        <v>M</v>
      </c>
      <c r="AT18" s="286" t="str" cm="1">
        <f t="array" ref="AT18" xml:space="preserve"> INDEX(注音編碼對照表[方音編碼], MATCH(TRUE, EXACT(AT$20, 注音編碼對照表[方音符號]),0))</f>
        <v>N</v>
      </c>
      <c r="AU18" s="286" t="str" cm="1">
        <f t="array" ref="AU18" xml:space="preserve"> INDEX(注音編碼對照表[方音編碼], MATCH(TRUE, EXACT(AU$20, 注音編碼對照表[方音符號]),0))</f>
        <v>W</v>
      </c>
      <c r="AV18" s="286" t="str" cm="1">
        <f t="array" ref="AV18" xml:space="preserve"> INDEX(注音編碼對照表[方音編碼], MATCH(TRUE, EXACT(AV$20, 注音編碼對照表[方音符號]),0))</f>
        <v>R</v>
      </c>
      <c r="AW18" s="286" t="str" cm="1">
        <f t="array" ref="AW18" xml:space="preserve"> INDEX(注音編碼對照表[方音編碼], MATCH(TRUE, EXACT(AW$20, 注音編碼對照表[方音符號]),0))</f>
        <v>r</v>
      </c>
      <c r="AX18" s="286" t="str" cm="1">
        <f t="array" ref="AX18" xml:space="preserve"> INDEX(注音編碼對照表[方音編碼], MATCH(TRUE, EXACT(AX$20, 注音編碼對照表[方音符號]),0))</f>
        <v>f</v>
      </c>
      <c r="AY18" s="286" t="str" cm="1">
        <f t="array" ref="AY18" xml:space="preserve"> INDEX(注音編碼對照表[方音編碼], MATCH(TRUE, EXACT(AY$20, 注音編碼對照表[方音符號]),0))</f>
        <v>q</v>
      </c>
      <c r="AZ18" s="286" t="str" cm="1">
        <f t="array" ref="AZ18" xml:space="preserve"> INDEX(注音編碼對照表[方音編碼], MATCH(TRUE, EXACT(AZ$20, 注音編碼對照表[方音符號]),0))</f>
        <v>v</v>
      </c>
      <c r="BA18" s="286" t="str" cm="1">
        <f t="array" ref="BA18" xml:space="preserve"> INDEX(注音編碼對照表[方音編碼], MATCH(TRUE, EXACT(BA$20, 注音編碼對照表[方音符號]),0))</f>
        <v>L</v>
      </c>
      <c r="BB18" s="286" t="str" cm="1">
        <f t="array" ref="BB18" xml:space="preserve"> INDEX(注音編碼對照表[方音編碼], MATCH(TRUE, EXACT(BB$20, 注音編碼對照表[方音符號]),0))</f>
        <v>2</v>
      </c>
      <c r="BC18" s="286" t="str" cm="1">
        <f t="array" ref="BC18" xml:space="preserve"> INDEX(注音編碼對照表[方音編碼], MATCH(TRUE, EXACT(BC$20, 注音編碼對照表[方音符號]),0))</f>
        <v>3</v>
      </c>
      <c r="BD18" s="286" t="str" cm="1">
        <f t="array" ref="BD18" xml:space="preserve"> INDEX(注音編碼對照表[方音編碼], MATCH(TRUE, EXACT(BD$20, 注音編碼對照表[方音符號]),0))</f>
        <v>5</v>
      </c>
      <c r="BE18" s="286" t="str" cm="1">
        <f t="array" ref="BE18" xml:space="preserve"> INDEX(注音編碼對照表[方音編碼], MATCH(TRUE, EXACT(BE$20, 注音編碼對照表[方音符號]),0))</f>
        <v>7</v>
      </c>
      <c r="BF18" s="286" t="str" cm="1">
        <f t="array" ref="BF18" xml:space="preserve"> INDEX(注音編碼對照表[方音編碼], MATCH(TRUE, EXACT(BF$20, 注音編碼對照表[方音符號]),0))</f>
        <v>0</v>
      </c>
      <c r="BG18" s="147"/>
      <c r="BH18" s="147"/>
      <c r="BI18" s="147"/>
      <c r="BJ18" s="147"/>
      <c r="BM18" s="262">
        <f t="shared" si="1"/>
        <v>14</v>
      </c>
      <c r="BN18" s="319" t="s">
        <v>89</v>
      </c>
      <c r="BO18" s="748" t="str" cm="1">
        <f t="array" ref="BO18" xml:space="preserve"> INDEX(鍵盤設計表[聲韻調], MATCH(TRUE, EXACT($BN18, 鍵盤設計表[方音符號]), 0))</f>
        <v>聲</v>
      </c>
      <c r="BP18" s="749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50">
        <f t="shared" si="0"/>
        <v>1</v>
      </c>
      <c r="BU18" s="555" t="str">
        <f t="shared" si="2"/>
        <v xml:space="preserve">    "r": { commit: "ㄐ" }  # /j/ ==&gt; j</v>
      </c>
      <c r="BW18" s="755"/>
      <c r="BX18" s="263"/>
      <c r="BZ18" s="319" t="s">
        <v>99</v>
      </c>
      <c r="CA18" s="748" t="s">
        <v>8102</v>
      </c>
      <c r="CB18" s="749" t="s">
        <v>525</v>
      </c>
      <c r="CC18" s="58" t="s">
        <v>568</v>
      </c>
      <c r="CD18" s="113" t="s">
        <v>207</v>
      </c>
      <c r="CE18" s="750">
        <v>2</v>
      </c>
      <c r="CG18" s="705" t="str">
        <f t="shared" si="3"/>
        <v xml:space="preserve">    - xform/am/V/  # ㆰ [am]</v>
      </c>
      <c r="CI18" s="319" t="s">
        <v>89</v>
      </c>
      <c r="CJ18" s="748" t="s">
        <v>2819</v>
      </c>
      <c r="CK18" s="749" t="s">
        <v>283</v>
      </c>
      <c r="CL18" s="58" t="s">
        <v>254</v>
      </c>
      <c r="CM18" s="113" t="s">
        <v>254</v>
      </c>
      <c r="CN18" s="750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282" t="s">
        <v>8743</v>
      </c>
      <c r="C19" s="283"/>
      <c r="D19" s="734" t="str" cm="1">
        <f t="array" ref="D19" xml:space="preserve"> INDEX(注音編碼對照表[鍵盤按鍵], MATCH(TRUE, EXACT(D$20, 注音編碼對照表[方音符號]),0))</f>
        <v>1</v>
      </c>
      <c r="E19" s="734" t="str" cm="1">
        <f t="array" ref="E19" xml:space="preserve"> INDEX(注音編碼對照表[鍵盤按鍵], MATCH(TRUE, EXACT(E$20, 注音編碼對照表[方音符號]),0))</f>
        <v>!</v>
      </c>
      <c r="F19" s="734" t="str" cm="1">
        <f t="array" ref="F19" xml:space="preserve"> INDEX(注音編碼對照表[鍵盤按鍵], MATCH(TRUE, EXACT(F$20, 注音編碼對照表[方音符號]),0))</f>
        <v>q</v>
      </c>
      <c r="G19" s="734" t="str" cm="1">
        <f t="array" ref="G19" xml:space="preserve"> INDEX(注音編碼對照表[鍵盤按鍵], MATCH(TRUE, EXACT(G$20, 注音編碼對照表[方音符號]),0))</f>
        <v>a</v>
      </c>
      <c r="H19" s="734" t="str" cm="1">
        <f t="array" ref="H19" xml:space="preserve"> INDEX(注音編碼對照表[鍵盤按鍵], MATCH(TRUE, EXACT(H$20, 注音編碼對照表[方音符號]),0))</f>
        <v>2</v>
      </c>
      <c r="I19" s="734" t="str" cm="1">
        <f t="array" ref="I19" xml:space="preserve"> INDEX(注音編碼對照表[鍵盤按鍵], MATCH(TRUE, EXACT(I$20, 注音編碼對照表[方音符號]),0))</f>
        <v>w</v>
      </c>
      <c r="J19" s="734" t="str" cm="1">
        <f t="array" ref="J19" xml:space="preserve"> INDEX(注音編碼對照表[鍵盤按鍵], MATCH(TRUE, EXACT(J$20, 注音編碼對照表[方音符號]),0))</f>
        <v>s</v>
      </c>
      <c r="K19" s="734" t="str" cm="1">
        <f t="array" ref="K19" xml:space="preserve"> INDEX(注音編碼對照表[鍵盤按鍵], MATCH(TRUE, EXACT(K$20, 注音編碼對照表[方音符號]),0))</f>
        <v>x</v>
      </c>
      <c r="L19" s="734" t="str" cm="1">
        <f t="array" ref="L19" xml:space="preserve"> INDEX(注音編碼對照表[鍵盤按鍵], MATCH(TRUE, EXACT(L$20, 注音編碼對照表[方音符號]),0))</f>
        <v>e</v>
      </c>
      <c r="M19" s="734" t="str" cm="1">
        <f t="array" ref="M19" xml:space="preserve"> INDEX(注音編碼對照表[鍵盤按鍵], MATCH(TRUE, EXACT(M$20, 注音編碼對照表[方音符號]),0))</f>
        <v>E</v>
      </c>
      <c r="N19" s="734" t="str" cm="1">
        <f t="array" ref="N19" xml:space="preserve"> INDEX(注音編碼對照表[鍵盤按鍵], MATCH(TRUE, EXACT(N$20, 注音編碼對照表[方音符號]),0))</f>
        <v>d</v>
      </c>
      <c r="O19" s="734" t="str" cm="1">
        <f t="array" ref="O19" xml:space="preserve"> INDEX(注音編碼對照表[鍵盤按鍵], MATCH(TRUE, EXACT(O$20, 注音編碼對照表[方音符號]),0))</f>
        <v>N</v>
      </c>
      <c r="P19" s="734" t="str" cm="1">
        <f t="array" ref="P19" xml:space="preserve"> INDEX(注音編碼對照表[鍵盤按鍵], MATCH(TRUE, EXACT(P$20, 注音編碼對照表[方音符號]),0))</f>
        <v>c</v>
      </c>
      <c r="Q19" s="734" t="str" cm="1">
        <f t="array" ref="Q19" xml:space="preserve"> INDEX(注音編碼對照表[鍵盤按鍵], MATCH(TRUE, EXACT(Q$20, 注音編碼對照表[方音符號]),0))</f>
        <v>r</v>
      </c>
      <c r="R19" s="734" t="str" cm="1">
        <f t="array" ref="R19" xml:space="preserve"> INDEX(注音編碼對照表[鍵盤按鍵], MATCH(TRUE, EXACT(R$20, 注音編碼對照表[方音符號]),0))</f>
        <v>R</v>
      </c>
      <c r="S19" s="734" t="str" cm="1">
        <f t="array" ref="S19" xml:space="preserve"> INDEX(注音編碼對照表[鍵盤按鍵], MATCH(TRUE, EXACT(S$20, 注音編碼對照表[方音符號]),0))</f>
        <v>f</v>
      </c>
      <c r="T19" s="734" t="str" cm="1">
        <f t="array" ref="T19" xml:space="preserve"> INDEX(注音編碼對照表[鍵盤按鍵], MATCH(TRUE, EXACT(T$20, 注音編碼對照表[方音符號]),0))</f>
        <v>v</v>
      </c>
      <c r="U19" s="734" t="str" cm="1">
        <f t="array" ref="U19" xml:space="preserve"> INDEX(注音編碼對照表[鍵盤按鍵], MATCH(TRUE, EXACT(U$20, 注音編碼對照表[方音符號]),0))</f>
        <v>y</v>
      </c>
      <c r="V19" s="734" t="str" cm="1">
        <f t="array" ref="V19" xml:space="preserve"> INDEX(注音編碼對照表[鍵盤按鍵], MATCH(TRUE, EXACT(V$20, 注音編碼對照表[方音符號]),0))</f>
        <v>Y</v>
      </c>
      <c r="W19" s="734" t="str" cm="1">
        <f t="array" ref="W19" xml:space="preserve"> INDEX(注音編碼對照表[鍵盤按鍵], MATCH(TRUE, EXACT(W$20, 注音編碼對照表[方音符號]),0))</f>
        <v>h</v>
      </c>
      <c r="X19" s="734" t="str" cm="1">
        <f t="array" ref="X19" xml:space="preserve"> INDEX(注音編碼對照表[鍵盤按鍵], MATCH(TRUE, EXACT(X$20, 注音編碼對照表[方音符號]),0))</f>
        <v>n</v>
      </c>
      <c r="Y19" s="734" t="str" cm="1">
        <f t="array" ref="Y19" xml:space="preserve"> INDEX(注音編碼對照表[鍵盤按鍵], MATCH(TRUE, EXACT(Y$20, 注音編碼對照表[方音符號]),0))</f>
        <v>u</v>
      </c>
      <c r="Z19" s="734" t="str" cm="1">
        <f t="array" ref="Z19" xml:space="preserve"> INDEX(注音編碼對照表[鍵盤按鍵], MATCH(TRUE, EXACT(Z$20, 注音編碼對照表[方音符號]),0))</f>
        <v>U</v>
      </c>
      <c r="AA19" s="734" t="str" cm="1">
        <f t="array" ref="AA19" xml:space="preserve"> INDEX(注音編碼對照表[鍵盤按鍵], MATCH(TRUE, EXACT(AA$20, 注音編碼對照表[方音符號]),0))</f>
        <v>j</v>
      </c>
      <c r="AB19" s="734" t="str" cm="1">
        <f t="array" ref="AB19" xml:space="preserve"> INDEX(注音編碼對照表[鍵盤按鍵], MATCH(TRUE, EXACT(AB$20, 注音編碼對照表[方音符號]),0))</f>
        <v>J</v>
      </c>
      <c r="AC19" s="734" t="str" cm="1">
        <f t="array" ref="AC19" xml:space="preserve"> INDEX(注音編碼對照表[鍵盤按鍵], MATCH(TRUE, EXACT(AC$20, 注音編碼對照表[方音符號]),0))</f>
        <v>8</v>
      </c>
      <c r="AD19" s="734" t="str" cm="1">
        <f t="array" ref="AD19" xml:space="preserve"> INDEX(注音編碼對照表[鍵盤按鍵], MATCH(TRUE, EXACT(AD$20, 注音編碼對照表[方音符號]),0))</f>
        <v>*</v>
      </c>
      <c r="AE19" s="734" t="str" cm="1">
        <f t="array" ref="AE19" xml:space="preserve"> INDEX(注音編碼對照表[鍵盤按鍵], MATCH(TRUE, EXACT(AE$20, 注音編碼對照表[方音符號]),0))</f>
        <v>i</v>
      </c>
      <c r="AF19" s="734" t="str" cm="1">
        <f t="array" ref="AF19" xml:space="preserve"> INDEX(注音編碼對照表[鍵盤按鍵], MATCH(TRUE, EXACT(AF$20, 注音編碼對照表[方音符號]),0))</f>
        <v>I</v>
      </c>
      <c r="AG19" s="734" t="str" cm="1">
        <f t="array" ref="AG19" xml:space="preserve"> INDEX(注音編碼對照表[鍵盤按鍵], MATCH(TRUE, EXACT(AG$20, 注音編碼對照表[方音符號]),0))</f>
        <v>k</v>
      </c>
      <c r="AH19" s="734" t="str" cm="1">
        <f t="array" ref="AH19" xml:space="preserve"> INDEX(注音編碼對照表[鍵盤按鍵], MATCH(TRUE, EXACT(AH$20, 注音編碼對照表[方音符號]),0))</f>
        <v>,</v>
      </c>
      <c r="AI19" s="734" t="str" cm="1">
        <f t="array" ref="AI19" xml:space="preserve"> INDEX(注音編碼對照表[鍵盤按鍵], MATCH(TRUE, EXACT(AI$20, 注音編碼對照表[方音符號]),0))</f>
        <v>&lt;</v>
      </c>
      <c r="AJ19" s="734" t="str" cm="1">
        <f t="array" ref="AJ19" xml:space="preserve"> INDEX(注音編碼對照表[鍵盤按鍵], MATCH(TRUE, EXACT(AJ$20, 注音編碼對照表[方音符號]),0))</f>
        <v>9</v>
      </c>
      <c r="AK19" s="734" t="str" cm="1">
        <f t="array" ref="AK19" xml:space="preserve"> INDEX(注音編碼對照表[鍵盤按鍵], MATCH(TRUE, EXACT(AK$20, 注音編碼對照表[方音符號]),0))</f>
        <v>(</v>
      </c>
      <c r="AL19" s="734" t="str" cm="1">
        <f t="array" ref="AL19" xml:space="preserve"> INDEX(注音編碼對照表[鍵盤按鍵], MATCH(TRUE, EXACT(AL$20, 注音編碼對照表[方音符號]),0))</f>
        <v>l</v>
      </c>
      <c r="AM19" s="734" t="str" cm="1">
        <f t="array" ref="AM19" xml:space="preserve"> INDEX(注音編碼對照表[鍵盤按鍵], MATCH(TRUE, EXACT(AM$20, 注音編碼對照表[方音符號]),0))</f>
        <v>L</v>
      </c>
      <c r="AN19" s="734" t="str" cm="1">
        <f t="array" ref="AN19" xml:space="preserve"> INDEX(注音編碼對照表[鍵盤按鍵], MATCH(TRUE, EXACT(AN$20, 注音編碼對照表[方音符號]),0))</f>
        <v>;</v>
      </c>
      <c r="AO19" s="734" t="str" cm="1">
        <f t="array" ref="AO19" xml:space="preserve"> INDEX(注音編碼對照表[鍵盤按鍵], MATCH(TRUE, EXACT(AO$20, 注音編碼對照表[方音符號]),0))</f>
        <v>o</v>
      </c>
      <c r="AP19" s="734" t="str" cm="1">
        <f t="array" ref="AP19" xml:space="preserve"> INDEX(注音編碼對照表[鍵盤按鍵], MATCH(TRUE, EXACT(AP$20, 注音編碼對照表[方音符號]),0))</f>
        <v>M</v>
      </c>
      <c r="AQ19" s="734" t="str" cm="1">
        <f t="array" ref="AQ19" xml:space="preserve"> INDEX(注音編碼對照表[鍵盤按鍵], MATCH(TRUE, EXACT(AQ$20, 注音編碼對照表[方音符號]),0))</f>
        <v>O</v>
      </c>
      <c r="AR19" s="734" t="str" cm="1">
        <f t="array" ref="AR19" xml:space="preserve"> INDEX(注音編碼對照表[鍵盤按鍵], MATCH(TRUE, EXACT(AR$20, 注音編碼對照表[方音符號]),0))</f>
        <v>0</v>
      </c>
      <c r="AS19" s="734" t="str" cm="1">
        <f t="array" ref="AS19" xml:space="preserve"> INDEX(注音編碼對照表[鍵盤按鍵], MATCH(TRUE, EXACT(AS$20, 注音編碼對照表[方音符號]),0))</f>
        <v>m</v>
      </c>
      <c r="AT19" s="734" t="str" cm="1">
        <f t="array" ref="AT19" xml:space="preserve"> INDEX(注音編碼對照表[鍵盤按鍵], MATCH(TRUE, EXACT(AT$20, 注音編碼對照表[方音符號]),0))</f>
        <v>p</v>
      </c>
      <c r="AU19" s="734" t="str" cm="1">
        <f t="array" ref="AU19" xml:space="preserve"> INDEX(注音編碼對照表[鍵盤按鍵], MATCH(TRUE, EXACT(AU$20, 注音編碼對照表[方音符號]),0))</f>
        <v>/</v>
      </c>
      <c r="AV19" s="734" t="str" cm="1">
        <f t="array" ref="AV19" xml:space="preserve"> INDEX(注音編碼對照表[鍵盤按鍵], MATCH(TRUE, EXACT(AV$20, 注音編碼對照表[方音符號]),0))</f>
        <v>K</v>
      </c>
      <c r="AW19" s="734" t="str" cm="1">
        <f t="array" ref="AW19" xml:space="preserve"> INDEX(注音編碼對照表[鍵盤按鍵], MATCH(TRUE, EXACT(AW$20, 注音編碼對照表[方音符號]),0))</f>
        <v>b</v>
      </c>
      <c r="AX19" s="734" t="str" cm="1">
        <f t="array" ref="AX19" xml:space="preserve"> INDEX(注音編碼對照表[鍵盤按鍵], MATCH(TRUE, EXACT(AX$20, 注音編碼對照表[方音符號]),0))</f>
        <v>t</v>
      </c>
      <c r="AY19" s="734" t="str" cm="1">
        <f t="array" ref="AY19" xml:space="preserve"> INDEX(注音編碼對照表[鍵盤按鍵], MATCH(TRUE, EXACT(AY$20, 注音編碼對照表[方音符號]),0))</f>
        <v>g</v>
      </c>
      <c r="AZ19" s="734" t="str" cm="1">
        <f t="array" ref="AZ19" xml:space="preserve"> INDEX(注音編碼對照表[鍵盤按鍵], MATCH(TRUE, EXACT(AZ$20, 注音編碼對照表[方音符號]),0))</f>
        <v>z</v>
      </c>
      <c r="BA19" s="734" t="str" cm="1">
        <f t="array" ref="BA19" xml:space="preserve"> INDEX(注音編碼對照表[鍵盤按鍵], MATCH(TRUE, EXACT(BA$20, 注音編碼對照表[方音符號]),0))</f>
        <v>.</v>
      </c>
      <c r="BB19" s="734" cm="1">
        <f t="array" ref="BB19" xml:space="preserve"> INDEX(注音編碼對照表[鍵盤按鍵], MATCH(TRUE, EXACT(BB$20, 注音編碼對照表[方音符號]),0))</f>
        <v>4</v>
      </c>
      <c r="BC19" s="734" cm="1">
        <f t="array" ref="BC19" xml:space="preserve"> INDEX(注音編碼對照表[鍵盤按鍵], MATCH(TRUE, EXACT(BC$20, 注音編碼對照表[方音符號]),0))</f>
        <v>3</v>
      </c>
      <c r="BD19" s="734" cm="1">
        <f t="array" ref="BD19" xml:space="preserve"> INDEX(注音編碼對照表[鍵盤按鍵], MATCH(TRUE, EXACT(BD$20, 注音編碼對照表[方音符號]),0))</f>
        <v>6</v>
      </c>
      <c r="BE19" s="734" cm="1">
        <f t="array" ref="BE19" xml:space="preserve"> INDEX(注音編碼對照表[鍵盤按鍵], MATCH(TRUE, EXACT(BE$20, 注音編碼對照表[方音符號]),0))</f>
        <v>5</v>
      </c>
      <c r="BF19" s="734" cm="1">
        <f t="array" ref="BF19" xml:space="preserve"> INDEX(注音編碼對照表[鍵盤按鍵], MATCH(TRUE, EXACT(BF$20, 注音編碼對照表[方音符號]),0))</f>
        <v>7</v>
      </c>
      <c r="BG19" s="145"/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48" t="str" cm="1">
        <f t="array" ref="BO19" xml:space="preserve"> INDEX(鍵盤設計表[聲韻調], MATCH(TRUE, EXACT($BN19, 鍵盤設計表[方音符號]), 0))</f>
        <v>聲</v>
      </c>
      <c r="BP19" s="749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50">
        <f t="shared" si="0"/>
        <v>2</v>
      </c>
      <c r="BU19" s="555" t="str">
        <f t="shared" si="2"/>
        <v xml:space="preserve">    "R": { commit: "ㆢ" }  # /jj/ ==&gt; J</v>
      </c>
      <c r="BW19" s="755"/>
      <c r="BX19" s="263"/>
      <c r="BZ19" s="319" t="s">
        <v>125</v>
      </c>
      <c r="CA19" s="748" t="s">
        <v>8102</v>
      </c>
      <c r="CB19" s="749" t="s">
        <v>267</v>
      </c>
      <c r="CC19" s="58" t="s">
        <v>189</v>
      </c>
      <c r="CD19" s="113" t="s">
        <v>203</v>
      </c>
      <c r="CE19" s="750">
        <v>2</v>
      </c>
      <c r="CG19" s="705" t="str">
        <f t="shared" si="3"/>
        <v xml:space="preserve">    - xform/om/D/  # ㆱ [om]</v>
      </c>
      <c r="CI19" s="319" t="s">
        <v>109</v>
      </c>
      <c r="CJ19" s="748" t="s">
        <v>2819</v>
      </c>
      <c r="CK19" s="749" t="s">
        <v>560</v>
      </c>
      <c r="CL19" s="58" t="s">
        <v>249</v>
      </c>
      <c r="CM19" s="113" t="s">
        <v>8737</v>
      </c>
      <c r="CN19" s="750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317" t="s">
        <v>386</v>
      </c>
      <c r="C20" s="318"/>
      <c r="D20" s="319" t="s">
        <v>20</v>
      </c>
      <c r="E20" s="319" t="s">
        <v>27</v>
      </c>
      <c r="F20" s="319" t="s">
        <v>23</v>
      </c>
      <c r="G20" s="319" t="s">
        <v>83</v>
      </c>
      <c r="H20" s="319" t="s">
        <v>29</v>
      </c>
      <c r="I20" s="319" t="s">
        <v>31</v>
      </c>
      <c r="J20" s="319" t="s">
        <v>33</v>
      </c>
      <c r="K20" s="319" t="s">
        <v>85</v>
      </c>
      <c r="L20" s="319" t="s">
        <v>36</v>
      </c>
      <c r="M20" s="319" t="s">
        <v>41</v>
      </c>
      <c r="N20" s="319" t="s">
        <v>38</v>
      </c>
      <c r="O20" s="319" t="s">
        <v>87</v>
      </c>
      <c r="P20" s="319" t="s">
        <v>52</v>
      </c>
      <c r="Q20" s="319" t="s">
        <v>89</v>
      </c>
      <c r="R20" s="319" t="s">
        <v>109</v>
      </c>
      <c r="S20" s="319" t="s">
        <v>91</v>
      </c>
      <c r="T20" s="319" t="s">
        <v>284</v>
      </c>
      <c r="U20" s="319" t="s">
        <v>43</v>
      </c>
      <c r="V20" s="319" t="s">
        <v>48</v>
      </c>
      <c r="W20" s="319" t="s">
        <v>46</v>
      </c>
      <c r="X20" s="319" t="s">
        <v>50</v>
      </c>
      <c r="Y20" s="319" t="s">
        <v>54</v>
      </c>
      <c r="Z20" s="319" t="s">
        <v>111</v>
      </c>
      <c r="AA20" s="319" t="s">
        <v>56</v>
      </c>
      <c r="AB20" s="319" t="s">
        <v>113</v>
      </c>
      <c r="AC20" s="319" t="s">
        <v>58</v>
      </c>
      <c r="AD20" s="319" t="s">
        <v>115</v>
      </c>
      <c r="AE20" s="319" t="s">
        <v>67</v>
      </c>
      <c r="AF20" s="319" t="s">
        <v>121</v>
      </c>
      <c r="AG20" s="319" t="s">
        <v>473</v>
      </c>
      <c r="AH20" s="319" t="s">
        <v>61</v>
      </c>
      <c r="AI20" s="319" t="s">
        <v>119</v>
      </c>
      <c r="AJ20" s="319" t="s">
        <v>241</v>
      </c>
      <c r="AK20" s="319" t="s">
        <v>117</v>
      </c>
      <c r="AL20" s="319" t="s">
        <v>72</v>
      </c>
      <c r="AM20" s="319" t="s">
        <v>123</v>
      </c>
      <c r="AN20" s="319" t="s">
        <v>95</v>
      </c>
      <c r="AO20" s="319" t="s">
        <v>101</v>
      </c>
      <c r="AP20" s="319" t="s">
        <v>99</v>
      </c>
      <c r="AQ20" s="319" t="s">
        <v>125</v>
      </c>
      <c r="AR20" s="319" t="s">
        <v>97</v>
      </c>
      <c r="AS20" s="319" t="s">
        <v>145</v>
      </c>
      <c r="AT20" s="319" t="s">
        <v>76</v>
      </c>
      <c r="AU20" s="319" t="s">
        <v>74</v>
      </c>
      <c r="AV20" s="319" t="s">
        <v>591</v>
      </c>
      <c r="AW20" s="319" t="s">
        <v>128</v>
      </c>
      <c r="AX20" s="319" t="s">
        <v>130</v>
      </c>
      <c r="AY20" s="319" t="s">
        <v>132</v>
      </c>
      <c r="AZ20" s="319" t="s">
        <v>134</v>
      </c>
      <c r="BA20" s="319" t="s">
        <v>8766</v>
      </c>
      <c r="BB20" s="319" t="s">
        <v>104</v>
      </c>
      <c r="BC20" s="319" t="s">
        <v>105</v>
      </c>
      <c r="BD20" s="319" t="s">
        <v>106</v>
      </c>
      <c r="BE20" s="319" t="s">
        <v>107</v>
      </c>
      <c r="BF20" s="319" t="s">
        <v>108</v>
      </c>
      <c r="BJ20" s="195"/>
      <c r="BK20" s="195"/>
      <c r="BM20" s="262">
        <f t="shared" si="1"/>
        <v>16</v>
      </c>
      <c r="BN20" s="319" t="s">
        <v>91</v>
      </c>
      <c r="BO20" s="748" t="str" cm="1">
        <f t="array" ref="BO20" xml:space="preserve"> INDEX(鍵盤設計表[聲韻調], MATCH(TRUE, EXACT($BN20, 鍵盤設計表[方音符號]), 0))</f>
        <v>聲</v>
      </c>
      <c r="BP20" s="749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50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5"/>
      <c r="BX20" s="263"/>
      <c r="BZ20" s="319" t="s">
        <v>97</v>
      </c>
      <c r="CA20" s="748" t="s">
        <v>8102</v>
      </c>
      <c r="CB20" s="749" t="s">
        <v>219</v>
      </c>
      <c r="CC20" s="58" t="s">
        <v>611</v>
      </c>
      <c r="CD20" s="113" t="s">
        <v>177</v>
      </c>
      <c r="CE20" s="750">
        <v>2</v>
      </c>
      <c r="CG20" s="705" t="str">
        <f t="shared" si="3"/>
        <v xml:space="preserve">    - xform/an/@/  # ㄢ [an]</v>
      </c>
      <c r="CI20" s="319" t="s">
        <v>91</v>
      </c>
      <c r="CJ20" s="748" t="s">
        <v>2819</v>
      </c>
      <c r="CK20" s="749" t="s">
        <v>600</v>
      </c>
      <c r="CL20" s="58" t="s">
        <v>456</v>
      </c>
      <c r="CM20" s="113" t="s">
        <v>463</v>
      </c>
      <c r="CN20" s="750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8" t="str" cm="1">
        <f t="array" ref="BO21" xml:space="preserve"> INDEX(鍵盤設計表[聲韻調], MATCH(TRUE, EXACT($BN21, 鍵盤設計表[方音符號]), 0))</f>
        <v>聲</v>
      </c>
      <c r="BP21" s="749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50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8" t="s">
        <v>8102</v>
      </c>
      <c r="CB21" s="749" t="s">
        <v>202</v>
      </c>
      <c r="CC21" s="58" t="s">
        <v>559</v>
      </c>
      <c r="CD21" s="113" t="s">
        <v>140</v>
      </c>
      <c r="CE21" s="750">
        <v>2</v>
      </c>
      <c r="CG21" s="705" t="str">
        <f t="shared" si="3"/>
        <v xml:space="preserve">    - xform/ng/W/  # ㆭ [ng]</v>
      </c>
      <c r="CI21" s="319" t="s">
        <v>284</v>
      </c>
      <c r="CJ21" s="748" t="s">
        <v>2819</v>
      </c>
      <c r="CK21" s="749" t="s">
        <v>601</v>
      </c>
      <c r="CL21" s="58" t="s">
        <v>460</v>
      </c>
      <c r="CM21" s="113" t="s">
        <v>8738</v>
      </c>
      <c r="CN21" s="750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8" t="str" cm="1">
        <f t="array" ref="BO22" xml:space="preserve"> INDEX(鍵盤設計表[聲韻調], MATCH(TRUE, EXACT($BN22, 鍵盤設計表[方音符號]), 0))</f>
        <v>聲</v>
      </c>
      <c r="BP22" s="749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50">
        <f t="shared" si="0"/>
        <v>1</v>
      </c>
      <c r="BU22" s="555" t="str">
        <f t="shared" si="2"/>
        <v xml:space="preserve">    "y": { commit: "ㄗ" }  # /z/ ==&gt; z</v>
      </c>
      <c r="BW22" s="755"/>
      <c r="BX22" s="263"/>
      <c r="BZ22" s="319" t="s">
        <v>54</v>
      </c>
      <c r="CA22" s="748" t="s">
        <v>8102</v>
      </c>
      <c r="CB22" s="749" t="s">
        <v>196</v>
      </c>
      <c r="CC22" s="58" t="s">
        <v>279</v>
      </c>
      <c r="CD22" s="113" t="s">
        <v>279</v>
      </c>
      <c r="CE22" s="750">
        <v>1</v>
      </c>
      <c r="CG22" s="705" t="str">
        <f t="shared" si="3"/>
        <v xml:space="preserve">    - xform/i/i/  # ㄧ [i]</v>
      </c>
      <c r="CI22" s="319" t="s">
        <v>43</v>
      </c>
      <c r="CJ22" s="748" t="s">
        <v>2819</v>
      </c>
      <c r="CK22" s="749" t="s">
        <v>588</v>
      </c>
      <c r="CL22" s="58" t="s">
        <v>179</v>
      </c>
      <c r="CM22" s="113" t="s">
        <v>179</v>
      </c>
      <c r="CN22" s="750">
        <v>1</v>
      </c>
      <c r="CP22" s="705" t="str">
        <f t="shared" si="4"/>
        <v xml:space="preserve">    - xform/^z(?!\d)/z/  # ㄗ [ z]</v>
      </c>
    </row>
    <row r="23" spans="1:94" s="727" customFormat="1" ht="45" customHeight="1">
      <c r="A23" s="723"/>
      <c r="B23" s="724" t="s">
        <v>8723</v>
      </c>
      <c r="C23" s="724"/>
      <c r="D23" s="724" t="str">
        <f xml:space="preserve"> _xlfn.CONCAT(E19:BF19)</f>
        <v>!qa2wsxeEdNcrRfvyYhnuUjJ8*iIk,&lt;9(lL;oMO0mp/Kbtgz.43657</v>
      </c>
      <c r="E23" s="724"/>
      <c r="F23" s="724"/>
      <c r="G23" s="724"/>
      <c r="H23" s="724"/>
      <c r="I23" s="724"/>
      <c r="J23" s="724"/>
      <c r="K23" s="724"/>
      <c r="L23" s="724"/>
      <c r="M23" s="724"/>
      <c r="N23" s="724"/>
      <c r="O23" s="724"/>
      <c r="P23" s="724"/>
      <c r="Q23" s="724"/>
      <c r="R23" s="724"/>
      <c r="S23" s="724"/>
      <c r="T23" s="724"/>
      <c r="U23" s="724"/>
      <c r="V23" s="724"/>
      <c r="W23" s="724"/>
      <c r="X23" s="724"/>
      <c r="Y23" s="724"/>
      <c r="Z23" s="724"/>
      <c r="AA23" s="724"/>
      <c r="AB23" s="724"/>
      <c r="AC23" s="724"/>
      <c r="AD23" s="724"/>
      <c r="AE23" s="724"/>
      <c r="AF23" s="724"/>
      <c r="AG23" s="724"/>
      <c r="AH23" s="724"/>
      <c r="AI23" s="724"/>
      <c r="AJ23" s="724"/>
      <c r="AK23" s="723"/>
      <c r="AL23" s="723"/>
      <c r="AM23" s="723"/>
      <c r="AN23" s="723"/>
      <c r="AO23" s="723"/>
      <c r="AP23" s="723"/>
      <c r="AQ23" s="723"/>
      <c r="AR23" s="725"/>
      <c r="AS23" s="725"/>
      <c r="AT23" s="723"/>
      <c r="AU23" s="723"/>
      <c r="AV23" s="723"/>
      <c r="AW23" s="726"/>
      <c r="AX23" s="726"/>
      <c r="AY23" s="726"/>
      <c r="AZ23" s="726"/>
      <c r="BA23" s="726"/>
      <c r="BB23" s="726"/>
      <c r="BJ23" s="728"/>
      <c r="BK23" s="728"/>
      <c r="BM23" s="262">
        <f t="shared" si="1"/>
        <v>19</v>
      </c>
      <c r="BN23" s="319" t="s">
        <v>48</v>
      </c>
      <c r="BO23" s="748" t="str" cm="1">
        <f t="array" ref="BO23" xml:space="preserve"> INDEX(鍵盤設計表[聲韻調], MATCH(TRUE, EXACT($BN23, 鍵盤設計表[方音符號]), 0))</f>
        <v>聲</v>
      </c>
      <c r="BP23" s="749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50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5"/>
      <c r="BX23" s="263"/>
      <c r="BZ23" s="319" t="s">
        <v>56</v>
      </c>
      <c r="CA23" s="748" t="s">
        <v>8102</v>
      </c>
      <c r="CB23" s="749" t="s">
        <v>254</v>
      </c>
      <c r="CC23" s="58" t="s">
        <v>196</v>
      </c>
      <c r="CD23" s="113" t="s">
        <v>196</v>
      </c>
      <c r="CE23" s="750">
        <v>1</v>
      </c>
      <c r="CG23" s="705" t="str">
        <f t="shared" si="3"/>
        <v xml:space="preserve">    - xform/u/u/  # ㄨ [u]</v>
      </c>
      <c r="CI23" s="319" t="s">
        <v>48</v>
      </c>
      <c r="CJ23" s="748" t="s">
        <v>2819</v>
      </c>
      <c r="CK23" s="749" t="s">
        <v>447</v>
      </c>
      <c r="CL23" s="58" t="s">
        <v>449</v>
      </c>
      <c r="CM23" s="113" t="s">
        <v>857</v>
      </c>
      <c r="CN23" s="750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30"/>
      <c r="E24" s="731"/>
      <c r="F24" s="731"/>
      <c r="G24" s="731"/>
      <c r="H24" s="731"/>
      <c r="I24" s="731"/>
      <c r="J24" s="731"/>
      <c r="K24" s="731"/>
      <c r="L24" s="731"/>
      <c r="M24" s="731"/>
      <c r="N24" s="731"/>
      <c r="O24" s="731"/>
      <c r="P24" s="731"/>
      <c r="Q24" s="731"/>
      <c r="R24" s="731"/>
      <c r="S24" s="731"/>
      <c r="T24" s="731"/>
      <c r="U24" s="731"/>
      <c r="V24" s="731"/>
      <c r="W24" s="731"/>
      <c r="X24" s="731"/>
      <c r="Y24" s="731"/>
      <c r="Z24" s="731"/>
      <c r="AA24" s="731"/>
      <c r="AB24" s="731"/>
      <c r="AC24" s="731"/>
      <c r="AD24" s="731"/>
      <c r="AE24" s="731"/>
      <c r="AF24" s="731"/>
      <c r="AG24" s="731"/>
      <c r="AH24" s="731"/>
      <c r="AI24" s="731"/>
      <c r="AJ24" s="731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8" t="str" cm="1">
        <f t="array" ref="BO24" xml:space="preserve"> INDEX(鍵盤設計表[聲韻調], MATCH(TRUE, EXACT($BN24, 鍵盤設計表[方音符號]), 0))</f>
        <v>聲</v>
      </c>
      <c r="BP24" s="749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50">
        <f t="shared" si="0"/>
        <v>1</v>
      </c>
      <c r="BT24" s="727"/>
      <c r="BU24" s="555" t="str">
        <f t="shared" si="2"/>
        <v xml:space="preserve">    "h": { commit: "ㄘ" }  # /c/ ==&gt; c</v>
      </c>
      <c r="BV24" s="727"/>
      <c r="BW24" s="755"/>
      <c r="BX24" s="729"/>
      <c r="BZ24" s="319" t="s">
        <v>58</v>
      </c>
      <c r="CA24" s="748" t="s">
        <v>8102</v>
      </c>
      <c r="CB24" s="749" t="s">
        <v>589</v>
      </c>
      <c r="CC24" s="58" t="s">
        <v>351</v>
      </c>
      <c r="CD24" s="113" t="s">
        <v>351</v>
      </c>
      <c r="CE24" s="750">
        <v>1</v>
      </c>
      <c r="CG24" s="705" t="str">
        <f t="shared" si="3"/>
        <v xml:space="preserve">    - xform/a/a/  # ㄚ [a]</v>
      </c>
      <c r="CI24" s="319" t="s">
        <v>46</v>
      </c>
      <c r="CJ24" s="748" t="s">
        <v>2819</v>
      </c>
      <c r="CK24" s="749" t="s">
        <v>422</v>
      </c>
      <c r="CL24" s="58" t="s">
        <v>305</v>
      </c>
      <c r="CM24" s="113" t="s">
        <v>305</v>
      </c>
      <c r="CN24" s="750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8" t="str" cm="1">
        <f t="array" ref="BO25" xml:space="preserve"> INDEX(鍵盤設計表[聲韻調], MATCH(TRUE, EXACT($BN25, 鍵盤設計表[方音符號]), 0))</f>
        <v>聲</v>
      </c>
      <c r="BP25" s="749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50">
        <f t="shared" si="0"/>
        <v>1</v>
      </c>
      <c r="BU25" s="555" t="str">
        <f t="shared" si="2"/>
        <v xml:space="preserve">    "n": { commit: "ㄙ" }  # /s/ ==&gt; s</v>
      </c>
      <c r="BW25" s="755"/>
      <c r="BX25" s="263"/>
      <c r="BZ25" s="319" t="s">
        <v>61</v>
      </c>
      <c r="CA25" s="748" t="s">
        <v>8102</v>
      </c>
      <c r="CB25" s="749" t="s">
        <v>225</v>
      </c>
      <c r="CC25" s="58" t="s">
        <v>329</v>
      </c>
      <c r="CD25" s="113" t="s">
        <v>329</v>
      </c>
      <c r="CE25" s="750">
        <v>1</v>
      </c>
      <c r="CG25" s="705" t="str">
        <f t="shared" si="3"/>
        <v xml:space="preserve">    - xform/e/e/  # ㆤ [e]</v>
      </c>
      <c r="CI25" s="319" t="s">
        <v>50</v>
      </c>
      <c r="CJ25" s="748" t="s">
        <v>2819</v>
      </c>
      <c r="CK25" s="749" t="s">
        <v>34</v>
      </c>
      <c r="CL25" s="58" t="s">
        <v>338</v>
      </c>
      <c r="CM25" s="113" t="s">
        <v>338</v>
      </c>
      <c r="CN25" s="750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8" t="str" cm="1">
        <f t="array" ref="BO26" xml:space="preserve"> INDEX(鍵盤設計表[聲韻調], MATCH(TRUE, EXACT($BN26, 鍵盤設計表[方音符號]), 0))</f>
        <v>韻</v>
      </c>
      <c r="BP26" s="749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50">
        <f t="shared" si="0"/>
        <v>1</v>
      </c>
      <c r="BU26" s="555" t="str">
        <f t="shared" si="2"/>
        <v xml:space="preserve">    "u": { commit: "ㄧ" }  # /i/ ==&gt; i</v>
      </c>
      <c r="BW26" s="755"/>
      <c r="BX26" s="263"/>
      <c r="BZ26" s="319" t="s">
        <v>145</v>
      </c>
      <c r="CA26" s="748" t="s">
        <v>8102</v>
      </c>
      <c r="CB26" s="749" t="s">
        <v>143</v>
      </c>
      <c r="CC26" s="58" t="s">
        <v>525</v>
      </c>
      <c r="CD26" s="113" t="s">
        <v>143</v>
      </c>
      <c r="CE26" s="750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8" t="str" cm="1">
        <f t="array" ref="BO27" xml:space="preserve"> INDEX(鍵盤設計表[聲韻調], MATCH(TRUE, EXACT($BN27, 鍵盤設計表[方音符號]), 0))</f>
        <v>韻</v>
      </c>
      <c r="BP27" s="749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50">
        <f t="shared" si="0"/>
        <v>3</v>
      </c>
      <c r="BU27" s="555" t="str">
        <f t="shared" si="2"/>
        <v xml:space="preserve">    "U": { commit: "ㆪ" }  # /inn/ ==&gt; I</v>
      </c>
      <c r="BW27" s="755"/>
      <c r="BX27" s="263"/>
      <c r="BZ27" s="319" t="s">
        <v>76</v>
      </c>
      <c r="CA27" s="748" t="s">
        <v>8102</v>
      </c>
      <c r="CB27" s="749" t="s">
        <v>217</v>
      </c>
      <c r="CC27" s="58" t="s">
        <v>569</v>
      </c>
      <c r="CD27" s="113" t="s">
        <v>34</v>
      </c>
      <c r="CE27" s="750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8744</v>
      </c>
      <c r="C28" s="296"/>
      <c r="D28" s="297">
        <f xml:space="preserve"> LEN(E28)</f>
        <v>55</v>
      </c>
      <c r="E28" s="297" t="str">
        <f xml:space="preserve"> _xlfn.CONCAT(D18:BF18)</f>
        <v>bBpmdtnlgGkwhjJCSzZcsiIuUaAOQoeExXyYPHVD@MNWRrfqvL23570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8" t="str" cm="1">
        <f t="array" ref="BO28" xml:space="preserve"> INDEX(鍵盤設計表[聲韻調], MATCH(TRUE, EXACT($BN28, 鍵盤設計表[方音符號]), 0))</f>
        <v>韻</v>
      </c>
      <c r="BP28" s="749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50">
        <f t="shared" si="0"/>
        <v>1</v>
      </c>
      <c r="BU28" s="555" t="str">
        <f t="shared" si="2"/>
        <v xml:space="preserve">    "j": { commit: "ㄨ" }  # /u/ ==&gt; u</v>
      </c>
      <c r="BW28" s="755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8" t="s">
        <v>19</v>
      </c>
      <c r="C29" s="299"/>
      <c r="D29" s="300">
        <f xml:space="preserve"> LEN(E29)</f>
        <v>55</v>
      </c>
      <c r="E29" s="300" t="str">
        <f xml:space="preserve"> _xlfn.CONCAT(D19:BF19)</f>
        <v>1!qa2wsxeEdNcrRfvyYhnuUjJ8*iIk,&lt;9(lL;oMO0mp/Kbtgz.43657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8" t="str" cm="1">
        <f t="array" ref="BO29" xml:space="preserve"> INDEX(鍵盤設計表[聲韻調], MATCH(TRUE, EXACT($BN29, 鍵盤設計表[方音符號]), 0))</f>
        <v>韻</v>
      </c>
      <c r="BP29" s="749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50">
        <f t="shared" si="0"/>
        <v>3</v>
      </c>
      <c r="BU29" s="555" t="str">
        <f t="shared" si="2"/>
        <v xml:space="preserve">    "J": { commit: "ㆫ" }  # /unn/ ==&gt; U</v>
      </c>
      <c r="BW29" s="755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xlit|bBpmdtnlgGkwhjJCSzZcsiIuUaAOQoeExXyYPHVD@MNWRrfqvL23570|1!qa2wsxeEdNcrRfvyYhnuUjJ8*iIk,&lt;9(lL;oMO0mp/Kbtgz.43657|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8" t="str" cm="1">
        <f t="array" ref="BO30" xml:space="preserve"> INDEX(鍵盤設計表[聲韻調], MATCH(TRUE, EXACT($BN30, 鍵盤設計表[方音符號]), 0))</f>
        <v>韻</v>
      </c>
      <c r="BP30" s="749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50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5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8" t="str" cm="1">
        <f t="array" ref="BO31" xml:space="preserve"> INDEX(鍵盤設計表[聲韻調], MATCH(TRUE, EXACT($BN31, 鍵盤設計表[方音符號]), 0))</f>
        <v>韻</v>
      </c>
      <c r="BP31" s="749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50">
        <f t="shared" si="0"/>
        <v>3</v>
      </c>
      <c r="BU31" s="555" t="str">
        <f t="shared" si="2"/>
        <v xml:space="preserve">    "*": { commit: "ㆩ" }  # /ann/ ==&gt; A</v>
      </c>
      <c r="BW31" s="755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8" t="str" cm="1">
        <f t="array" ref="BO32" xml:space="preserve"> INDEX(鍵盤設計表[聲韻調], MATCH(TRUE, EXACT($BN32, 鍵盤設計表[方音符號]), 0))</f>
        <v>韻</v>
      </c>
      <c r="BP32" s="749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50">
        <f t="shared" si="0"/>
        <v>2</v>
      </c>
      <c r="BU32" s="555" t="str">
        <f t="shared" si="2"/>
        <v xml:space="preserve">    "i": { commit: "ㆦ" }  # /oo/ ==&gt; O</v>
      </c>
      <c r="BV32" s="302"/>
      <c r="BW32" s="757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8" t="str" cm="1">
        <f t="array" ref="BO33" xml:space="preserve"> INDEX(鍵盤設計表[聲韻調], MATCH(TRUE, EXACT($BN33, 鍵盤設計表[方音符號]), 0))</f>
        <v>韻</v>
      </c>
      <c r="BP33" s="749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50">
        <f t="shared" si="0"/>
        <v>4</v>
      </c>
      <c r="BU33" s="555" t="str">
        <f t="shared" si="2"/>
        <v xml:space="preserve">    "I": { commit: "ㆧ" }  # /oonn/ ==&gt; Q</v>
      </c>
      <c r="BW33" s="755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8743</v>
      </c>
      <c r="C34" s="309"/>
      <c r="D34" s="309">
        <f xml:space="preserve"> LEN(E34)</f>
        <v>55</v>
      </c>
      <c r="E34" s="310" t="str">
        <f xml:space="preserve"> _xlfn.CONCAT(D19:BF19)</f>
        <v>1!qa2wsxeEdNcrRfvyYhnuUjJ8*iIk,&lt;9(lL;oMO0mp/Kbtgz.43657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8" t="str" cm="1">
        <f t="array" ref="BO34" xml:space="preserve"> INDEX(鍵盤設計表[聲韻調], MATCH(TRUE, EXACT($BN34, 鍵盤設計表[方音符號]), 0))</f>
        <v>韻</v>
      </c>
      <c r="BP34" s="749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50">
        <f t="shared" si="0"/>
        <v>2</v>
      </c>
      <c r="BU34" s="555" t="str">
        <f t="shared" si="2"/>
        <v xml:space="preserve">    "k": { commit: "ㄜ" }  # /or/ ==&gt; o</v>
      </c>
      <c r="BW34" s="755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9" t="s">
        <v>8762</v>
      </c>
      <c r="C35" s="312"/>
      <c r="D35" s="312">
        <f>LEN(E35)</f>
        <v>55</v>
      </c>
      <c r="E35" s="311" t="str">
        <f xml:space="preserve"> _xlfn.CONCAT(D20:BF20)</f>
        <v>ㄅㆠㄆㄇㄉㄊㄋㄌㄍㆣㄎㄫㄏㄐㆢㄑㄒㄗㆡㄘㄙㄧㆪㄨㆫㄚㆩㆦㆧㄜㆤㆥㄞㆮㄠㆯㄤㆲㆰㆱㄢㆬㄣㆭㆨㆴㆵㆻㆷㄥˋ˪ˊ˫˙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8" t="str" cm="1">
        <f t="array" ref="BO35" xml:space="preserve"> INDEX(鍵盤設計表[聲韻調], MATCH(TRUE, EXACT($BN35, 鍵盤設計表[方音符號]), 0))</f>
        <v>韻</v>
      </c>
      <c r="BP35" s="749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50">
        <f t="shared" si="0"/>
        <v>1</v>
      </c>
      <c r="BU35" s="555" t="str">
        <f t="shared" si="2"/>
        <v xml:space="preserve">    ",": { commit: "ㆤ" }  # /e/ ==&gt; e</v>
      </c>
      <c r="BW35" s="755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xlit|1!qa2wsxeEdNcrRfvyYhnuUjJ8*iIk,&lt;9(lL;oMO0mp/Kbtgz.43657|ㄅㆠㄆㄇㄉㄊㄋㄌㄍㆣㄎㄫㄏㄐㆢㄑㄒㄗㆡㄘㄙㄧㆪㄨㆫㄚㆩㆦㆧㄜㆤㆥㄞㆮㄠㆯㄤㆲㆰㆱㄢㆬㄣㆭㆨㆴㆵㆻㆷㄥˋ˪ˊ˫˙|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8" t="str" cm="1">
        <f t="array" ref="BO36" xml:space="preserve"> INDEX(鍵盤設計表[聲韻調], MATCH(TRUE, EXACT($BN36, 鍵盤設計表[方音符號]), 0))</f>
        <v>韻</v>
      </c>
      <c r="BP36" s="749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50">
        <f t="shared" si="0"/>
        <v>3</v>
      </c>
      <c r="BU36" s="555" t="str">
        <f t="shared" si="2"/>
        <v xml:space="preserve">    "&lt;": { commit: "ㆥ" }  # /enn/ ==&gt; E</v>
      </c>
      <c r="BW36" s="755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8" t="str" cm="1">
        <f t="array" ref="BO37" xml:space="preserve"> INDEX(鍵盤設計表[聲韻調], MATCH(TRUE, EXACT($BN37, 鍵盤設計表[方音符號]), 0))</f>
        <v>韻</v>
      </c>
      <c r="BP37" s="749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50">
        <f t="shared" si="0"/>
        <v>2</v>
      </c>
      <c r="BU37" s="555" t="str">
        <f t="shared" si="2"/>
        <v xml:space="preserve">    "9": { commit: "ㄞ" }  # /ai/ ==&gt; x</v>
      </c>
      <c r="BW37" s="755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8" t="str" cm="1">
        <f t="array" ref="BO38" xml:space="preserve"> INDEX(鍵盤設計表[聲韻調], MATCH(TRUE, EXACT($BN38, 鍵盤設計表[方音符號]), 0))</f>
        <v>韻</v>
      </c>
      <c r="BP38" s="749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50">
        <f t="shared" si="0"/>
        <v>4</v>
      </c>
      <c r="BU38" s="555" t="str">
        <f t="shared" si="2"/>
        <v xml:space="preserve">    "(": { commit: "ㆮ" }  # /ainn/ ==&gt; X</v>
      </c>
      <c r="BW38" s="755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8" t="str" cm="1">
        <f t="array" ref="BO39" xml:space="preserve"> INDEX(鍵盤設計表[聲韻調], MATCH(TRUE, EXACT($BN39, 鍵盤設計表[方音符號]), 0))</f>
        <v>韻</v>
      </c>
      <c r="BP39" s="749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50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5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_xlfn.CONCAT(D18:AU18)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8" t="str" cm="1">
        <f t="array" ref="BO40" xml:space="preserve"> INDEX(鍵盤設計表[聲韻調], MATCH(TRUE, EXACT($BN40, 鍵盤設計表[方音符號]), 0))</f>
        <v>韻</v>
      </c>
      <c r="BP40" s="749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50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5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_xlfn.CONCAT(D20:AQ20)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8" t="str" cm="1">
        <f t="array" ref="BO41" xml:space="preserve"> INDEX(鍵盤設計表[聲韻調], MATCH(TRUE, EXACT($BN41, 鍵盤設計表[方音符號]), 0))</f>
        <v>韻</v>
      </c>
      <c r="BP41" s="749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50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8" t="str" cm="1">
        <f t="array" ref="BO42" xml:space="preserve"> INDEX(鍵盤設計表[聲韻調], MATCH(TRUE, EXACT($BN42, 鍵盤設計表[方音符號]), 0))</f>
        <v>韻</v>
      </c>
      <c r="BP42" s="749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50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8" t="str" cm="1">
        <f t="array" ref="BO43" xml:space="preserve"> INDEX(鍵盤設計表[聲韻調], MATCH(TRUE, EXACT($BN43, 鍵盤設計表[方音符號]), 0))</f>
        <v>韻</v>
      </c>
      <c r="BP43" s="749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50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8" t="str" cm="1">
        <f t="array" ref="BO44" xml:space="preserve"> INDEX(鍵盤設計表[聲韻調], MATCH(TRUE, EXACT($BN44, 鍵盤設計表[方音符號]), 0))</f>
        <v>韻</v>
      </c>
      <c r="BP44" s="749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50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8" t="str" cm="1">
        <f t="array" ref="BO45" xml:space="preserve"> INDEX(鍵盤設計表[聲韻調], MATCH(TRUE, EXACT($BN45, 鍵盤設計表[方音符號]), 0))</f>
        <v>韻</v>
      </c>
      <c r="BP45" s="749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50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8" t="str" cm="1">
        <f t="array" ref="BO46" xml:space="preserve"> INDEX(鍵盤設計表[聲韻調], MATCH(TRUE, EXACT($BN46, 鍵盤設計表[方音符號]), 0))</f>
        <v>韻</v>
      </c>
      <c r="BP46" s="749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50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8" t="str" cm="1">
        <f t="array" ref="BO47" xml:space="preserve"> INDEX(鍵盤設計表[聲韻調], MATCH(TRUE, EXACT($BN47, 鍵盤設計表[方音符號]), 0))</f>
        <v>韻</v>
      </c>
      <c r="BP47" s="749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50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8" t="str" cm="1">
        <f t="array" ref="BO48" xml:space="preserve"> INDEX(鍵盤設計表[聲韻調], MATCH(TRUE, EXACT($BN48, 鍵盤設計表[方音符號]), 0))</f>
        <v>韻</v>
      </c>
      <c r="BP48" s="749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50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8" t="str" cm="1">
        <f t="array" ref="BO49" xml:space="preserve"> INDEX(鍵盤設計表[聲韻調], MATCH(TRUE, EXACT($BN49, 鍵盤設計表[方音符號]), 0))</f>
        <v>韻尾</v>
      </c>
      <c r="BP49" s="749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50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8" t="str" cm="1">
        <f t="array" ref="BO50" xml:space="preserve"> INDEX(鍵盤設計表[聲韻調], MATCH(TRUE, EXACT($BN50, 鍵盤設計表[方音符號]), 0))</f>
        <v>韻尾</v>
      </c>
      <c r="BP50" s="749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50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8" t="str" cm="1">
        <f t="array" ref="BO51" xml:space="preserve"> INDEX(鍵盤設計表[聲韻調], MATCH(TRUE, EXACT($BN51, 鍵盤設計表[方音符號]), 0))</f>
        <v>韻尾</v>
      </c>
      <c r="BP51" s="749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50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8" t="str" cm="1">
        <f t="array" ref="BO52" xml:space="preserve"> INDEX(鍵盤設計表[聲韻調], MATCH(TRUE, EXACT($BN52, 鍵盤設計表[方音符號]), 0))</f>
        <v>韻尾</v>
      </c>
      <c r="BP52" s="749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50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8" t="str" cm="1">
        <f t="array" ref="BO53" xml:space="preserve"> INDEX(鍵盤設計表[聲韻調], MATCH(TRUE, EXACT($BN53, 鍵盤設計表[方音符號]), 0))</f>
        <v>韻尾</v>
      </c>
      <c r="BP53" s="749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50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8" t="str" cm="1">
        <f t="array" ref="BO54" xml:space="preserve"> INDEX(鍵盤設計表[聲韻調], MATCH(TRUE, EXACT($BN54, 鍵盤設計表[方音符號]), 0))</f>
        <v>調</v>
      </c>
      <c r="BP54" s="749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50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8" t="str" cm="1">
        <f t="array" ref="BO55" xml:space="preserve"> INDEX(鍵盤設計表[聲韻調], MATCH(TRUE, EXACT($BN55, 鍵盤設計表[方音符號]), 0))</f>
        <v>調</v>
      </c>
      <c r="BP55" s="749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50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8" t="str" cm="1">
        <f t="array" ref="BO56" xml:space="preserve"> INDEX(鍵盤設計表[聲韻調], MATCH(TRUE, EXACT($BN56, 鍵盤設計表[方音符號]), 0))</f>
        <v>調</v>
      </c>
      <c r="BP56" s="749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50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8" t="str" cm="1">
        <f t="array" ref="BO57" xml:space="preserve"> INDEX(鍵盤設計表[聲韻調], MATCH(TRUE, EXACT($BN57, 鍵盤設計表[方音符號]), 0))</f>
        <v>調</v>
      </c>
      <c r="BP57" s="749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50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8" t="str" cm="1">
        <f t="array" ref="BO58" xml:space="preserve"> INDEX(鍵盤設計表[聲韻調], MATCH(TRUE, EXACT($BN58, 鍵盤設計表[方音符號]), 0))</f>
        <v>調</v>
      </c>
      <c r="BP58" s="749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50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4" t="s">
        <v>386</v>
      </c>
      <c r="C5" s="751" t="s">
        <v>8715</v>
      </c>
      <c r="D5" s="114" t="s">
        <v>8743</v>
      </c>
      <c r="E5" s="752" t="s">
        <v>8744</v>
      </c>
      <c r="F5" s="751" t="s">
        <v>835</v>
      </c>
      <c r="G5" s="753" t="s">
        <v>8714</v>
      </c>
      <c r="H5" s="145"/>
      <c r="I5" s="705"/>
    </row>
    <row r="6" spans="2:9" ht="45.75">
      <c r="B6" s="747" t="s">
        <v>20</v>
      </c>
      <c r="C6" s="748" t="s">
        <v>2819</v>
      </c>
      <c r="D6" s="749" t="s">
        <v>361</v>
      </c>
      <c r="E6" s="58" t="s">
        <v>190</v>
      </c>
      <c r="F6" s="113" t="s">
        <v>190</v>
      </c>
      <c r="G6" s="750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6" t="s">
        <v>27</v>
      </c>
      <c r="C7" s="748" t="s">
        <v>2819</v>
      </c>
      <c r="D7" s="749" t="s">
        <v>394</v>
      </c>
      <c r="E7" s="58" t="s">
        <v>144</v>
      </c>
      <c r="F7" s="113" t="s">
        <v>838</v>
      </c>
      <c r="G7" s="750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8" t="s">
        <v>2819</v>
      </c>
      <c r="D8" s="749" t="s">
        <v>353</v>
      </c>
      <c r="E8" s="58" t="s">
        <v>217</v>
      </c>
      <c r="F8" s="113" t="s">
        <v>217</v>
      </c>
      <c r="G8" s="750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8" t="s">
        <v>2819</v>
      </c>
      <c r="D9" s="749" t="s">
        <v>351</v>
      </c>
      <c r="E9" s="58" t="s">
        <v>143</v>
      </c>
      <c r="F9" s="113" t="s">
        <v>143</v>
      </c>
      <c r="G9" s="750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8" t="s">
        <v>2819</v>
      </c>
      <c r="D10" s="749" t="s">
        <v>347</v>
      </c>
      <c r="E10" s="58" t="s">
        <v>309</v>
      </c>
      <c r="F10" s="113" t="s">
        <v>309</v>
      </c>
      <c r="G10" s="750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8" t="s">
        <v>2819</v>
      </c>
      <c r="D11" s="749" t="s">
        <v>341</v>
      </c>
      <c r="E11" s="58" t="s">
        <v>30</v>
      </c>
      <c r="F11" s="113" t="s">
        <v>30</v>
      </c>
      <c r="G11" s="750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8" t="s">
        <v>2819</v>
      </c>
      <c r="D12" s="749" t="s">
        <v>338</v>
      </c>
      <c r="E12" s="58" t="s">
        <v>34</v>
      </c>
      <c r="F12" s="113" t="s">
        <v>34</v>
      </c>
      <c r="G12" s="750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8" t="s">
        <v>2819</v>
      </c>
      <c r="D13" s="749" t="s">
        <v>332</v>
      </c>
      <c r="E13" s="58" t="s">
        <v>86</v>
      </c>
      <c r="F13" s="113" t="s">
        <v>86</v>
      </c>
      <c r="G13" s="750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8" t="s">
        <v>2819</v>
      </c>
      <c r="D14" s="749" t="s">
        <v>329</v>
      </c>
      <c r="E14" s="58" t="s">
        <v>184</v>
      </c>
      <c r="F14" s="113" t="s">
        <v>184</v>
      </c>
      <c r="G14" s="750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8" t="s">
        <v>2819</v>
      </c>
      <c r="D15" s="749" t="s">
        <v>322</v>
      </c>
      <c r="E15" s="58" t="s">
        <v>141</v>
      </c>
      <c r="F15" s="113" t="s">
        <v>847</v>
      </c>
      <c r="G15" s="750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8" t="s">
        <v>2819</v>
      </c>
      <c r="D16" s="749" t="s">
        <v>309</v>
      </c>
      <c r="E16" s="58" t="s">
        <v>37</v>
      </c>
      <c r="F16" s="113" t="s">
        <v>37</v>
      </c>
      <c r="G16" s="750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8" t="s">
        <v>2819</v>
      </c>
      <c r="D17" s="749" t="s">
        <v>429</v>
      </c>
      <c r="E17" s="58" t="s">
        <v>341</v>
      </c>
      <c r="F17" s="113" t="s">
        <v>140</v>
      </c>
      <c r="G17" s="750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8" t="s">
        <v>2819</v>
      </c>
      <c r="D18" s="749" t="s">
        <v>305</v>
      </c>
      <c r="E18" s="58" t="s">
        <v>422</v>
      </c>
      <c r="F18" s="113" t="s">
        <v>422</v>
      </c>
      <c r="G18" s="750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8" t="s">
        <v>2819</v>
      </c>
      <c r="D19" s="749" t="s">
        <v>283</v>
      </c>
      <c r="E19" s="58" t="s">
        <v>254</v>
      </c>
      <c r="F19" s="113" t="s">
        <v>254</v>
      </c>
      <c r="G19" s="750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8" t="s">
        <v>2819</v>
      </c>
      <c r="D20" s="749" t="s">
        <v>560</v>
      </c>
      <c r="E20" s="58" t="s">
        <v>249</v>
      </c>
      <c r="F20" s="113" t="s">
        <v>8737</v>
      </c>
      <c r="G20" s="750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8" t="s">
        <v>2819</v>
      </c>
      <c r="D21" s="749" t="s">
        <v>600</v>
      </c>
      <c r="E21" s="58" t="s">
        <v>456</v>
      </c>
      <c r="F21" s="113" t="s">
        <v>463</v>
      </c>
      <c r="G21" s="750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8" t="s">
        <v>2819</v>
      </c>
      <c r="D22" s="749" t="s">
        <v>601</v>
      </c>
      <c r="E22" s="58" t="s">
        <v>460</v>
      </c>
      <c r="F22" s="113" t="s">
        <v>8738</v>
      </c>
      <c r="G22" s="750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8" t="s">
        <v>2819</v>
      </c>
      <c r="D23" s="749" t="s">
        <v>588</v>
      </c>
      <c r="E23" s="58" t="s">
        <v>179</v>
      </c>
      <c r="F23" s="113" t="s">
        <v>179</v>
      </c>
      <c r="G23" s="750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8" t="s">
        <v>2819</v>
      </c>
      <c r="D24" s="749" t="s">
        <v>447</v>
      </c>
      <c r="E24" s="58" t="s">
        <v>449</v>
      </c>
      <c r="F24" s="113" t="s">
        <v>857</v>
      </c>
      <c r="G24" s="750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8" t="s">
        <v>2819</v>
      </c>
      <c r="D25" s="749" t="s">
        <v>422</v>
      </c>
      <c r="E25" s="58" t="s">
        <v>305</v>
      </c>
      <c r="F25" s="113" t="s">
        <v>305</v>
      </c>
      <c r="G25" s="750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8" t="s">
        <v>2819</v>
      </c>
      <c r="D26" s="749" t="s">
        <v>34</v>
      </c>
      <c r="E26" s="58" t="s">
        <v>338</v>
      </c>
      <c r="F26" s="113" t="s">
        <v>338</v>
      </c>
      <c r="G26" s="750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INDEX(注音編碼對照表!$F$3:$F$58, MATCH(TRUE, EXACT(表格1_33411[[#This Row],[注音編碼]], 注音編碼對照表!$H$3:$H$58),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INDEX(注音編碼對照表!$F$3:$F$58, MATCH(TRUE, EXACT(表格1_33411[[#This Row],[注音編碼]], 注音編碼對照表!$H$3:$H$58),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INDEX(注音編碼對照表!$F$3:$F$58, MATCH(TRUE, EXACT(表格1_33411[[#This Row],[注音編碼]], 注音編碼對照表!$H$3:$H$58),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INDEX(注音編碼對照表!$F$3:$F$58, MATCH(TRUE, EXACT(表格1_33411[[#This Row],[注音編碼]], 注音編碼對照表!$H$3:$H$58),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INDEX(注音編碼對照表!$F$3:$F$58, MATCH(TRUE, EXACT(表格1_33411[[#This Row],[注音編碼]], 注音編碼對照表!$H$3:$H$58),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INDEX(注音編碼對照表!$F$3:$F$58, MATCH(TRUE, EXACT(表格1_33411[[#This Row],[注音編碼]], 注音編碼對照表!$H$3:$H$58),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INDEX(注音編碼對照表!$F$3:$F$58, MATCH(TRUE, EXACT(表格1_33411[[#This Row],[注音編碼]], 注音編碼對照表!$H$3:$H$58),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INDEX(注音編碼對照表!$F$3:$F$58, MATCH(TRUE, EXACT(表格1_33411[[#This Row],[注音編碼]], 注音編碼對照表!$H$3:$H$58),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INDEX(注音編碼對照表!$F$3:$F$58, MATCH(TRUE, EXACT(表格1_33411[[#This Row],[注音編碼]], 注音編碼對照表!$H$3:$H$58),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INDEX(注音編碼對照表!$F$3:$F$58, MATCH(TRUE, EXACT(表格1_33411[[#This Row],[注音編碼]], 注音編碼對照表!$H$3:$H$58),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INDEX(注音編碼對照表!$F$3:$F$58, MATCH(TRUE, EXACT(表格1_33411[[#This Row],[注音編碼]], 注音編碼對照表!$H$3:$H$58),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INDEX(注音編碼對照表!$F$3:$F$58, MATCH(TRUE, EXACT(表格1_33411[[#This Row],[注音編碼]], 注音編碼對照表!$H$3:$H$58),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INDEX(注音編碼對照表!$F$3:$F$58, MATCH(TRUE, EXACT(表格1_33411[[#This Row],[注音編碼]], 注音編碼對照表!$H$3:$H$58),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INDEX(注音編碼對照表!$F$3:$F$58, MATCH(TRUE, EXACT(表格1_33411[[#This Row],[注音編碼]], 注音編碼對照表!$H$3:$H$58),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INDEX(注音編碼對照表!$F$3:$F$58, MATCH(TRUE, EXACT(表格1_33411[[#This Row],[注音編碼]], 注音編碼對照表!$H$3:$H$58),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INDEX(注音編碼對照表!$F$3:$F$58, MATCH(TRUE, EXACT(表格1_33411[[#This Row],[注音編碼]], 注音編碼對照表!$H$3:$H$58),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INDEX(注音編碼對照表!$F$3:$F$58, MATCH(TRUE, EXACT(表格1_33411[[#This Row],[注音編碼]], 注音編碼對照表!$H$3:$H$58),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INDEX(注音編碼對照表!$F$3:$F$58, MATCH(TRUE, EXACT(表格1_33411[[#This Row],[注音編碼]], 注音編碼對照表!$H$3:$H$58),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INDEX(注音編碼對照表!$F$3:$F$58, MATCH(TRUE, EXACT(表格1_33411[[#This Row],[注音編碼]], 注音編碼對照表!$H$3:$H$58),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INDEX(注音編碼對照表!$F$3:$F$58, MATCH(TRUE, EXACT(表格1_33411[[#This Row],[注音編碼]], 注音編碼對照表!$H$3:$H$58),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INDEX(注音編碼對照表!$F$3:$F$58, MATCH(TRUE, EXACT(表格1_33411[[#This Row],[注音編碼]], 注音編碼對照表!$H$3:$H$58),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INDEX(注音編碼對照表!$F$3:$F$58, MATCH(TRUE, EXACT(表格1_33411[[#This Row],[注音編碼]], 注音編碼對照表!$H$3:$H$58),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INDEX(注音編碼對照表!$F$3:$F$58, MATCH(TRUE, EXACT(表格1_33411[[#This Row],[注音編碼]], 注音編碼對照表!$H$3:$H$58),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INDEX(注音編碼對照表!$F$3:$F$58, MATCH(TRUE, EXACT(表格1_33411[[#This Row],[注音編碼]], 注音編碼對照表!$H$3:$H$58),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INDEX(注音編碼對照表!$F$3:$F$58, MATCH(TRUE, EXACT(表格1_33411[[#This Row],[注音編碼]], 注音編碼對照表!$H$3:$H$58),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INDEX(注音編碼對照表!$F$3:$F$58, MATCH(TRUE, EXACT(表格1_33411[[#This Row],[注音編碼]], 注音編碼對照表!$H$3:$H$58),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INDEX(注音編碼對照表!$F$3:$F$58, MATCH(TRUE, EXACT(表格1_33411[[#This Row],[注音編碼]], 注音編碼對照表!$H$3:$H$58),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INDEX(注音編碼對照表!$F$3:$F$58, MATCH(TRUE, EXACT(表格1_33411[[#This Row],[注音編碼]], 注音編碼對照表!$H$3:$H$58),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INDEX(注音編碼對照表!$F$3:$F$58, MATCH(TRUE, EXACT(表格1_33411[[#This Row],[注音編碼]], 注音編碼對照表!$H$3:$H$58),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INDEX(注音編碼對照表!$F$3:$F$58, MATCH(TRUE, EXACT(表格1_33411[[#This Row],[注音編碼]], 注音編碼對照表!$H$3:$H$58),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INDEX(注音編碼對照表!$F$3:$F$58, MATCH(TRUE, EXACT(表格1_33411[[#This Row],[注音編碼]], 注音編碼對照表!$H$3:$H$58),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INDEX(注音編碼對照表!$F$3:$F$58, MATCH(TRUE, EXACT(表格1_33411[[#This Row],[注音編碼]], 注音編碼對照表!$H$3:$H$58),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INDEX(注音編碼對照表!$F$3:$F$58, MATCH(TRUE, EXACT(表格1_33411[[#This Row],[注音編碼]], 注音編碼對照表!$H$3:$H$58),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INDEX(注音編碼對照表!$F$3:$F$58, MATCH(TRUE, EXACT(表格1_33411[[#This Row],[注音編碼]], 注音編碼對照表!$H$3:$H$58),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INDEX(注音編碼對照表!$F$3:$F$58, MATCH(TRUE, EXACT(表格1_33411[[#This Row],[注音編碼]], 注音編碼對照表!$H$3:$H$58),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INDEX(注音編碼對照表!$F$3:$F$58, MATCH(TRUE, EXACT(表格1_33411[[#This Row],[注音編碼]], 注音編碼對照表!$H$3:$H$58),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INDEX(注音編碼對照表!$F$3:$F$58, MATCH(TRUE, EXACT(表格1_33411[[#This Row],[注音編碼]], 注音編碼對照表!$H$3:$H$58),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INDEX(注音編碼對照表!$F$3:$F$58, MATCH(TRUE, EXACT(表格1_33411[[#This Row],[注音編碼]], 注音編碼對照表!$H$3:$H$58),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INDEX(注音編碼對照表!$F$3:$F$58, MATCH(TRUE, EXACT(表格1_33411[[#This Row],[注音編碼]], 注音編碼對照表!$H$3:$H$58),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INDEX(注音編碼對照表!$F$3:$F$58, MATCH(TRUE, EXACT(表格1_33411[[#This Row],[注音編碼]], 注音編碼對照表!$H$3:$H$58),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INDEX(注音編碼對照表!$F$3:$F$58, MATCH(TRUE, EXACT(表格1_33411[[#This Row],[注音編碼]], 注音編碼對照表!$H$3:$H$58),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t="str" cm="1">
        <f t="array" ref="AB43" xml:space="preserve"> INDEX(注音編碼對照表[方音編碼], MATCH(TRUE, EXACT(RIME設定解析!$AA43, 注音編碼對照表[鍵盤按鍵] ),0))</f>
        <v>L</v>
      </c>
      <c r="AC43" s="32" t="str" cm="1">
        <f t="array" ref="AC43" xml:space="preserve"> INDEX(注音編碼對照表[方音符號], MATCH(TRUE, EXACT(RIME設定解析!$AA43, 注音編碼對照表[鍵盤按鍵] ),0))</f>
        <v>ㄥ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INDEX(注音編碼對照表!$F$3:$F$58, MATCH(TRUE, EXACT(表格1_33411[[#This Row],[注音編碼]], 注音編碼對照表!$H$3:$H$58), 0))</f>
        <v>ainn</v>
      </c>
      <c r="Y44" s="24"/>
      <c r="Z44" s="87">
        <f t="shared" si="10"/>
        <v>42</v>
      </c>
      <c r="AA44" s="71" t="str">
        <f>注音編碼對照表!$I52</f>
        <v/>
      </c>
      <c r="AB44" s="426" t="str" cm="1">
        <f t="array" ref="AB44" xml:space="preserve"> INDEX(注音編碼對照表[方音編碼], MATCH(TRUE, EXACT(RIME設定解析!$AA44, 注音編碼對照表[鍵盤按鍵] ),0))</f>
        <v/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/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INDEX(注音編碼對照表!$F$3:$F$58, MATCH(TRUE, EXACT(表格1_33411[[#This Row],[注音編碼]], 注音編碼對照表!$H$3:$H$58), 0))</f>
        <v>#N/A</v>
      </c>
      <c r="Y45" s="24"/>
      <c r="Z45" s="77">
        <f t="shared" si="10"/>
        <v>43</v>
      </c>
      <c r="AA45" s="71">
        <f>注音編碼對照表!$I53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INDEX(注音編碼對照表!$F$3:$F$58, MATCH(TRUE, EXACT(表格1_33411[[#This Row],[注音編碼]], 注音編碼對照表!$H$3:$H$58), 0))</f>
        <v>#N/A</v>
      </c>
      <c r="Y46" s="24"/>
      <c r="Z46" s="77">
        <f t="shared" si="10"/>
        <v>44</v>
      </c>
      <c r="AA46" s="71">
        <f>注音編碼對照表!$I54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INDEX(注音編碼對照表!$F$3:$F$58, MATCH(TRUE, EXACT(表格1_33411[[#This Row],[注音編碼]], 注音編碼對照表!$H$3:$H$58), 0))</f>
        <v>#N/A</v>
      </c>
      <c r="Y47" s="24"/>
      <c r="Z47" s="77">
        <f t="shared" si="10"/>
        <v>45</v>
      </c>
      <c r="AA47" s="71">
        <f>注音編碼對照表!$I55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INDEX(注音編碼對照表!$F$3:$F$58, MATCH(TRUE, EXACT(表格1_33411[[#This Row],[注音編碼]], 注音編碼對照表!$H$3:$H$58), 0))</f>
        <v>#N/A</v>
      </c>
      <c r="Y48" s="24"/>
      <c r="Z48" s="77">
        <f t="shared" si="10"/>
        <v>46</v>
      </c>
      <c r="AA48" s="71">
        <f>注音編碼對照表!$I56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INDEX(注音編碼對照表!$F$3:$F$58, MATCH(TRUE, EXACT(表格1_33411[[#This Row],[注音編碼]], 注音編碼對照表!$H$3:$H$58), 0))</f>
        <v>2</v>
      </c>
      <c r="Y49" s="24"/>
      <c r="Z49" s="78">
        <f t="shared" si="10"/>
        <v>47</v>
      </c>
      <c r="AA49" s="73">
        <f>注音編碼對照表!$I57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INDEX(注音編碼對照表!$F$3:$F$58, MATCH(TRUE, EXACT(表格1_33411[[#This Row],[注音編碼]], 注音編碼對照表!$H$3:$H$58),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INDEX(注音編碼對照表!$F$3:$F$58, MATCH(TRUE, EXACT(表格1_33411[[#This Row],[注音編碼]], 注音編碼對照表!$H$3:$H$58),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INDEX(注音編碼對照表!$F$3:$F$58, MATCH(TRUE, EXACT(表格1_33411[[#This Row],[注音編碼]], 注音編碼對照表!$H$3:$H$58),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INDEX(注音編碼對照表!$F$3:$F$58, MATCH(TRUE, EXACT(表格1_33411[[#This Row],[注音編碼]], 注音編碼對照表!$H$3:$H$58),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58" t="s">
        <v>680</v>
      </c>
      <c r="C4" s="758" t="s">
        <v>682</v>
      </c>
      <c r="D4" s="758"/>
      <c r="E4" s="507" t="s">
        <v>753</v>
      </c>
      <c r="F4" s="508"/>
      <c r="G4" s="509"/>
      <c r="H4" s="759" t="s">
        <v>754</v>
      </c>
      <c r="I4" s="761"/>
      <c r="J4" s="761"/>
      <c r="K4" s="761"/>
      <c r="L4" s="760"/>
    </row>
    <row r="5" spans="2:12">
      <c r="B5" s="758"/>
      <c r="C5" s="758"/>
      <c r="D5" s="758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59" t="s">
        <v>758</v>
      </c>
      <c r="L5" s="760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2025-09-09T13:46:09Z</dcterms:modified>
</cp:coreProperties>
</file>