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65B2A8B7-9509-469A-97C7-0DD751B6D05F}" xr6:coauthVersionLast="47" xr6:coauthVersionMax="47" xr10:uidLastSave="{00000000-0000-0000-0000-000000000000}"/>
  <bookViews>
    <workbookView xWindow="-28920" yWindow="-120" windowWidth="29040" windowHeight="15840" activeTab="1" xr2:uid="{E87E5C8B-EACA-42E9-8621-62DDB8F02212}"/>
  </bookViews>
  <sheets>
    <sheet name="鍵盤" sheetId="2" r:id="rId1"/>
    <sheet name="RIME對映編碼 (台語方音)" sheetId="1" r:id="rId2"/>
  </sheets>
  <externalReferences>
    <externalReference r:id="rId3"/>
  </externalReferences>
  <definedNames>
    <definedName name="方音符號" localSheetId="1">'RIME對映編碼 (台語方音)'!$U$3:$U$44</definedName>
    <definedName name="方音符號">[1]RIME編碼!$AA$3:$AA$45</definedName>
    <definedName name="字典編碼">[1]RIME編碼!$AB$3:$AB$45</definedName>
    <definedName name="拼音字母" localSheetId="1">'RIME對映編碼 (台語方音)'!#REF!</definedName>
    <definedName name="拼音字母">[1]RIME編碼!$AC$3:$AC$45</definedName>
    <definedName name="按鍵編碼" localSheetId="1">'RIME對映編碼 (台語方音)'!$T$3:$T$44</definedName>
    <definedName name="國際音標" localSheetId="1">'RIME對映編碼 (台語方音)'!#REF!</definedName>
    <definedName name="鍵盤位置" localSheetId="1">'RIME對映編碼 (台語方音)'!$S$3:$S$44</definedName>
    <definedName name="鍵盤位置">[1]RIME編碼!$W$3:$W$40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8" i="1" l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47" i="1"/>
  <c r="X58" i="1" a="1"/>
  <c r="X58" i="1" s="1"/>
  <c r="X57" i="1" a="1"/>
  <c r="X57" i="1" s="1"/>
  <c r="X56" i="1" a="1"/>
  <c r="X56" i="1" s="1"/>
  <c r="X55" i="1" a="1"/>
  <c r="X55" i="1" s="1"/>
  <c r="X54" i="1" a="1"/>
  <c r="X54" i="1" s="1"/>
  <c r="X53" i="1" a="1"/>
  <c r="X53" i="1" s="1"/>
  <c r="X52" i="1" a="1"/>
  <c r="X52" i="1" s="1"/>
  <c r="X51" i="1" a="1"/>
  <c r="X51" i="1" s="1"/>
  <c r="X50" i="1" a="1"/>
  <c r="X50" i="1" s="1"/>
  <c r="X49" i="1" a="1"/>
  <c r="X49" i="1" s="1"/>
  <c r="X48" i="1" a="1"/>
  <c r="X48" i="1" s="1"/>
  <c r="X47" i="1" a="1"/>
  <c r="X47" i="1" s="1"/>
  <c r="X46" i="1" a="1"/>
  <c r="X46" i="1" s="1"/>
  <c r="X45" i="1" a="1"/>
  <c r="X45" i="1" s="1"/>
  <c r="AB44" i="1"/>
  <c r="X44" i="1" a="1"/>
  <c r="X44" i="1" s="1"/>
  <c r="F44" i="1" a="1"/>
  <c r="F44" i="1" s="1"/>
  <c r="X43" i="1" a="1"/>
  <c r="X43" i="1" s="1"/>
  <c r="F43" i="1" a="1"/>
  <c r="F43" i="1" s="1"/>
  <c r="X42" i="1" a="1"/>
  <c r="X42" i="1" s="1"/>
  <c r="F42" i="1" a="1"/>
  <c r="F42" i="1" s="1"/>
  <c r="X41" i="1" a="1"/>
  <c r="X41" i="1" s="1"/>
  <c r="F41" i="1" a="1"/>
  <c r="F41" i="1" s="1"/>
  <c r="X40" i="1" a="1"/>
  <c r="X40" i="1" s="1"/>
  <c r="F40" i="1" a="1"/>
  <c r="F40" i="1" s="1"/>
  <c r="AB39" i="1"/>
  <c r="X39" i="1" a="1"/>
  <c r="X39" i="1" s="1"/>
  <c r="F39" i="1" a="1"/>
  <c r="F39" i="1" s="1"/>
  <c r="X38" i="1" a="1"/>
  <c r="X38" i="1" s="1"/>
  <c r="F38" i="1" a="1"/>
  <c r="F38" i="1" s="1"/>
  <c r="X37" i="1" a="1"/>
  <c r="X37" i="1" s="1"/>
  <c r="F37" i="1" a="1"/>
  <c r="F37" i="1" s="1"/>
  <c r="X36" i="1" a="1"/>
  <c r="X36" i="1" s="1"/>
  <c r="F36" i="1" a="1"/>
  <c r="F36" i="1" s="1"/>
  <c r="X35" i="1" a="1"/>
  <c r="X35" i="1" s="1"/>
  <c r="F35" i="1" a="1"/>
  <c r="F35" i="1" s="1"/>
  <c r="X34" i="1" a="1"/>
  <c r="X34" i="1" s="1"/>
  <c r="F34" i="1" a="1"/>
  <c r="F34" i="1" s="1"/>
  <c r="X33" i="1" a="1"/>
  <c r="X33" i="1" s="1"/>
  <c r="F33" i="1" a="1"/>
  <c r="F33" i="1" s="1"/>
  <c r="X32" i="1" a="1"/>
  <c r="X32" i="1" s="1"/>
  <c r="F32" i="1" a="1"/>
  <c r="F32" i="1" s="1"/>
  <c r="X31" i="1" a="1"/>
  <c r="X31" i="1" s="1"/>
  <c r="F31" i="1" a="1"/>
  <c r="F31" i="1" s="1"/>
  <c r="X30" i="1" a="1"/>
  <c r="X30" i="1" s="1"/>
  <c r="F30" i="1" a="1"/>
  <c r="F30" i="1" s="1"/>
  <c r="X29" i="1" a="1"/>
  <c r="X29" i="1" s="1"/>
  <c r="F29" i="1" a="1"/>
  <c r="F29" i="1" s="1"/>
  <c r="AB28" i="1"/>
  <c r="X28" i="1" a="1"/>
  <c r="X28" i="1" s="1"/>
  <c r="F28" i="1" a="1"/>
  <c r="F28" i="1" s="1"/>
  <c r="X27" i="1" a="1"/>
  <c r="X27" i="1" s="1"/>
  <c r="F27" i="1" a="1"/>
  <c r="F27" i="1" s="1"/>
  <c r="X26" i="1" a="1"/>
  <c r="X26" i="1" s="1"/>
  <c r="F26" i="1" a="1"/>
  <c r="F26" i="1" s="1"/>
  <c r="X25" i="1" a="1"/>
  <c r="X25" i="1" s="1"/>
  <c r="F25" i="1" a="1"/>
  <c r="F25" i="1" s="1"/>
  <c r="X24" i="1" a="1"/>
  <c r="X24" i="1" s="1"/>
  <c r="F24" i="1" a="1"/>
  <c r="F24" i="1" s="1"/>
  <c r="X23" i="1" a="1"/>
  <c r="X23" i="1" s="1"/>
  <c r="F23" i="1" a="1"/>
  <c r="F23" i="1" s="1"/>
  <c r="X22" i="1" a="1"/>
  <c r="X22" i="1" s="1"/>
  <c r="F22" i="1" a="1"/>
  <c r="F22" i="1" s="1"/>
  <c r="A22" i="1"/>
  <c r="X21" i="1" a="1"/>
  <c r="X21" i="1" s="1"/>
  <c r="F21" i="1" a="1"/>
  <c r="F21" i="1" s="1"/>
  <c r="X20" i="1" a="1"/>
  <c r="X20" i="1" s="1"/>
  <c r="F20" i="1" a="1"/>
  <c r="F20" i="1" s="1"/>
  <c r="X19" i="1" a="1"/>
  <c r="X19" i="1" s="1"/>
  <c r="F19" i="1" a="1"/>
  <c r="F19" i="1" s="1"/>
  <c r="X18" i="1" a="1"/>
  <c r="X18" i="1" s="1"/>
  <c r="F18" i="1" a="1"/>
  <c r="F18" i="1" s="1"/>
  <c r="X17" i="1" a="1"/>
  <c r="X17" i="1" s="1"/>
  <c r="F17" i="1" a="1"/>
  <c r="F17" i="1" s="1"/>
  <c r="X16" i="1" a="1"/>
  <c r="X16" i="1" s="1"/>
  <c r="F16" i="1" a="1"/>
  <c r="F16" i="1" s="1"/>
  <c r="X15" i="1" a="1"/>
  <c r="X15" i="1" s="1"/>
  <c r="F15" i="1" a="1"/>
  <c r="F15" i="1" s="1"/>
  <c r="AG14" i="1"/>
  <c r="AF14" i="1" s="1"/>
  <c r="X14" i="1" a="1"/>
  <c r="X14" i="1" s="1"/>
  <c r="F14" i="1" a="1"/>
  <c r="F14" i="1" s="1"/>
  <c r="AU13" i="1"/>
  <c r="X13" i="1" a="1"/>
  <c r="X13" i="1" s="1"/>
  <c r="F13" i="1" a="1"/>
  <c r="F13" i="1" s="1"/>
  <c r="X12" i="1" a="1"/>
  <c r="X12" i="1" s="1"/>
  <c r="F12" i="1" a="1"/>
  <c r="F12" i="1" s="1"/>
  <c r="A12" i="1"/>
  <c r="A13" i="1" s="1"/>
  <c r="X11" i="1" a="1"/>
  <c r="X11" i="1" s="1"/>
  <c r="F11" i="1" a="1"/>
  <c r="F11" i="1" s="1"/>
  <c r="AG10" i="1"/>
  <c r="X10" i="1" a="1"/>
  <c r="X10" i="1" s="1"/>
  <c r="F10" i="1" a="1"/>
  <c r="F10" i="1" s="1"/>
  <c r="X9" i="1" a="1"/>
  <c r="X9" i="1" s="1"/>
  <c r="F9" i="1" a="1"/>
  <c r="F9" i="1" s="1"/>
  <c r="X8" i="1" a="1"/>
  <c r="X8" i="1" s="1"/>
  <c r="F8" i="1" a="1"/>
  <c r="F8" i="1" s="1"/>
  <c r="X7" i="1" a="1"/>
  <c r="X7" i="1" s="1"/>
  <c r="F7" i="1" a="1"/>
  <c r="F7" i="1" s="1"/>
  <c r="AG6" i="1"/>
  <c r="X6" i="1" a="1"/>
  <c r="X6" i="1" s="1"/>
  <c r="F6" i="1"/>
  <c r="F6" i="1" a="1"/>
  <c r="AF5" i="1"/>
  <c r="X5" i="1" a="1"/>
  <c r="X5" i="1" s="1"/>
  <c r="F5" i="1" a="1"/>
  <c r="F5" i="1" s="1"/>
  <c r="X4" i="1" a="1"/>
  <c r="X4" i="1" s="1"/>
  <c r="F4" i="1" a="1"/>
  <c r="F4" i="1" s="1"/>
  <c r="X3" i="1" a="1"/>
  <c r="X3" i="1" s="1"/>
  <c r="F3" i="1" a="1"/>
  <c r="F3" i="1" s="1"/>
  <c r="A3" i="1"/>
  <c r="A4" i="1" s="1"/>
  <c r="A5" i="1" l="1"/>
  <c r="A7" i="1" s="1"/>
  <c r="AF10" i="1"/>
  <c r="A6" i="1"/>
  <c r="A14" i="1"/>
  <c r="A16" i="1" s="1"/>
  <c r="A15" i="1"/>
  <c r="A23" i="1"/>
  <c r="L44" i="1" l="1"/>
  <c r="L43" i="1"/>
  <c r="L42" i="1"/>
  <c r="L41" i="1"/>
  <c r="L40" i="1"/>
  <c r="L39" i="1"/>
  <c r="L36" i="1"/>
  <c r="L34" i="1"/>
  <c r="L32" i="1"/>
  <c r="L30" i="1"/>
  <c r="L14" i="1"/>
  <c r="L11" i="1"/>
  <c r="L8" i="1"/>
  <c r="L7" i="1"/>
  <c r="L5" i="1"/>
  <c r="L28" i="1"/>
  <c r="L25" i="1"/>
  <c r="L23" i="1"/>
  <c r="L22" i="1"/>
  <c r="L21" i="1"/>
  <c r="L20" i="1"/>
  <c r="L19" i="1"/>
  <c r="L18" i="1"/>
  <c r="L17" i="1"/>
  <c r="L16" i="1"/>
  <c r="L13" i="1"/>
  <c r="L37" i="1"/>
  <c r="L35" i="1"/>
  <c r="L33" i="1"/>
  <c r="L31" i="1"/>
  <c r="L29" i="1"/>
  <c r="L27" i="1"/>
  <c r="L24" i="1"/>
  <c r="L38" i="1"/>
  <c r="L26" i="1"/>
  <c r="B16" i="1"/>
  <c r="L15" i="1"/>
  <c r="L10" i="1"/>
  <c r="L12" i="1"/>
  <c r="L6" i="1"/>
  <c r="L4" i="1"/>
  <c r="L9" i="1"/>
  <c r="L3" i="1"/>
  <c r="H39" i="1"/>
  <c r="S39" i="1" s="1"/>
  <c r="H38" i="1"/>
  <c r="S38" i="1" s="1"/>
  <c r="H37" i="1"/>
  <c r="S37" i="1" s="1"/>
  <c r="H36" i="1"/>
  <c r="S36" i="1" s="1"/>
  <c r="H35" i="1"/>
  <c r="S35" i="1" s="1"/>
  <c r="H34" i="1"/>
  <c r="S34" i="1" s="1"/>
  <c r="H33" i="1"/>
  <c r="S33" i="1" s="1"/>
  <c r="H32" i="1"/>
  <c r="S32" i="1" s="1"/>
  <c r="H31" i="1"/>
  <c r="S31" i="1" s="1"/>
  <c r="H30" i="1"/>
  <c r="S30" i="1" s="1"/>
  <c r="H29" i="1"/>
  <c r="S29" i="1" s="1"/>
  <c r="H42" i="1"/>
  <c r="S42" i="1" s="1"/>
  <c r="H26" i="1"/>
  <c r="S26" i="1" s="1"/>
  <c r="H24" i="1"/>
  <c r="S24" i="1" s="1"/>
  <c r="H41" i="1"/>
  <c r="S41" i="1" s="1"/>
  <c r="H15" i="1"/>
  <c r="S15" i="1" s="1"/>
  <c r="H12" i="1"/>
  <c r="S12" i="1" s="1"/>
  <c r="H44" i="1"/>
  <c r="S44" i="1" s="1"/>
  <c r="H40" i="1"/>
  <c r="S40" i="1" s="1"/>
  <c r="H28" i="1"/>
  <c r="S28" i="1" s="1"/>
  <c r="H25" i="1"/>
  <c r="S25" i="1" s="1"/>
  <c r="H14" i="1"/>
  <c r="S14" i="1" s="1"/>
  <c r="H11" i="1"/>
  <c r="S11" i="1" s="1"/>
  <c r="H8" i="1"/>
  <c r="S8" i="1" s="1"/>
  <c r="H7" i="1"/>
  <c r="S7" i="1" s="1"/>
  <c r="B7" i="1"/>
  <c r="H43" i="1"/>
  <c r="S43" i="1" s="1"/>
  <c r="H27" i="1"/>
  <c r="S27" i="1" s="1"/>
  <c r="H23" i="1"/>
  <c r="S23" i="1" s="1"/>
  <c r="H22" i="1"/>
  <c r="S22" i="1" s="1"/>
  <c r="H21" i="1"/>
  <c r="S21" i="1" s="1"/>
  <c r="H20" i="1"/>
  <c r="S20" i="1" s="1"/>
  <c r="H9" i="1"/>
  <c r="S9" i="1" s="1"/>
  <c r="H18" i="1"/>
  <c r="S18" i="1" s="1"/>
  <c r="H16" i="1"/>
  <c r="S16" i="1" s="1"/>
  <c r="H10" i="1"/>
  <c r="S10" i="1" s="1"/>
  <c r="H5" i="1"/>
  <c r="S5" i="1" s="1"/>
  <c r="H3" i="1"/>
  <c r="H13" i="1"/>
  <c r="S13" i="1" s="1"/>
  <c r="H6" i="1"/>
  <c r="S6" i="1" s="1"/>
  <c r="H19" i="1"/>
  <c r="S19" i="1" s="1"/>
  <c r="H17" i="1"/>
  <c r="S17" i="1" s="1"/>
  <c r="H4" i="1"/>
  <c r="S4" i="1" s="1"/>
  <c r="G39" i="1"/>
  <c r="T39" i="1" s="1"/>
  <c r="G38" i="1"/>
  <c r="T38" i="1" s="1"/>
  <c r="G37" i="1"/>
  <c r="T37" i="1" s="1"/>
  <c r="G36" i="1"/>
  <c r="T36" i="1" s="1"/>
  <c r="G35" i="1"/>
  <c r="T35" i="1" s="1"/>
  <c r="G34" i="1"/>
  <c r="T34" i="1" s="1"/>
  <c r="G33" i="1"/>
  <c r="T33" i="1" s="1"/>
  <c r="G32" i="1"/>
  <c r="T32" i="1" s="1"/>
  <c r="G31" i="1"/>
  <c r="T31" i="1" s="1"/>
  <c r="G30" i="1"/>
  <c r="T30" i="1" s="1"/>
  <c r="G29" i="1"/>
  <c r="T29" i="1" s="1"/>
  <c r="G25" i="1"/>
  <c r="T25" i="1" s="1"/>
  <c r="G44" i="1"/>
  <c r="T44" i="1" s="1"/>
  <c r="G43" i="1"/>
  <c r="T43" i="1" s="1"/>
  <c r="G42" i="1"/>
  <c r="T42" i="1" s="1"/>
  <c r="G41" i="1"/>
  <c r="T41" i="1" s="1"/>
  <c r="G40" i="1"/>
  <c r="T40" i="1" s="1"/>
  <c r="G28" i="1"/>
  <c r="T28" i="1" s="1"/>
  <c r="G27" i="1"/>
  <c r="T27" i="1" s="1"/>
  <c r="G26" i="1"/>
  <c r="T26" i="1" s="1"/>
  <c r="G24" i="1"/>
  <c r="T24" i="1" s="1"/>
  <c r="G23" i="1"/>
  <c r="T23" i="1" s="1"/>
  <c r="G22" i="1"/>
  <c r="T22" i="1" s="1"/>
  <c r="G21" i="1"/>
  <c r="T21" i="1" s="1"/>
  <c r="G20" i="1"/>
  <c r="T20" i="1" s="1"/>
  <c r="G19" i="1"/>
  <c r="T19" i="1" s="1"/>
  <c r="G18" i="1"/>
  <c r="T18" i="1" s="1"/>
  <c r="G17" i="1"/>
  <c r="T17" i="1" s="1"/>
  <c r="G16" i="1"/>
  <c r="T16" i="1" s="1"/>
  <c r="G13" i="1"/>
  <c r="T13" i="1" s="1"/>
  <c r="G15" i="1"/>
  <c r="T15" i="1" s="1"/>
  <c r="G12" i="1"/>
  <c r="T12" i="1" s="1"/>
  <c r="G10" i="1"/>
  <c r="T10" i="1" s="1"/>
  <c r="G9" i="1"/>
  <c r="T9" i="1" s="1"/>
  <c r="G6" i="1"/>
  <c r="T6" i="1" s="1"/>
  <c r="G11" i="1"/>
  <c r="T11" i="1" s="1"/>
  <c r="G7" i="1"/>
  <c r="T7" i="1" s="1"/>
  <c r="G4" i="1"/>
  <c r="T4" i="1" s="1"/>
  <c r="B6" i="1"/>
  <c r="G5" i="1"/>
  <c r="T5" i="1" s="1"/>
  <c r="G3" i="1"/>
  <c r="T3" i="1" s="1"/>
  <c r="G14" i="1"/>
  <c r="T14" i="1" s="1"/>
  <c r="G8" i="1"/>
  <c r="T8" i="1" s="1"/>
  <c r="O39" i="1"/>
  <c r="O38" i="1"/>
  <c r="O37" i="1"/>
  <c r="O36" i="1"/>
  <c r="O35" i="1"/>
  <c r="O34" i="1"/>
  <c r="O33" i="1"/>
  <c r="O32" i="1"/>
  <c r="O31" i="1"/>
  <c r="O30" i="1"/>
  <c r="O29" i="1"/>
  <c r="O44" i="1"/>
  <c r="O43" i="1"/>
  <c r="O42" i="1"/>
  <c r="O41" i="1"/>
  <c r="O40" i="1"/>
  <c r="A24" i="1"/>
  <c r="A26" i="1" s="1"/>
  <c r="K44" i="1"/>
  <c r="K43" i="1"/>
  <c r="K42" i="1"/>
  <c r="K41" i="1"/>
  <c r="K40" i="1"/>
  <c r="K28" i="1"/>
  <c r="K27" i="1"/>
  <c r="K26" i="1"/>
  <c r="K39" i="1"/>
  <c r="K38" i="1"/>
  <c r="K37" i="1"/>
  <c r="K36" i="1"/>
  <c r="K35" i="1"/>
  <c r="K34" i="1"/>
  <c r="K33" i="1"/>
  <c r="K32" i="1"/>
  <c r="K31" i="1"/>
  <c r="K30" i="1"/>
  <c r="K29" i="1"/>
  <c r="K25" i="1"/>
  <c r="K15" i="1"/>
  <c r="K12" i="1"/>
  <c r="K10" i="1"/>
  <c r="K9" i="1"/>
  <c r="K6" i="1"/>
  <c r="B15" i="1"/>
  <c r="K14" i="1"/>
  <c r="K23" i="1"/>
  <c r="K22" i="1"/>
  <c r="K21" i="1"/>
  <c r="K20" i="1"/>
  <c r="K19" i="1"/>
  <c r="K18" i="1"/>
  <c r="K17" i="1"/>
  <c r="K16" i="1"/>
  <c r="K13" i="1"/>
  <c r="K24" i="1"/>
  <c r="K5" i="1"/>
  <c r="K3" i="1"/>
  <c r="K8" i="1"/>
  <c r="K4" i="1"/>
  <c r="K11" i="1"/>
  <c r="K7" i="1"/>
  <c r="U46" i="1" l="1"/>
  <c r="D55" i="1"/>
  <c r="D71" i="1"/>
  <c r="D87" i="1"/>
  <c r="D59" i="1"/>
  <c r="D75" i="1"/>
  <c r="D63" i="1"/>
  <c r="D79" i="1"/>
  <c r="D67" i="1"/>
  <c r="D83" i="1"/>
  <c r="D51" i="1"/>
  <c r="D82" i="1"/>
  <c r="D74" i="1"/>
  <c r="D66" i="1"/>
  <c r="D58" i="1"/>
  <c r="D81" i="1"/>
  <c r="D61" i="1"/>
  <c r="D47" i="1"/>
  <c r="D88" i="1"/>
  <c r="D72" i="1"/>
  <c r="D56" i="1"/>
  <c r="D50" i="1"/>
  <c r="D77" i="1"/>
  <c r="D57" i="1"/>
  <c r="D84" i="1"/>
  <c r="D68" i="1"/>
  <c r="D52" i="1"/>
  <c r="D86" i="1"/>
  <c r="D78" i="1"/>
  <c r="D70" i="1"/>
  <c r="D62" i="1"/>
  <c r="D54" i="1"/>
  <c r="D73" i="1"/>
  <c r="D53" i="1"/>
  <c r="D80" i="1"/>
  <c r="D64" i="1"/>
  <c r="D48" i="1"/>
  <c r="D65" i="1"/>
  <c r="D85" i="1"/>
  <c r="D69" i="1"/>
  <c r="D49" i="1"/>
  <c r="D76" i="1"/>
  <c r="D60" i="1"/>
  <c r="S3" i="1"/>
  <c r="E87" i="1"/>
  <c r="E83" i="1"/>
  <c r="E79" i="1"/>
  <c r="E75" i="1"/>
  <c r="E71" i="1"/>
  <c r="E67" i="1"/>
  <c r="E63" i="1"/>
  <c r="E59" i="1"/>
  <c r="E55" i="1"/>
  <c r="E51" i="1"/>
  <c r="E73" i="1"/>
  <c r="E57" i="1"/>
  <c r="E50" i="1"/>
  <c r="E84" i="1"/>
  <c r="E68" i="1"/>
  <c r="E52" i="1"/>
  <c r="E81" i="1"/>
  <c r="E86" i="1"/>
  <c r="E78" i="1"/>
  <c r="E70" i="1"/>
  <c r="E62" i="1"/>
  <c r="E54" i="1"/>
  <c r="E61" i="1"/>
  <c r="E80" i="1"/>
  <c r="E64" i="1"/>
  <c r="E48" i="1"/>
  <c r="E53" i="1"/>
  <c r="E47" i="1"/>
  <c r="E77" i="1"/>
  <c r="E76" i="1"/>
  <c r="E60" i="1"/>
  <c r="E49" i="1"/>
  <c r="E69" i="1"/>
  <c r="E82" i="1"/>
  <c r="E74" i="1"/>
  <c r="E66" i="1"/>
  <c r="E58" i="1"/>
  <c r="E88" i="1"/>
  <c r="E72" i="1"/>
  <c r="E56" i="1"/>
  <c r="E65" i="1"/>
  <c r="E85" i="1"/>
  <c r="P28" i="1"/>
  <c r="P25" i="1"/>
  <c r="P27" i="1"/>
  <c r="P24" i="1"/>
  <c r="P15" i="1"/>
  <c r="P12" i="1"/>
  <c r="P26" i="1"/>
  <c r="P14" i="1"/>
  <c r="P11" i="1"/>
  <c r="P8" i="1"/>
  <c r="P7" i="1"/>
  <c r="B26" i="1"/>
  <c r="P23" i="1"/>
  <c r="P22" i="1"/>
  <c r="P21" i="1"/>
  <c r="P20" i="1"/>
  <c r="P18" i="1"/>
  <c r="P16" i="1"/>
  <c r="P6" i="1"/>
  <c r="P13" i="1"/>
  <c r="P3" i="1"/>
  <c r="P19" i="1"/>
  <c r="P17" i="1"/>
  <c r="P9" i="1"/>
  <c r="P5" i="1"/>
  <c r="P10" i="1"/>
  <c r="P4" i="1"/>
  <c r="U19" i="1"/>
  <c r="U5" i="1"/>
  <c r="U9" i="1"/>
  <c r="U23" i="1"/>
  <c r="U7" i="1"/>
  <c r="U25" i="1"/>
  <c r="U12" i="1"/>
  <c r="U26" i="1"/>
  <c r="U31" i="1"/>
  <c r="U35" i="1"/>
  <c r="U39" i="1"/>
  <c r="U6" i="1"/>
  <c r="U10" i="1"/>
  <c r="U20" i="1"/>
  <c r="U27" i="1"/>
  <c r="U8" i="1"/>
  <c r="U28" i="1"/>
  <c r="U15" i="1"/>
  <c r="U42" i="1"/>
  <c r="U32" i="1"/>
  <c r="U36" i="1"/>
  <c r="U4" i="1"/>
  <c r="U13" i="1"/>
  <c r="U16" i="1"/>
  <c r="U21" i="1"/>
  <c r="U43" i="1"/>
  <c r="U11" i="1"/>
  <c r="U40" i="1"/>
  <c r="U41" i="1"/>
  <c r="U29" i="1"/>
  <c r="U33" i="1"/>
  <c r="U37" i="1"/>
  <c r="P39" i="1"/>
  <c r="P38" i="1"/>
  <c r="P37" i="1"/>
  <c r="P36" i="1"/>
  <c r="P35" i="1"/>
  <c r="P34" i="1"/>
  <c r="P33" i="1"/>
  <c r="P32" i="1"/>
  <c r="P31" i="1"/>
  <c r="P30" i="1"/>
  <c r="P29" i="1"/>
  <c r="P41" i="1"/>
  <c r="P44" i="1"/>
  <c r="P40" i="1"/>
  <c r="P43" i="1"/>
  <c r="P42" i="1"/>
  <c r="A25" i="1"/>
  <c r="U17" i="1"/>
  <c r="U3" i="1"/>
  <c r="U18" i="1"/>
  <c r="U22" i="1"/>
  <c r="U14" i="1"/>
  <c r="U44" i="1"/>
  <c r="U24" i="1"/>
  <c r="U30" i="1"/>
  <c r="U34" i="1"/>
  <c r="U38" i="1"/>
  <c r="AC58" i="1" l="1"/>
  <c r="AC57" i="1"/>
  <c r="AC56" i="1"/>
  <c r="AC55" i="1"/>
  <c r="AC54" i="1"/>
  <c r="AC53" i="1"/>
  <c r="AC52" i="1"/>
  <c r="AC51" i="1"/>
  <c r="AC50" i="1"/>
  <c r="AC49" i="1"/>
  <c r="AC48" i="1"/>
  <c r="AA45" i="1"/>
  <c r="AA58" i="1"/>
  <c r="AA47" i="1"/>
  <c r="AC46" i="1"/>
  <c r="AC23" i="1"/>
  <c r="AA46" i="1"/>
  <c r="AC45" i="1"/>
  <c r="AA43" i="1"/>
  <c r="AB43" i="1" s="1"/>
  <c r="AA42" i="1"/>
  <c r="AB42" i="1" s="1"/>
  <c r="AA41" i="1"/>
  <c r="AB41" i="1" s="1"/>
  <c r="AA40" i="1"/>
  <c r="AB40" i="1" s="1"/>
  <c r="AC38" i="1"/>
  <c r="AC37" i="1"/>
  <c r="AC36" i="1"/>
  <c r="AC35" i="1"/>
  <c r="AC34" i="1"/>
  <c r="AC33" i="1"/>
  <c r="AC32" i="1"/>
  <c r="AC31" i="1"/>
  <c r="AC30" i="1"/>
  <c r="AC29" i="1"/>
  <c r="AC43" i="1"/>
  <c r="AC25" i="1"/>
  <c r="AA24" i="1"/>
  <c r="AB24" i="1" s="1"/>
  <c r="AC22" i="1"/>
  <c r="AC21" i="1"/>
  <c r="AA14" i="1"/>
  <c r="AB14" i="1" s="1"/>
  <c r="AA11" i="1"/>
  <c r="AB11" i="1" s="1"/>
  <c r="AA8" i="1"/>
  <c r="AB8" i="1" s="1"/>
  <c r="AA7" i="1"/>
  <c r="AB7" i="1" s="1"/>
  <c r="AA5" i="1"/>
  <c r="AB5" i="1" s="1"/>
  <c r="AA57" i="1"/>
  <c r="AA55" i="1"/>
  <c r="AA53" i="1"/>
  <c r="AA51" i="1"/>
  <c r="AA49" i="1"/>
  <c r="AC47" i="1"/>
  <c r="AC42" i="1"/>
  <c r="AA36" i="1"/>
  <c r="AB36" i="1" s="1"/>
  <c r="AA34" i="1"/>
  <c r="AB34" i="1" s="1"/>
  <c r="AA32" i="1"/>
  <c r="AB32" i="1" s="1"/>
  <c r="AA30" i="1"/>
  <c r="AB30" i="1" s="1"/>
  <c r="AC27" i="1"/>
  <c r="AA25" i="1"/>
  <c r="AB25" i="1" s="1"/>
  <c r="AA23" i="1"/>
  <c r="AB23" i="1" s="1"/>
  <c r="AA22" i="1"/>
  <c r="AA21" i="1"/>
  <c r="AA20" i="1"/>
  <c r="AB20" i="1" s="1"/>
  <c r="AA19" i="1"/>
  <c r="AB19" i="1" s="1"/>
  <c r="AA18" i="1"/>
  <c r="AB18" i="1" s="1"/>
  <c r="AA17" i="1"/>
  <c r="AB17" i="1" s="1"/>
  <c r="AA16" i="1"/>
  <c r="AB16" i="1" s="1"/>
  <c r="AC15" i="1"/>
  <c r="AA13" i="1"/>
  <c r="AB13" i="1" s="1"/>
  <c r="AC12" i="1"/>
  <c r="AC41" i="1"/>
  <c r="AA37" i="1"/>
  <c r="AB37" i="1" s="1"/>
  <c r="AA27" i="1"/>
  <c r="AB27" i="1" s="1"/>
  <c r="AC26" i="1"/>
  <c r="AC14" i="1"/>
  <c r="AC11" i="1"/>
  <c r="AC8" i="1"/>
  <c r="AC7" i="1"/>
  <c r="AA56" i="1"/>
  <c r="AA54" i="1"/>
  <c r="AA52" i="1"/>
  <c r="AA50" i="1"/>
  <c r="AA48" i="1"/>
  <c r="U47" i="1"/>
  <c r="S48" i="1" s="1"/>
  <c r="AC40" i="1"/>
  <c r="AA38" i="1"/>
  <c r="AB38" i="1" s="1"/>
  <c r="AA35" i="1"/>
  <c r="AB35" i="1" s="1"/>
  <c r="AA33" i="1"/>
  <c r="AB33" i="1" s="1"/>
  <c r="AA31" i="1"/>
  <c r="AB31" i="1" s="1"/>
  <c r="AA29" i="1"/>
  <c r="AB29" i="1" s="1"/>
  <c r="AA26" i="1"/>
  <c r="AB26" i="1" s="1"/>
  <c r="AC24" i="1"/>
  <c r="AC20" i="1"/>
  <c r="AC19" i="1"/>
  <c r="AC17" i="1"/>
  <c r="AA10" i="1"/>
  <c r="AB10" i="1" s="1"/>
  <c r="AC6" i="1"/>
  <c r="AC5" i="1"/>
  <c r="AA15" i="1"/>
  <c r="AB15" i="1" s="1"/>
  <c r="AA6" i="1"/>
  <c r="AB6" i="1" s="1"/>
  <c r="AA4" i="1"/>
  <c r="AB4" i="1" s="1"/>
  <c r="AC3" i="1"/>
  <c r="AC18" i="1"/>
  <c r="AC16" i="1"/>
  <c r="AA12" i="1"/>
  <c r="AB12" i="1" s="1"/>
  <c r="AC9" i="1"/>
  <c r="AC13" i="1"/>
  <c r="AC10" i="1"/>
  <c r="AA9" i="1"/>
  <c r="AB9" i="1" s="1"/>
  <c r="AC4" i="1"/>
  <c r="AA3" i="1"/>
  <c r="AB3" i="1" s="1"/>
  <c r="O25" i="1"/>
  <c r="O28" i="1"/>
  <c r="O27" i="1"/>
  <c r="O26" i="1"/>
  <c r="O24" i="1"/>
  <c r="O23" i="1"/>
  <c r="O22" i="1"/>
  <c r="O21" i="1"/>
  <c r="O20" i="1"/>
  <c r="O19" i="1"/>
  <c r="O18" i="1"/>
  <c r="O17" i="1"/>
  <c r="O16" i="1"/>
  <c r="O13" i="1"/>
  <c r="B25" i="1"/>
  <c r="O15" i="1"/>
  <c r="O12" i="1"/>
  <c r="O10" i="1"/>
  <c r="O9" i="1"/>
  <c r="O6" i="1"/>
  <c r="O4" i="1"/>
  <c r="O8" i="1"/>
  <c r="O14" i="1"/>
  <c r="O11" i="1"/>
  <c r="O7" i="1"/>
  <c r="O3" i="1"/>
  <c r="O5" i="1"/>
  <c r="AG4" i="1" l="1"/>
  <c r="AG13" i="1"/>
  <c r="AG9" i="1"/>
  <c r="AF9" i="1" l="1"/>
  <c r="AG8" i="1"/>
  <c r="AG12" i="1"/>
  <c r="AF13" i="1"/>
  <c r="AV13" i="1"/>
  <c r="AU14" i="1" s="1"/>
  <c r="AG3" i="1"/>
  <c r="AV4" i="1"/>
  <c r="AU5" i="1" s="1"/>
  <c r="AU9" i="1" s="1"/>
  <c r="AV9" i="1" s="1"/>
  <c r="AU10" i="1" s="1"/>
  <c r="AF4" i="1"/>
  <c r="AP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<sst xmlns="http://schemas.openxmlformats.org/spreadsheetml/2006/main" count="158" uniqueCount="142">
  <si>
    <t>Speller:</t>
    <phoneticPr fontId="4" type="noConversion"/>
  </si>
  <si>
    <t>Speller</t>
    <phoneticPr fontId="4" type="noConversion"/>
  </si>
  <si>
    <t>preedit_format:</t>
    <phoneticPr fontId="4" type="noConversion"/>
  </si>
  <si>
    <t>comment_format</t>
    <phoneticPr fontId="4" type="noConversion"/>
  </si>
  <si>
    <t>對映總表</t>
    <phoneticPr fontId="4" type="noConversion"/>
  </si>
  <si>
    <t>聲母與韻母表</t>
    <phoneticPr fontId="9" type="noConversion"/>
  </si>
  <si>
    <t>- xlit|pPmbtTndkKhjJSgqzcCsiuBaoøMIeUYLDQGN123570|1qaz2wsxedcrfvtgbyhnujm8ik,9ol.0p;/- 43657|</t>
  </si>
  <si>
    <t>字典編碼</t>
  </si>
  <si>
    <t>鍵盤按鍵</t>
    <phoneticPr fontId="4" type="noConversion"/>
  </si>
  <si>
    <t>方音符號</t>
  </si>
  <si>
    <t>方音符號</t>
    <phoneticPr fontId="4" type="noConversion"/>
  </si>
  <si>
    <t>鍵盤按鍵</t>
  </si>
  <si>
    <t>字典編碼</t>
    <phoneticPr fontId="16" type="noConversion"/>
  </si>
  <si>
    <t>方音符號</t>
    <phoneticPr fontId="16" type="noConversion"/>
  </si>
  <si>
    <t>序號</t>
  </si>
  <si>
    <t>注音符號</t>
  </si>
  <si>
    <t>拼音字母</t>
    <phoneticPr fontId="9" type="noConversion"/>
  </si>
  <si>
    <t>字典編碼</t>
    <phoneticPr fontId="9" type="noConversion"/>
  </si>
  <si>
    <t>變更編碼</t>
    <phoneticPr fontId="9" type="noConversion"/>
  </si>
  <si>
    <t>鍵盤按鍵</t>
    <phoneticPr fontId="9" type="noConversion"/>
  </si>
  <si>
    <t>ㄅ</t>
  </si>
  <si>
    <t>p</t>
    <phoneticPr fontId="9" type="noConversion"/>
  </si>
  <si>
    <t>speller</t>
    <phoneticPr fontId="9" type="noConversion"/>
  </si>
  <si>
    <t>ㄆ</t>
  </si>
  <si>
    <t>ph</t>
    <phoneticPr fontId="9" type="noConversion"/>
  </si>
  <si>
    <t>找字母：</t>
    <phoneticPr fontId="9" type="noConversion"/>
  </si>
  <si>
    <t>N</t>
    <phoneticPr fontId="9" type="noConversion"/>
  </si>
  <si>
    <t>ㆠ</t>
  </si>
  <si>
    <t>b</t>
    <phoneticPr fontId="9" type="noConversion"/>
  </si>
  <si>
    <t>1qz2wsedtyhbncuj8oki9l/pm-axgrfv;0,. 43657</t>
    <phoneticPr fontId="9" type="noConversion"/>
  </si>
  <si>
    <t>ㄉ</t>
  </si>
  <si>
    <t>t</t>
  </si>
  <si>
    <t>ㄊ</t>
  </si>
  <si>
    <t>th</t>
  </si>
  <si>
    <t>ㄋ</t>
  </si>
  <si>
    <t>n</t>
  </si>
  <si>
    <t>preedit</t>
    <phoneticPr fontId="9" type="noConversion"/>
  </si>
  <si>
    <t>ㄍ</t>
  </si>
  <si>
    <t>k</t>
  </si>
  <si>
    <t>ㄎ</t>
  </si>
  <si>
    <t>kh</t>
    <phoneticPr fontId="9" type="noConversion"/>
  </si>
  <si>
    <t>- xlit|1qaz2wsxedcrfvtgbyhnujm8ik,9ol.0p;/-43657|ㄅㄆㄇㆠㄉㄊㄋㄌㄍㄎㄏㄐㄑㄒㆣㄫㆡㄗㄘㄙㄧㄨㆬㄚㆦㄜㆰㄞㆤㄠㆲㄢㄣㄤㆭｎˋ˪ˊ˫．|</t>
  </si>
  <si>
    <t>ㆣ</t>
  </si>
  <si>
    <t>g</t>
    <phoneticPr fontId="9" type="noConversion"/>
  </si>
  <si>
    <t>ㄗ</t>
  </si>
  <si>
    <t>ts</t>
  </si>
  <si>
    <t>comment</t>
    <phoneticPr fontId="9" type="noConversion"/>
  </si>
  <si>
    <t>ㄘ</t>
  </si>
  <si>
    <t>tsh</t>
    <phoneticPr fontId="9" type="noConversion"/>
  </si>
  <si>
    <t>ㆡ</t>
  </si>
  <si>
    <t>j</t>
    <phoneticPr fontId="9" type="noConversion"/>
  </si>
  <si>
    <t>ㄙ</t>
  </si>
  <si>
    <t>s</t>
    <phoneticPr fontId="9" type="noConversion"/>
  </si>
  <si>
    <t>ㄏ</t>
  </si>
  <si>
    <t>h</t>
    <phoneticPr fontId="9" type="noConversion"/>
  </si>
  <si>
    <t>ㄧ</t>
  </si>
  <si>
    <t>i</t>
    <phoneticPr fontId="9" type="noConversion"/>
  </si>
  <si>
    <t>ㄨ</t>
  </si>
  <si>
    <t>u</t>
    <phoneticPr fontId="9" type="noConversion"/>
  </si>
  <si>
    <t>ㄚ</t>
  </si>
  <si>
    <t>a</t>
    <phoneticPr fontId="9" type="noConversion"/>
  </si>
  <si>
    <t>comment_format:</t>
    <phoneticPr fontId="4" type="noConversion"/>
  </si>
  <si>
    <t>ㆤ</t>
  </si>
  <si>
    <t>e</t>
    <phoneticPr fontId="9" type="noConversion"/>
  </si>
  <si>
    <t>- xlit|pPbtTdkKgcCzshiuaoøeIUBDGN|ㄅㄆㆠㄉㄊㄌㄍㄎㆣㄗㄘㆡㄙㄏㄧㄨㄚㆦㄜㆤㄞㄠㆬㄣㆭｎ|</t>
  </si>
  <si>
    <t>ㄜ</t>
    <phoneticPr fontId="9" type="noConversion"/>
  </si>
  <si>
    <t>o</t>
  </si>
  <si>
    <t>o</t>
    <phoneticPr fontId="9" type="noConversion"/>
  </si>
  <si>
    <t>ㆦ</t>
  </si>
  <si>
    <t>oo</t>
    <phoneticPr fontId="9" type="noConversion"/>
  </si>
  <si>
    <t>O</t>
    <phoneticPr fontId="9" type="noConversion"/>
  </si>
  <si>
    <t>ㄞ</t>
    <phoneticPr fontId="9" type="noConversion"/>
  </si>
  <si>
    <t>ai</t>
    <phoneticPr fontId="9" type="noConversion"/>
  </si>
  <si>
    <t>ㄠ</t>
  </si>
  <si>
    <t>au</t>
    <phoneticPr fontId="9" type="noConversion"/>
  </si>
  <si>
    <t>ㆭ</t>
  </si>
  <si>
    <t>-ng</t>
    <phoneticPr fontId="9" type="noConversion"/>
  </si>
  <si>
    <t>ㄣ</t>
  </si>
  <si>
    <t>-n</t>
    <phoneticPr fontId="9" type="noConversion"/>
  </si>
  <si>
    <t>ㆬ</t>
    <phoneticPr fontId="9" type="noConversion"/>
  </si>
  <si>
    <t>-m</t>
    <phoneticPr fontId="9" type="noConversion"/>
  </si>
  <si>
    <t>鼻</t>
    <phoneticPr fontId="9" type="noConversion"/>
  </si>
  <si>
    <t>（無）</t>
    <phoneticPr fontId="9" type="noConversion"/>
  </si>
  <si>
    <t>-</t>
    <phoneticPr fontId="9" type="noConversion"/>
  </si>
  <si>
    <t>ㄇ</t>
  </si>
  <si>
    <t>m</t>
    <phoneticPr fontId="9" type="noConversion"/>
  </si>
  <si>
    <t>ㄌ</t>
  </si>
  <si>
    <t>l</t>
  </si>
  <si>
    <t>ㄫ</t>
  </si>
  <si>
    <t>ng</t>
    <phoneticPr fontId="9" type="noConversion"/>
  </si>
  <si>
    <t>ㄐ</t>
  </si>
  <si>
    <t>tsi</t>
    <phoneticPr fontId="9" type="noConversion"/>
  </si>
  <si>
    <t>ㄑ</t>
  </si>
  <si>
    <t>tshi</t>
    <phoneticPr fontId="9" type="noConversion"/>
  </si>
  <si>
    <t>ㄒ</t>
    <phoneticPr fontId="9" type="noConversion"/>
  </si>
  <si>
    <t>si</t>
    <phoneticPr fontId="9" type="noConversion"/>
  </si>
  <si>
    <t>ㄤ</t>
  </si>
  <si>
    <t>ang</t>
    <phoneticPr fontId="9" type="noConversion"/>
  </si>
  <si>
    <t>ㄢ</t>
  </si>
  <si>
    <t>an</t>
    <phoneticPr fontId="9" type="noConversion"/>
  </si>
  <si>
    <t>ㆰ</t>
  </si>
  <si>
    <t>am</t>
    <phoneticPr fontId="9" type="noConversion"/>
  </si>
  <si>
    <t>ㆲ</t>
  </si>
  <si>
    <t>ong</t>
    <phoneticPr fontId="9" type="noConversion"/>
  </si>
  <si>
    <t>（声調一）</t>
    <phoneticPr fontId="9" type="noConversion"/>
  </si>
  <si>
    <t>(Space)</t>
    <phoneticPr fontId="9" type="noConversion"/>
  </si>
  <si>
    <t>ˋ</t>
  </si>
  <si>
    <t>˪</t>
  </si>
  <si>
    <t>ˊ</t>
  </si>
  <si>
    <t>˫</t>
  </si>
  <si>
    <t>˙</t>
  </si>
  <si>
    <t>ㆢ</t>
  </si>
  <si>
    <t>ji</t>
    <phoneticPr fontId="9" type="noConversion"/>
  </si>
  <si>
    <t>ㆪ</t>
  </si>
  <si>
    <t>inn</t>
    <phoneticPr fontId="9" type="noConversion"/>
  </si>
  <si>
    <t>ㆫ</t>
  </si>
  <si>
    <t>unn</t>
    <phoneticPr fontId="9" type="noConversion"/>
  </si>
  <si>
    <t>ㆩ</t>
  </si>
  <si>
    <t>ann</t>
    <phoneticPr fontId="9" type="noConversion"/>
  </si>
  <si>
    <t>ㆮ</t>
  </si>
  <si>
    <t>ainn</t>
    <phoneticPr fontId="9" type="noConversion"/>
  </si>
  <si>
    <t>ㆥ</t>
  </si>
  <si>
    <t>enn</t>
    <phoneticPr fontId="9" type="noConversion"/>
  </si>
  <si>
    <t>ㆧ</t>
  </si>
  <si>
    <t>onn</t>
    <phoneticPr fontId="9" type="noConversion"/>
  </si>
  <si>
    <t>ㆯ</t>
  </si>
  <si>
    <t>aunn</t>
    <phoneticPr fontId="9" type="noConversion"/>
  </si>
  <si>
    <t>ㆱ</t>
  </si>
  <si>
    <t>om</t>
    <phoneticPr fontId="9" type="noConversion"/>
  </si>
  <si>
    <t>ㄥ</t>
  </si>
  <si>
    <t>ㆴ</t>
  </si>
  <si>
    <t>-p4</t>
    <phoneticPr fontId="9" type="noConversion"/>
  </si>
  <si>
    <t>ㆵ</t>
  </si>
  <si>
    <t>-t4</t>
    <phoneticPr fontId="9" type="noConversion"/>
  </si>
  <si>
    <t>ㆻ</t>
  </si>
  <si>
    <t>-k4</t>
    <phoneticPr fontId="9" type="noConversion"/>
  </si>
  <si>
    <t>ㆷ</t>
  </si>
  <si>
    <t>-h4</t>
    <phoneticPr fontId="9" type="noConversion"/>
  </si>
  <si>
    <t>1qaz2wsxedcrfvtgbyhnujm8ik,9ol.0p;/- 43657</t>
  </si>
  <si>
    <t>1qaz2wsxedcrfvtgbyhnujm8ik,9ol.0p;/-7</t>
  </si>
  <si>
    <t xml:space="preserve">alphabet: </t>
    <phoneticPr fontId="3" type="noConversion"/>
  </si>
  <si>
    <t xml:space="preserve">initials: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</si>
</sst>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;;\(&quot;空&quot;&quot;白&quot;&quot;字&quot;&quot;元&quot;\)"/>
  </numFmts>
  <fonts count="43">
    <font>
      <sz val="16"/>
      <color rgb="FF000000"/>
      <name val="新細明體"/>
      <family val="1"/>
      <charset val="136"/>
      <scheme val="minor"/>
    </font>
    <font>
      <sz val="12"/>
      <name val="宋体"/>
    </font>
    <font>
      <sz val="18"/>
      <color rgb="FFFF0000"/>
      <name val="Arial"/>
      <family val="2"/>
    </font>
    <font>
      <sz val="9"/>
      <name val="Noto Sans TC"/>
      <family val="2"/>
      <charset val="136"/>
    </font>
    <font>
      <sz val="9"/>
      <name val="BopomofoRuby1909-v1"/>
      <family val="3"/>
      <charset val="136"/>
    </font>
    <font>
      <sz val="18"/>
      <name val="宋体"/>
    </font>
    <font>
      <sz val="18"/>
      <name val="Noto Sans TC"/>
      <family val="2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sz val="10"/>
      <color rgb="FF000000"/>
      <name val="Noto Serif TC Medium"/>
    </font>
    <font>
      <b/>
      <sz val="12"/>
      <color rgb="FFFF0000"/>
      <name val="Iansui 094"/>
      <family val="3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b/>
      <sz val="12"/>
      <color rgb="FFFFFF00"/>
      <name val="Microsoft JhengHei"/>
      <family val="2"/>
      <charset val="136"/>
    </font>
    <font>
      <sz val="9"/>
      <name val="宋体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8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Iansui 094"/>
      <family val="3"/>
      <charset val="136"/>
    </font>
    <font>
      <b/>
      <sz val="18"/>
      <color rgb="FFC00000"/>
      <name val="Noto Serif TC Medium"/>
    </font>
    <font>
      <sz val="18"/>
      <name val="Noto Serif TC Medium"/>
    </font>
    <font>
      <sz val="18"/>
      <color rgb="FFFF0000"/>
      <name val="Microsoft JhengHei UI"/>
      <family val="2"/>
      <charset val="136"/>
    </font>
    <font>
      <b/>
      <sz val="16"/>
      <color rgb="FFFF0000"/>
      <name val="Iansui 094"/>
      <family val="3"/>
      <charset val="136"/>
    </font>
    <font>
      <sz val="20"/>
      <name val="Iansui 094"/>
      <family val="3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b/>
      <sz val="18"/>
      <color rgb="FFFF0000"/>
      <name val="Noto Sans TC"/>
      <family val="2"/>
      <charset val="136"/>
    </font>
    <font>
      <b/>
      <sz val="18"/>
      <color rgb="FFFF0000"/>
      <name val="Noto Sans TC"/>
      <family val="2"/>
    </font>
    <font>
      <b/>
      <sz val="18"/>
      <color rgb="FFC00000"/>
      <name val="Noto Sans TC"/>
      <family val="2"/>
    </font>
    <font>
      <b/>
      <sz val="18"/>
      <color rgb="FFFF0000"/>
      <name val="Noto Serif TC Medium"/>
    </font>
    <font>
      <sz val="18"/>
      <color theme="8"/>
      <name val="Noto Serif TC Medium"/>
    </font>
    <font>
      <b/>
      <sz val="24"/>
      <color rgb="FFFF0000"/>
      <name val="Iansui 094"/>
      <family val="3"/>
      <charset val="136"/>
    </font>
    <font>
      <sz val="18"/>
      <color rgb="FFFF0000"/>
      <name val="宋体"/>
    </font>
    <font>
      <sz val="18"/>
      <color rgb="FFFF0000"/>
      <name val="Noto Serif TC SemiBold"/>
      <family val="1"/>
      <charset val="128"/>
    </font>
    <font>
      <sz val="24"/>
      <color rgb="FFFF0000"/>
      <name val="Iansui 094"/>
      <family val="3"/>
      <charset val="136"/>
    </font>
    <font>
      <sz val="18"/>
      <color rgb="FFFF0000"/>
      <name val="Noto Serif TC Medium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0">
    <xf numFmtId="0" fontId="0" fillId="0" borderId="0" xfId="0"/>
    <xf numFmtId="0" fontId="2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1" applyFont="1" applyAlignment="1">
      <alignment horizontal="center"/>
    </xf>
    <xf numFmtId="0" fontId="7" fillId="0" borderId="0" xfId="1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2" borderId="0" xfId="1" applyFont="1" applyFill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9" fillId="8" borderId="1" xfId="1" applyFont="1" applyFill="1" applyBorder="1" applyAlignment="1">
      <alignment horizontal="center"/>
    </xf>
    <xf numFmtId="0" fontId="19" fillId="8" borderId="2" xfId="1" applyFont="1" applyFill="1" applyBorder="1" applyAlignment="1">
      <alignment horizontal="center"/>
    </xf>
    <xf numFmtId="0" fontId="19" fillId="9" borderId="0" xfId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0" fontId="20" fillId="0" borderId="0" xfId="1" applyFont="1" applyAlignment="1">
      <alignment horizontal="center"/>
    </xf>
    <xf numFmtId="0" fontId="21" fillId="0" borderId="0" xfId="1" applyFont="1" applyAlignment="1">
      <alignment horizontal="center"/>
    </xf>
    <xf numFmtId="0" fontId="22" fillId="2" borderId="3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 indent="2"/>
    </xf>
    <xf numFmtId="0" fontId="23" fillId="6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4" fillId="2" borderId="0" xfId="1" applyFont="1" applyFill="1"/>
    <xf numFmtId="0" fontId="25" fillId="0" borderId="0" xfId="1" applyFont="1"/>
    <xf numFmtId="0" fontId="19" fillId="8" borderId="0" xfId="1" applyFont="1" applyFill="1" applyAlignment="1">
      <alignment horizontal="center"/>
    </xf>
    <xf numFmtId="0" fontId="19" fillId="8" borderId="4" xfId="1" applyFont="1" applyFill="1" applyBorder="1" applyAlignment="1">
      <alignment horizontal="center"/>
    </xf>
    <xf numFmtId="0" fontId="22" fillId="2" borderId="5" xfId="0" applyFont="1" applyFill="1" applyBorder="1" applyAlignment="1">
      <alignment horizontal="left" vertical="center" indent="1"/>
    </xf>
    <xf numFmtId="0" fontId="10" fillId="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 indent="2"/>
    </xf>
    <xf numFmtId="0" fontId="23" fillId="6" borderId="0" xfId="0" applyFont="1" applyFill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15" fillId="11" borderId="6" xfId="1" applyFont="1" applyFill="1" applyBorder="1" applyAlignment="1">
      <alignment horizontal="center"/>
    </xf>
    <xf numFmtId="0" fontId="26" fillId="0" borderId="0" xfId="1" applyFont="1" applyAlignment="1">
      <alignment horizontal="left"/>
    </xf>
    <xf numFmtId="0" fontId="5" fillId="0" borderId="0" xfId="1" applyFont="1" applyAlignment="1">
      <alignment horizontal="right" indent="1"/>
    </xf>
    <xf numFmtId="49" fontId="27" fillId="2" borderId="0" xfId="1" quotePrefix="1" applyNumberFormat="1" applyFont="1" applyFill="1" applyAlignment="1">
      <alignment horizontal="center" vertical="center"/>
    </xf>
    <xf numFmtId="0" fontId="21" fillId="0" borderId="0" xfId="1" applyFont="1"/>
    <xf numFmtId="0" fontId="22" fillId="2" borderId="7" xfId="0" applyFont="1" applyFill="1" applyBorder="1" applyAlignment="1">
      <alignment horizontal="left" vertical="center" indent="1"/>
    </xf>
    <xf numFmtId="0" fontId="10" fillId="4" borderId="8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left" vertical="center" indent="2"/>
    </xf>
    <xf numFmtId="0" fontId="23" fillId="6" borderId="8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/>
    </xf>
    <xf numFmtId="0" fontId="26" fillId="2" borderId="0" xfId="1" applyFont="1" applyFill="1" applyAlignment="1">
      <alignment horizontal="left"/>
    </xf>
    <xf numFmtId="0" fontId="5" fillId="2" borderId="0" xfId="1" applyFont="1" applyFill="1"/>
    <xf numFmtId="0" fontId="28" fillId="0" borderId="0" xfId="1" applyFont="1"/>
    <xf numFmtId="0" fontId="28" fillId="0" borderId="0" xfId="1" applyFont="1" applyAlignment="1">
      <alignment horizontal="center" vertical="center"/>
    </xf>
    <xf numFmtId="0" fontId="21" fillId="12" borderId="0" xfId="1" applyFont="1" applyFill="1"/>
    <xf numFmtId="0" fontId="28" fillId="12" borderId="0" xfId="1" applyFont="1" applyFill="1"/>
    <xf numFmtId="0" fontId="19" fillId="8" borderId="8" xfId="1" applyFont="1" applyFill="1" applyBorder="1" applyAlignment="1">
      <alignment horizontal="center"/>
    </xf>
    <xf numFmtId="0" fontId="19" fillId="8" borderId="9" xfId="1" applyFont="1" applyFill="1" applyBorder="1" applyAlignment="1">
      <alignment horizontal="center"/>
    </xf>
    <xf numFmtId="0" fontId="15" fillId="11" borderId="0" xfId="1" applyFont="1" applyFill="1" applyAlignment="1">
      <alignment horizontal="center"/>
    </xf>
    <xf numFmtId="0" fontId="27" fillId="2" borderId="0" xfId="1" applyFont="1" applyFill="1" applyAlignment="1">
      <alignment horizontal="center" vertical="center"/>
    </xf>
    <xf numFmtId="0" fontId="29" fillId="8" borderId="8" xfId="1" applyFont="1" applyFill="1" applyBorder="1" applyAlignment="1">
      <alignment horizontal="center"/>
    </xf>
    <xf numFmtId="0" fontId="30" fillId="8" borderId="9" xfId="1" applyFont="1" applyFill="1" applyBorder="1" applyAlignment="1">
      <alignment horizontal="center"/>
    </xf>
    <xf numFmtId="0" fontId="15" fillId="11" borderId="11" xfId="1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22" fillId="2" borderId="12" xfId="0" applyFont="1" applyFill="1" applyBorder="1" applyAlignment="1">
      <alignment horizontal="left" vertical="center" indent="1"/>
    </xf>
    <xf numFmtId="0" fontId="10" fillId="4" borderId="13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left" vertical="center" indent="2"/>
    </xf>
    <xf numFmtId="0" fontId="23" fillId="6" borderId="13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left" vertical="center" indent="1"/>
    </xf>
    <xf numFmtId="0" fontId="22" fillId="13" borderId="7" xfId="0" applyFont="1" applyFill="1" applyBorder="1" applyAlignment="1">
      <alignment horizontal="left" vertical="center" indent="1"/>
    </xf>
    <xf numFmtId="0" fontId="30" fillId="8" borderId="1" xfId="1" applyFont="1" applyFill="1" applyBorder="1" applyAlignment="1">
      <alignment horizontal="center"/>
    </xf>
    <xf numFmtId="0" fontId="31" fillId="8" borderId="2" xfId="1" applyFont="1" applyFill="1" applyBorder="1" applyAlignment="1">
      <alignment horizontal="center"/>
    </xf>
    <xf numFmtId="0" fontId="22" fillId="13" borderId="5" xfId="0" applyFont="1" applyFill="1" applyBorder="1" applyAlignment="1">
      <alignment horizontal="left" vertical="center" indent="1"/>
    </xf>
    <xf numFmtId="0" fontId="30" fillId="8" borderId="0" xfId="1" applyFont="1" applyFill="1" applyAlignment="1">
      <alignment horizontal="center"/>
    </xf>
    <xf numFmtId="0" fontId="31" fillId="8" borderId="4" xfId="1" applyFont="1" applyFill="1" applyBorder="1" applyAlignment="1">
      <alignment horizontal="center"/>
    </xf>
    <xf numFmtId="0" fontId="32" fillId="6" borderId="0" xfId="0" applyFont="1" applyFill="1" applyAlignment="1">
      <alignment horizontal="center" vertical="center"/>
    </xf>
    <xf numFmtId="0" fontId="32" fillId="6" borderId="8" xfId="0" applyFont="1" applyFill="1" applyBorder="1" applyAlignment="1">
      <alignment horizontal="center" vertical="center"/>
    </xf>
    <xf numFmtId="0" fontId="6" fillId="14" borderId="0" xfId="1" applyFont="1" applyFill="1" applyAlignment="1">
      <alignment horizontal="center"/>
    </xf>
    <xf numFmtId="0" fontId="23" fillId="5" borderId="1" xfId="0" quotePrefix="1" applyFont="1" applyFill="1" applyBorder="1" applyAlignment="1">
      <alignment horizontal="left" vertical="center" indent="2"/>
    </xf>
    <xf numFmtId="0" fontId="23" fillId="5" borderId="0" xfId="0" quotePrefix="1" applyFont="1" applyFill="1" applyAlignment="1">
      <alignment horizontal="left" vertical="center" indent="2"/>
    </xf>
    <xf numFmtId="0" fontId="23" fillId="5" borderId="8" xfId="0" quotePrefix="1" applyFont="1" applyFill="1" applyBorder="1" applyAlignment="1">
      <alignment horizontal="left" vertical="center" indent="2"/>
    </xf>
    <xf numFmtId="0" fontId="21" fillId="5" borderId="8" xfId="0" quotePrefix="1" applyFont="1" applyFill="1" applyBorder="1" applyAlignment="1">
      <alignment horizontal="center" vertical="center"/>
    </xf>
    <xf numFmtId="0" fontId="33" fillId="2" borderId="0" xfId="0" applyFont="1" applyFill="1" applyAlignment="1">
      <alignment horizontal="left" vertical="center" indent="1"/>
    </xf>
    <xf numFmtId="0" fontId="34" fillId="4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33" fillId="2" borderId="8" xfId="0" applyFont="1" applyFill="1" applyBorder="1" applyAlignment="1">
      <alignment horizontal="left" vertical="center" indent="1"/>
    </xf>
    <xf numFmtId="0" fontId="23" fillId="7" borderId="8" xfId="0" applyFont="1" applyFill="1" applyBorder="1" applyAlignment="1">
      <alignment horizontal="center" vertical="center"/>
    </xf>
    <xf numFmtId="0" fontId="33" fillId="2" borderId="3" xfId="0" applyFont="1" applyFill="1" applyBorder="1" applyAlignment="1">
      <alignment horizontal="left" vertical="center" indent="1"/>
    </xf>
    <xf numFmtId="0" fontId="33" fillId="2" borderId="5" xfId="0" applyFont="1" applyFill="1" applyBorder="1" applyAlignment="1">
      <alignment horizontal="left" vertical="center" indent="1"/>
    </xf>
    <xf numFmtId="0" fontId="33" fillId="2" borderId="7" xfId="0" applyFont="1" applyFill="1" applyBorder="1" applyAlignment="1">
      <alignment horizontal="left" vertical="center" indent="1"/>
    </xf>
    <xf numFmtId="0" fontId="33" fillId="13" borderId="5" xfId="0" applyFont="1" applyFill="1" applyBorder="1" applyAlignment="1">
      <alignment horizontal="left" vertical="center" indent="1"/>
    </xf>
    <xf numFmtId="0" fontId="33" fillId="13" borderId="7" xfId="0" applyFont="1" applyFill="1" applyBorder="1" applyAlignment="1">
      <alignment horizontal="left" vertical="center" indent="1"/>
    </xf>
    <xf numFmtId="0" fontId="35" fillId="2" borderId="0" xfId="1" applyFont="1" applyFill="1" applyAlignment="1">
      <alignment horizontal="center"/>
    </xf>
    <xf numFmtId="0" fontId="36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33" fillId="13" borderId="12" xfId="0" applyFont="1" applyFill="1" applyBorder="1" applyAlignment="1">
      <alignment horizontal="left" vertical="center" indent="1"/>
    </xf>
    <xf numFmtId="0" fontId="37" fillId="4" borderId="13" xfId="0" applyFont="1" applyFill="1" applyBorder="1" applyAlignment="1">
      <alignment horizontal="center" vertical="center"/>
    </xf>
    <xf numFmtId="0" fontId="38" fillId="5" borderId="13" xfId="0" applyFont="1" applyFill="1" applyBorder="1" applyAlignment="1">
      <alignment horizontal="left" vertical="center" indent="2"/>
    </xf>
    <xf numFmtId="176" fontId="39" fillId="6" borderId="13" xfId="0" applyNumberFormat="1" applyFont="1" applyFill="1" applyBorder="1" applyAlignment="1">
      <alignment horizontal="center" vertical="center"/>
    </xf>
    <xf numFmtId="0" fontId="39" fillId="7" borderId="14" xfId="0" applyFont="1" applyFill="1" applyBorder="1" applyAlignment="1">
      <alignment horizontal="center" vertical="center"/>
    </xf>
    <xf numFmtId="0" fontId="33" fillId="13" borderId="3" xfId="0" applyFont="1" applyFill="1" applyBorder="1" applyAlignment="1">
      <alignment horizontal="left" vertical="center" indent="1"/>
    </xf>
    <xf numFmtId="0" fontId="40" fillId="0" borderId="0" xfId="1" applyFont="1"/>
    <xf numFmtId="0" fontId="33" fillId="2" borderId="12" xfId="0" applyFont="1" applyFill="1" applyBorder="1" applyAlignment="1">
      <alignment horizontal="left" vertical="center" indent="1"/>
    </xf>
    <xf numFmtId="0" fontId="5" fillId="0" borderId="0" xfId="1" applyFont="1" applyAlignment="1">
      <alignment horizontal="right"/>
    </xf>
    <xf numFmtId="0" fontId="41" fillId="0" borderId="0" xfId="1" applyFont="1"/>
    <xf numFmtId="0" fontId="42" fillId="0" borderId="0" xfId="1" applyFont="1"/>
    <xf numFmtId="0" fontId="27" fillId="2" borderId="0" xfId="1" applyFont="1" applyFill="1"/>
  </cellXfs>
  <cellStyles count="2">
    <cellStyle name="一般" xfId="0" builtinId="0"/>
    <cellStyle name="一般 4" xfId="1" xr:uid="{D00E67AF-1809-4A9B-A488-D9A10688594D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</sheetNames>
    <sheetDataSet>
      <sheetData sheetId="0" refreshError="1"/>
      <sheetData sheetId="1" refreshError="1"/>
      <sheetData sheetId="2" refreshError="1"/>
      <sheetData sheetId="3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4D247-1923-4E49-B92A-50848D28AF83}" name="表格1_334" displayName="表格1_334" ref="S2:U44" totalsRowShown="0" headerRowDxfId="3">
  <autoFilter ref="S2:U44" xr:uid="{9C00F295-8A3B-42D3-9D0E-8DA68D6B9D93}"/>
  <sortState xmlns:xlrd2="http://schemas.microsoft.com/office/spreadsheetml/2017/richdata2" ref="S3:U44">
    <sortCondition ref="S3:S44" customList="1,q,a,z,2,w,s,x,e,d,c,r,f,v,t,g,b,y,h,n,u,j,m,8,i,k,9,o,l,.,0,p,;,/,-"/>
  </sortState>
  <tableColumns count="3">
    <tableColumn id="1" xr3:uid="{2CDC81F5-DBE5-45CF-8D10-9B558D6422EC}" name="鍵盤按鍵" dataDxfId="2">
      <calculatedColumnFormula>H3</calculatedColumnFormula>
    </tableColumn>
    <tableColumn id="4" xr3:uid="{52141FD4-4282-4655-8FDB-25D018179FEA}" name="字典編碼" dataDxfId="1" dataCellStyle="一般 4">
      <calculatedColumnFormula>G3</calculatedColumnFormula>
    </tableColumn>
    <tableColumn id="2" xr3:uid="{59B967E3-C71C-4CF6-991D-C8F093BAB101}" name="方音符號" dataDxfId="0">
      <calculatedColumnFormula xml:space="preserve"> IFERROR( INDEX($L$3:$L$44, MATCH(表格1_334[[#This Row],[鍵盤按鍵]], $K$3:$K$44,0)), 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>
      <selection activeCell="T11" sqref="T11"/>
    </sheetView>
  </sheetViews>
  <sheetFormatPr defaultRowHeight="21"/>
  <sheetData/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FDB-DA3B-4DC3-9ABB-CC495E031F87}">
  <sheetPr>
    <tabColor rgb="FFFF0000"/>
  </sheetPr>
  <dimension ref="A1:AV98"/>
  <sheetViews>
    <sheetView tabSelected="1" topLeftCell="K1" workbookViewId="0">
      <selection activeCell="Y12" sqref="Y12"/>
    </sheetView>
  </sheetViews>
  <sheetFormatPr defaultRowHeight="30" outlineLevelCol="1"/>
  <cols>
    <col min="1" max="1" width="99.19921875" style="2" customWidth="1"/>
    <col min="2" max="2" width="4.59765625" style="2" bestFit="1" customWidth="1"/>
    <col min="3" max="5" width="10.5" style="2" customWidth="1"/>
    <col min="6" max="6" width="4.69921875" style="2" customWidth="1" outlineLevel="1"/>
    <col min="7" max="8" width="10.09765625" style="3" customWidth="1" outlineLevel="1"/>
    <col min="9" max="9" width="5.09765625" style="2" customWidth="1"/>
    <col min="10" max="10" width="4.69921875" style="2" customWidth="1"/>
    <col min="11" max="11" width="10.09765625" style="4" customWidth="1"/>
    <col min="12" max="12" width="10.09765625" style="3" customWidth="1"/>
    <col min="13" max="13" width="5.09765625" style="2" customWidth="1"/>
    <col min="14" max="14" width="4.69921875" style="2" customWidth="1"/>
    <col min="15" max="15" width="10.09765625" style="2" customWidth="1"/>
    <col min="16" max="16" width="10.09765625" style="5" customWidth="1"/>
    <col min="17" max="17" width="8.796875" style="2"/>
    <col min="18" max="18" width="4.69921875" style="2" customWidth="1"/>
    <col min="19" max="21" width="9.796875" style="2" customWidth="1"/>
    <col min="22" max="23" width="7.8984375" style="2" customWidth="1"/>
    <col min="24" max="24" width="6.19921875" style="2" customWidth="1"/>
    <col min="25" max="28" width="11.296875" style="2" customWidth="1"/>
    <col min="29" max="29" width="11.69921875" style="2" customWidth="1"/>
    <col min="30" max="30" width="3.8984375" style="2" customWidth="1"/>
    <col min="31" max="31" width="13" style="2" customWidth="1"/>
    <col min="32" max="32" width="5.5" style="2" customWidth="1"/>
    <col min="33" max="46" width="8.796875" style="2"/>
    <col min="47" max="47" width="8.796875" style="11"/>
    <col min="48" max="16384" width="8.796875" style="2"/>
  </cols>
  <sheetData>
    <row r="1" spans="1:48" ht="32.25">
      <c r="A1" s="1" t="s">
        <v>0</v>
      </c>
      <c r="F1" s="1" t="s">
        <v>1</v>
      </c>
      <c r="J1" s="1" t="s">
        <v>2</v>
      </c>
      <c r="N1" s="1" t="s">
        <v>3</v>
      </c>
      <c r="R1" s="6" t="s">
        <v>4</v>
      </c>
      <c r="X1" s="7" t="s">
        <v>5</v>
      </c>
      <c r="Y1" s="8"/>
      <c r="Z1" s="9"/>
      <c r="AA1" s="10"/>
      <c r="AB1" s="10"/>
      <c r="AC1" s="10"/>
    </row>
    <row r="2" spans="1:48" ht="25.5">
      <c r="A2" s="12" t="s">
        <v>6</v>
      </c>
      <c r="G2" s="13" t="s">
        <v>7</v>
      </c>
      <c r="H2" s="14" t="s">
        <v>8</v>
      </c>
      <c r="K2" s="13" t="s">
        <v>8</v>
      </c>
      <c r="L2" s="14" t="s">
        <v>9</v>
      </c>
      <c r="O2" s="13" t="s">
        <v>7</v>
      </c>
      <c r="P2" s="14" t="s">
        <v>10</v>
      </c>
      <c r="S2" s="15" t="s">
        <v>11</v>
      </c>
      <c r="T2" s="15" t="s">
        <v>12</v>
      </c>
      <c r="U2" s="15" t="s">
        <v>13</v>
      </c>
      <c r="X2" s="16" t="s">
        <v>14</v>
      </c>
      <c r="Y2" s="17" t="s">
        <v>15</v>
      </c>
      <c r="Z2" s="18" t="s">
        <v>16</v>
      </c>
      <c r="AA2" s="19" t="s">
        <v>17</v>
      </c>
      <c r="AB2" s="19" t="s">
        <v>18</v>
      </c>
      <c r="AC2" s="20" t="s">
        <v>19</v>
      </c>
    </row>
    <row r="3" spans="1:48" ht="32.25">
      <c r="A3" s="2">
        <f xml:space="preserve"> SEARCH("|",$A$2,1)</f>
        <v>7</v>
      </c>
      <c r="F3" s="2" cm="1">
        <f t="array" ref="F3" xml:space="preserve"> ROW() - ROW($2:$2)</f>
        <v>1</v>
      </c>
      <c r="G3" s="21" t="str">
        <f xml:space="preserve"> IFERROR( MID($A$6, $F3, 1), "")</f>
        <v>p</v>
      </c>
      <c r="H3" s="22" t="str">
        <f xml:space="preserve"> IFERROR( MID($A$7, $F3, 1), "")</f>
        <v>1</v>
      </c>
      <c r="J3" s="2">
        <v>1</v>
      </c>
      <c r="K3" s="23" t="str">
        <f xml:space="preserve"> IFERROR( MID($A$15, $F3, 1), "")</f>
        <v>1</v>
      </c>
      <c r="L3" s="23" t="str">
        <f xml:space="preserve"> IFERROR( MID($A$16, $F3, 1), "")</f>
        <v>ㄅ</v>
      </c>
      <c r="N3" s="2">
        <v>1</v>
      </c>
      <c r="O3" s="24" t="str">
        <f xml:space="preserve"> IFERROR( MID($A$25, $N3, 1), "")</f>
        <v>p</v>
      </c>
      <c r="P3" s="24" t="str">
        <f xml:space="preserve"> IFERROR( MID($A$26, $N3, 1), "")</f>
        <v>ㄅ</v>
      </c>
      <c r="R3" s="2">
        <v>1</v>
      </c>
      <c r="S3" s="5" t="str">
        <f>H3</f>
        <v>1</v>
      </c>
      <c r="T3" s="25" t="str">
        <f>G3</f>
        <v>p</v>
      </c>
      <c r="U3" s="26" t="str">
        <f xml:space="preserve"> IFERROR( INDEX($L$3:$L$44, MATCH(表格1_334[[#This Row],[鍵盤按鍵]], $K$3:$K$44,0)), "")</f>
        <v>ㄅ</v>
      </c>
      <c r="X3" s="27" cm="1">
        <f t="array" ref="X3">ROW() - ROW($2:$2)</f>
        <v>1</v>
      </c>
      <c r="Y3" s="28" t="s">
        <v>20</v>
      </c>
      <c r="Z3" s="29" t="s">
        <v>21</v>
      </c>
      <c r="AA3" s="30" t="str">
        <f xml:space="preserve"> IFERROR( INDEX(表格1_334[字典編碼], MATCH($Y3, 表格1_334[方音符號], 0)), "")</f>
        <v>p</v>
      </c>
      <c r="AB3" s="30" t="str">
        <f t="shared" ref="AB3:AB20" si="0">AA3</f>
        <v>p</v>
      </c>
      <c r="AC3" s="31" t="str">
        <f xml:space="preserve"> IFERROR( INDEX(表格1_334[鍵盤按鍵], MATCH($Y3, 表格1_334[方音符號], 0)), "")</f>
        <v>1</v>
      </c>
      <c r="AE3" s="32" t="s">
        <v>22</v>
      </c>
      <c r="AG3" s="33" t="str">
        <f xml:space="preserve"> "- xlit|" &amp; AG4 &amp; "|" &amp; AG5 &amp; "|"</f>
        <v>- xlit|pPbtTnkKgcCzshiuaeoOIUGDBNmdqjJSQLMY123570|1qz2wsedtyhbncuj8oki9l/pm-axgrfv;0,. 43657|</v>
      </c>
    </row>
    <row r="4" spans="1:48" ht="32.25">
      <c r="A4" s="2">
        <f xml:space="preserve"> SEARCH("|",$A$2,A3+1)</f>
        <v>50</v>
      </c>
      <c r="F4" s="2" cm="1">
        <f t="array" ref="F4" xml:space="preserve"> ROW() - ROW($2:$2)</f>
        <v>2</v>
      </c>
      <c r="G4" s="34" t="str">
        <f t="shared" ref="G4:G44" si="1" xml:space="preserve"> IFERROR( MID($A$6, $F4, 1), "")</f>
        <v>P</v>
      </c>
      <c r="H4" s="35" t="str">
        <f t="shared" ref="H4:H44" si="2" xml:space="preserve"> IFERROR( MID($A$7, $F4, 1), "")</f>
        <v>q</v>
      </c>
      <c r="J4" s="2">
        <v>2</v>
      </c>
      <c r="K4" s="23" t="str">
        <f t="shared" ref="K4:K44" si="3" xml:space="preserve"> IFERROR( MID($A$15, $F4, 1), "")</f>
        <v>q</v>
      </c>
      <c r="L4" s="23" t="str">
        <f t="shared" ref="L4:L44" si="4" xml:space="preserve"> IFERROR( MID($A$16, $F4, 1), "")</f>
        <v>ㄆ</v>
      </c>
      <c r="N4" s="2">
        <v>2</v>
      </c>
      <c r="O4" s="24" t="str">
        <f t="shared" ref="O4:O28" si="5" xml:space="preserve"> IFERROR( MID($A$25, $N4, 1), "")</f>
        <v>P</v>
      </c>
      <c r="P4" s="24" t="str">
        <f t="shared" ref="P4:P28" si="6" xml:space="preserve"> IFERROR( MID($A$26, $N4, 1), "")</f>
        <v>ㄆ</v>
      </c>
      <c r="R4" s="2">
        <v>2</v>
      </c>
      <c r="S4" s="5" t="str">
        <f t="shared" ref="S4:S44" si="7">H4</f>
        <v>q</v>
      </c>
      <c r="T4" s="25" t="str">
        <f t="shared" ref="T4:T44" si="8">G4</f>
        <v>P</v>
      </c>
      <c r="U4" s="26" t="str">
        <f xml:space="preserve"> IFERROR( INDEX($L$3:$L$44, MATCH(表格1_334[[#This Row],[鍵盤按鍵]], $K$3:$K$44,0)), "")</f>
        <v>ㄆ</v>
      </c>
      <c r="X4" s="36" cm="1">
        <f t="array" ref="X4">ROW() - ROW($2:$2)</f>
        <v>2</v>
      </c>
      <c r="Y4" s="37" t="s">
        <v>23</v>
      </c>
      <c r="Z4" s="38" t="s">
        <v>24</v>
      </c>
      <c r="AA4" s="39" t="str">
        <f xml:space="preserve"> IFERROR( INDEX(表格1_334[字典編碼], MATCH($Y4, 表格1_334[方音符號], 0)), "")</f>
        <v>P</v>
      </c>
      <c r="AB4" s="39" t="str">
        <f t="shared" si="0"/>
        <v>P</v>
      </c>
      <c r="AC4" s="40" t="str">
        <f xml:space="preserve"> IFERROR( INDEX(表格1_334[鍵盤按鍵], MATCH($Y4, 表格1_334[方音符號], 0)), "")</f>
        <v>q</v>
      </c>
      <c r="AE4" s="41" t="s">
        <v>12</v>
      </c>
      <c r="AF4" s="1">
        <f xml:space="preserve"> LEN(AG4)</f>
        <v>42</v>
      </c>
      <c r="AG4" s="42" t="str">
        <f xml:space="preserve"> _xlfn.CONCAT(AB$3:AB$44)</f>
        <v>pPbtTnkKgcCzshiuaeoOIUGDBNmdqjJSQLMY123570</v>
      </c>
      <c r="AT4" s="43" t="s">
        <v>25</v>
      </c>
      <c r="AU4" s="44" t="s">
        <v>26</v>
      </c>
      <c r="AV4" s="45">
        <f xml:space="preserve"> FIND(AU4, AG4)</f>
        <v>26</v>
      </c>
    </row>
    <row r="5" spans="1:48" ht="32.25">
      <c r="A5" s="2">
        <f xml:space="preserve"> SEARCH("|",$A$2,A4+1)</f>
        <v>93</v>
      </c>
      <c r="F5" s="2" cm="1">
        <f t="array" ref="F5" xml:space="preserve"> ROW() - ROW($2:$2)</f>
        <v>3</v>
      </c>
      <c r="G5" s="34" t="str">
        <f t="shared" si="1"/>
        <v>m</v>
      </c>
      <c r="H5" s="35" t="str">
        <f t="shared" si="2"/>
        <v>a</v>
      </c>
      <c r="J5" s="2">
        <v>3</v>
      </c>
      <c r="K5" s="23" t="str">
        <f t="shared" si="3"/>
        <v>a</v>
      </c>
      <c r="L5" s="23" t="str">
        <f t="shared" si="4"/>
        <v>ㄇ</v>
      </c>
      <c r="N5" s="2">
        <v>3</v>
      </c>
      <c r="O5" s="24" t="str">
        <f t="shared" si="5"/>
        <v>b</v>
      </c>
      <c r="P5" s="24" t="str">
        <f t="shared" si="6"/>
        <v>ㆠ</v>
      </c>
      <c r="R5" s="2">
        <v>3</v>
      </c>
      <c r="S5" s="5" t="str">
        <f t="shared" si="7"/>
        <v>a</v>
      </c>
      <c r="T5" s="25" t="str">
        <f t="shared" si="8"/>
        <v>m</v>
      </c>
      <c r="U5" s="26" t="str">
        <f xml:space="preserve"> IFERROR( INDEX($L$3:$L$44, MATCH(表格1_334[[#This Row],[鍵盤按鍵]], $K$3:$K$44,0)), "")</f>
        <v>ㄇ</v>
      </c>
      <c r="X5" s="46" cm="1">
        <f t="array" ref="X5">ROW() - ROW($2:$2)</f>
        <v>3</v>
      </c>
      <c r="Y5" s="47" t="s">
        <v>27</v>
      </c>
      <c r="Z5" s="48" t="s">
        <v>28</v>
      </c>
      <c r="AA5" s="49" t="str">
        <f xml:space="preserve"> IFERROR( INDEX(表格1_334[字典編碼], MATCH($Y5, 表格1_334[方音符號], 0)), "")</f>
        <v>b</v>
      </c>
      <c r="AB5" s="49" t="str">
        <f t="shared" si="0"/>
        <v>b</v>
      </c>
      <c r="AC5" s="50" t="str">
        <f xml:space="preserve"> IFERROR( INDEX(表格1_334[鍵盤按鍵], MATCH($Y5, 表格1_334[方音符號], 0)), "")</f>
        <v>z</v>
      </c>
      <c r="AE5" s="51" t="s">
        <v>11</v>
      </c>
      <c r="AF5" s="1">
        <f xml:space="preserve"> LEN(AG5)</f>
        <v>42</v>
      </c>
      <c r="AG5" s="52" t="s">
        <v>29</v>
      </c>
      <c r="AH5" s="53"/>
      <c r="AI5" s="53"/>
      <c r="AJ5" s="53"/>
      <c r="AK5" s="53"/>
      <c r="AL5" s="53"/>
      <c r="AM5" s="53"/>
      <c r="AN5" s="53"/>
      <c r="AP5" s="54" t="str">
        <f xml:space="preserve"> MID("/", AF4, 1)</f>
        <v/>
      </c>
      <c r="AU5" s="55" t="str">
        <f xml:space="preserve"> MID(AG5, AV4, 1)</f>
        <v>-</v>
      </c>
      <c r="AV5" s="45"/>
    </row>
    <row r="6" spans="1:48" ht="32.25">
      <c r="A6" s="56" t="str">
        <f xml:space="preserve"> MID($A$2,A3+1, A4-A3-1)</f>
        <v>pPmbtTndkKhjJSgqzcCsiuBaoøMIeUYLDQGN123570</v>
      </c>
      <c r="B6" s="57">
        <f xml:space="preserve"> LEN(A6)</f>
        <v>42</v>
      </c>
      <c r="F6" s="2" cm="1">
        <f t="array" ref="F6" xml:space="preserve"> ROW() - ROW($2:$2)</f>
        <v>4</v>
      </c>
      <c r="G6" s="58" t="str">
        <f t="shared" si="1"/>
        <v>b</v>
      </c>
      <c r="H6" s="59" t="str">
        <f t="shared" si="2"/>
        <v>z</v>
      </c>
      <c r="J6" s="2">
        <v>4</v>
      </c>
      <c r="K6" s="23" t="str">
        <f t="shared" si="3"/>
        <v>z</v>
      </c>
      <c r="L6" s="23" t="str">
        <f t="shared" si="4"/>
        <v>ㆠ</v>
      </c>
      <c r="N6" s="2">
        <v>4</v>
      </c>
      <c r="O6" s="24" t="str">
        <f t="shared" si="5"/>
        <v>t</v>
      </c>
      <c r="P6" s="24" t="str">
        <f t="shared" si="6"/>
        <v>ㄉ</v>
      </c>
      <c r="R6" s="2">
        <v>4</v>
      </c>
      <c r="S6" s="5" t="str">
        <f t="shared" si="7"/>
        <v>z</v>
      </c>
      <c r="T6" s="25" t="str">
        <f t="shared" si="8"/>
        <v>b</v>
      </c>
      <c r="U6" s="26" t="str">
        <f xml:space="preserve"> IFERROR( INDEX($L$3:$L$44, MATCH(表格1_334[[#This Row],[鍵盤按鍵]], $K$3:$K$44,0)), "")</f>
        <v>ㆠ</v>
      </c>
      <c r="X6" s="27" cm="1">
        <f t="array" ref="X6">ROW() - ROW($2:$2)</f>
        <v>4</v>
      </c>
      <c r="Y6" s="28" t="s">
        <v>30</v>
      </c>
      <c r="Z6" s="29" t="s">
        <v>31</v>
      </c>
      <c r="AA6" s="30" t="str">
        <f xml:space="preserve"> IFERROR( INDEX(表格1_334[字典編碼], MATCH($Y6, 表格1_334[方音符號], 0)), "")</f>
        <v>t</v>
      </c>
      <c r="AB6" s="30" t="str">
        <f t="shared" si="0"/>
        <v>t</v>
      </c>
      <c r="AC6" s="31" t="str">
        <f xml:space="preserve"> IFERROR( INDEX(表格1_334[鍵盤按鍵], MATCH($Y6, 表格1_334[方音符號], 0)), "")</f>
        <v>2</v>
      </c>
      <c r="AE6" s="60"/>
      <c r="AF6" s="1"/>
      <c r="AG6" s="42" t="str">
        <f>AG5</f>
        <v>1qz2wsedtyhbncuj8oki9l/pm-axgrfv;0,. 43657</v>
      </c>
      <c r="AP6" s="54"/>
    </row>
    <row r="7" spans="1:48" ht="32.25">
      <c r="A7" s="56" t="str">
        <f xml:space="preserve"> MID($A$2,A4+1, A5-A4-1)</f>
        <v>1qaz2wsxedcrfvtgbyhnujm8ik,9ol.0p;/- 43657</v>
      </c>
      <c r="B7" s="57">
        <f xml:space="preserve"> LEN(A7)</f>
        <v>42</v>
      </c>
      <c r="F7" s="2" cm="1">
        <f t="array" ref="F7" xml:space="preserve"> ROW() - ROW($2:$2)</f>
        <v>5</v>
      </c>
      <c r="G7" s="34" t="str">
        <f t="shared" si="1"/>
        <v>t</v>
      </c>
      <c r="H7" s="35" t="str">
        <f t="shared" si="2"/>
        <v>2</v>
      </c>
      <c r="J7" s="2">
        <v>5</v>
      </c>
      <c r="K7" s="23" t="str">
        <f t="shared" si="3"/>
        <v>2</v>
      </c>
      <c r="L7" s="23" t="str">
        <f t="shared" si="4"/>
        <v>ㄉ</v>
      </c>
      <c r="N7" s="2">
        <v>5</v>
      </c>
      <c r="O7" s="24" t="str">
        <f t="shared" si="5"/>
        <v>T</v>
      </c>
      <c r="P7" s="24" t="str">
        <f t="shared" si="6"/>
        <v>ㄊ</v>
      </c>
      <c r="R7" s="2">
        <v>5</v>
      </c>
      <c r="S7" s="5" t="str">
        <f t="shared" si="7"/>
        <v>2</v>
      </c>
      <c r="T7" s="25" t="str">
        <f t="shared" si="8"/>
        <v>t</v>
      </c>
      <c r="U7" s="26" t="str">
        <f xml:space="preserve"> IFERROR( INDEX($L$3:$L$44, MATCH(表格1_334[[#This Row],[鍵盤按鍵]], $K$3:$K$44,0)), "")</f>
        <v>ㄉ</v>
      </c>
      <c r="X7" s="36" cm="1">
        <f t="array" ref="X7">ROW() - ROW($2:$2)</f>
        <v>5</v>
      </c>
      <c r="Y7" s="37" t="s">
        <v>32</v>
      </c>
      <c r="Z7" s="38" t="s">
        <v>33</v>
      </c>
      <c r="AA7" s="39" t="str">
        <f xml:space="preserve"> IFERROR( INDEX(表格1_334[字典編碼], MATCH($Y7, 表格1_334[方音符號], 0)), "")</f>
        <v>T</v>
      </c>
      <c r="AB7" s="39" t="str">
        <f t="shared" si="0"/>
        <v>T</v>
      </c>
      <c r="AC7" s="40" t="str">
        <f xml:space="preserve"> IFERROR( INDEX(表格1_334[鍵盤按鍵], MATCH($Y7, 表格1_334[方音符號], 0)), "")</f>
        <v>w</v>
      </c>
      <c r="AG7" s="54"/>
    </row>
    <row r="8" spans="1:48" ht="32.25">
      <c r="F8" s="2" cm="1">
        <f t="array" ref="F8" xml:space="preserve"> ROW() - ROW($2:$2)</f>
        <v>6</v>
      </c>
      <c r="G8" s="34" t="str">
        <f t="shared" si="1"/>
        <v>T</v>
      </c>
      <c r="H8" s="35" t="str">
        <f t="shared" si="2"/>
        <v>w</v>
      </c>
      <c r="J8" s="2">
        <v>6</v>
      </c>
      <c r="K8" s="23" t="str">
        <f t="shared" si="3"/>
        <v>w</v>
      </c>
      <c r="L8" s="23" t="str">
        <f t="shared" si="4"/>
        <v>ㄊ</v>
      </c>
      <c r="N8" s="2">
        <v>6</v>
      </c>
      <c r="O8" s="24" t="str">
        <f t="shared" si="5"/>
        <v>d</v>
      </c>
      <c r="P8" s="24" t="str">
        <f t="shared" si="6"/>
        <v>ㄌ</v>
      </c>
      <c r="R8" s="2">
        <v>6</v>
      </c>
      <c r="S8" s="5" t="str">
        <f t="shared" si="7"/>
        <v>w</v>
      </c>
      <c r="T8" s="25" t="str">
        <f t="shared" si="8"/>
        <v>T</v>
      </c>
      <c r="U8" s="26" t="str">
        <f xml:space="preserve"> IFERROR( INDEX($L$3:$L$44, MATCH(表格1_334[[#This Row],[鍵盤按鍵]], $K$3:$K$44,0)), "")</f>
        <v>ㄊ</v>
      </c>
      <c r="X8" s="46" cm="1">
        <f t="array" ref="X8">ROW() - ROW($2:$2)</f>
        <v>6</v>
      </c>
      <c r="Y8" s="47" t="s">
        <v>34</v>
      </c>
      <c r="Z8" s="48" t="s">
        <v>35</v>
      </c>
      <c r="AA8" s="49" t="str">
        <f xml:space="preserve"> IFERROR( INDEX(表格1_334[字典編碼], MATCH($Y8, 表格1_334[方音符號], 0)), "")</f>
        <v>n</v>
      </c>
      <c r="AB8" s="49" t="str">
        <f t="shared" si="0"/>
        <v>n</v>
      </c>
      <c r="AC8" s="50" t="str">
        <f xml:space="preserve"> IFERROR( INDEX(表格1_334[鍵盤按鍵], MATCH($Y8, 表格1_334[方音符號], 0)), "")</f>
        <v>s</v>
      </c>
      <c r="AE8" s="32" t="s">
        <v>36</v>
      </c>
      <c r="AG8" s="33" t="str">
        <f xml:space="preserve"> "- xlit|" &amp; AG9 &amp; "|" &amp; AG10 &amp; "|"</f>
        <v>- xlit|1qz2wsedtyhbncuj8oki9l/pm-axgrfv;0,.43657|ㄅㄆㆠㄉㄊㄋㄍㄎㆣㄗㄘㆡㄙㄏㄧㄨㄚㆤㄜㆦㄞㄠㆭㄣㆬ鼻ㄇㄌㄫㄐㄑㄒㄤㄢㆰㆲˋ˪ˊ˫˙|</v>
      </c>
    </row>
    <row r="9" spans="1:48" ht="32.25">
      <c r="F9" s="2" cm="1">
        <f t="array" ref="F9" xml:space="preserve"> ROW() - ROW($2:$2)</f>
        <v>7</v>
      </c>
      <c r="G9" s="34" t="str">
        <f t="shared" si="1"/>
        <v>n</v>
      </c>
      <c r="H9" s="35" t="str">
        <f t="shared" si="2"/>
        <v>s</v>
      </c>
      <c r="J9" s="2">
        <v>7</v>
      </c>
      <c r="K9" s="23" t="str">
        <f t="shared" si="3"/>
        <v>s</v>
      </c>
      <c r="L9" s="23" t="str">
        <f t="shared" si="4"/>
        <v>ㄋ</v>
      </c>
      <c r="N9" s="2">
        <v>7</v>
      </c>
      <c r="O9" s="24" t="str">
        <f t="shared" si="5"/>
        <v>k</v>
      </c>
      <c r="P9" s="24" t="str">
        <f t="shared" si="6"/>
        <v>ㄍ</v>
      </c>
      <c r="R9" s="2">
        <v>7</v>
      </c>
      <c r="S9" s="5" t="str">
        <f t="shared" si="7"/>
        <v>s</v>
      </c>
      <c r="T9" s="25" t="str">
        <f t="shared" si="8"/>
        <v>n</v>
      </c>
      <c r="U9" s="26" t="str">
        <f xml:space="preserve"> IFERROR( INDEX($L$3:$L$44, MATCH(表格1_334[[#This Row],[鍵盤按鍵]], $K$3:$K$44,0)), "")</f>
        <v>ㄋ</v>
      </c>
      <c r="X9" s="27" cm="1">
        <f t="array" ref="X9">ROW() - ROW($2:$2)</f>
        <v>7</v>
      </c>
      <c r="Y9" s="28" t="s">
        <v>37</v>
      </c>
      <c r="Z9" s="29" t="s">
        <v>38</v>
      </c>
      <c r="AA9" s="30" t="str">
        <f xml:space="preserve"> IFERROR( INDEX(表格1_334[字典編碼], MATCH($Y9, 表格1_334[方音符號], 0)), "")</f>
        <v>k</v>
      </c>
      <c r="AB9" s="30" t="str">
        <f t="shared" si="0"/>
        <v>k</v>
      </c>
      <c r="AC9" s="31" t="str">
        <f xml:space="preserve"> IFERROR( INDEX(表格1_334[鍵盤按鍵], MATCH($Y9, 表格1_334[方音符號], 0)), "")</f>
        <v>e</v>
      </c>
      <c r="AE9" s="51" t="s">
        <v>11</v>
      </c>
      <c r="AF9" s="1">
        <f xml:space="preserve"> LEN(AG9)</f>
        <v>41</v>
      </c>
      <c r="AG9" s="42" t="str">
        <f xml:space="preserve"> _xlfn.CONCAT(AC$3:AC$38,AC$40:AC$44)</f>
        <v>1qz2wsedtyhbncuj8oki9l/pm-axgrfv;0,.43657</v>
      </c>
      <c r="AT9" s="43" t="s">
        <v>25</v>
      </c>
      <c r="AU9" s="61" t="str">
        <f>AU5</f>
        <v>-</v>
      </c>
      <c r="AV9" s="45">
        <f xml:space="preserve"> FIND(AU9, AG9)</f>
        <v>26</v>
      </c>
    </row>
    <row r="10" spans="1:48" ht="32.25">
      <c r="A10" s="1" t="s">
        <v>2</v>
      </c>
      <c r="F10" s="2" cm="1">
        <f t="array" ref="F10" xml:space="preserve"> ROW() - ROW($2:$2)</f>
        <v>8</v>
      </c>
      <c r="G10" s="62" t="str">
        <f t="shared" si="1"/>
        <v>d</v>
      </c>
      <c r="H10" s="63" t="str">
        <f t="shared" si="2"/>
        <v>x</v>
      </c>
      <c r="J10" s="2">
        <v>8</v>
      </c>
      <c r="K10" s="23" t="str">
        <f t="shared" si="3"/>
        <v>x</v>
      </c>
      <c r="L10" s="23" t="str">
        <f t="shared" si="4"/>
        <v>ㄌ</v>
      </c>
      <c r="N10" s="2">
        <v>8</v>
      </c>
      <c r="O10" s="24" t="str">
        <f t="shared" si="5"/>
        <v>K</v>
      </c>
      <c r="P10" s="24" t="str">
        <f t="shared" si="6"/>
        <v>ㄎ</v>
      </c>
      <c r="R10" s="2">
        <v>8</v>
      </c>
      <c r="S10" s="5" t="str">
        <f t="shared" si="7"/>
        <v>x</v>
      </c>
      <c r="T10" s="25" t="str">
        <f t="shared" si="8"/>
        <v>d</v>
      </c>
      <c r="U10" s="26" t="str">
        <f xml:space="preserve"> IFERROR( INDEX($L$3:$L$44, MATCH(表格1_334[[#This Row],[鍵盤按鍵]], $K$3:$K$44,0)), "")</f>
        <v>ㄌ</v>
      </c>
      <c r="X10" s="36" cm="1">
        <f t="array" ref="X10">ROW() - ROW($2:$2)</f>
        <v>8</v>
      </c>
      <c r="Y10" s="37" t="s">
        <v>39</v>
      </c>
      <c r="Z10" s="38" t="s">
        <v>40</v>
      </c>
      <c r="AA10" s="39" t="str">
        <f xml:space="preserve"> IFERROR( INDEX(表格1_334[字典編碼], MATCH($Y10, 表格1_334[方音符號], 0)), "")</f>
        <v>K</v>
      </c>
      <c r="AB10" s="39" t="str">
        <f t="shared" si="0"/>
        <v>K</v>
      </c>
      <c r="AC10" s="40" t="str">
        <f xml:space="preserve"> IFERROR( INDEX(表格1_334[鍵盤按鍵], MATCH($Y10, 表格1_334[方音符號], 0)), "")</f>
        <v>d</v>
      </c>
      <c r="AE10" s="64" t="s">
        <v>13</v>
      </c>
      <c r="AF10" s="1">
        <f xml:space="preserve"> LEN(AG10)</f>
        <v>41</v>
      </c>
      <c r="AG10" s="42" t="str">
        <f xml:space="preserve"> _xlfn.CONCAT(Y$3:Y$38,Y$40:Y$44)</f>
        <v>ㄅㄆㆠㄉㄊㄋㄍㄎㆣㄗㄘㆡㄙㄏㄧㄨㄚㆤㄜㆦㄞㄠㆭㄣㆬ鼻ㄇㄌㄫㄐㄑㄒㄤㄢㆰㆲˋ˪ˊ˫˙</v>
      </c>
      <c r="AU10" s="55" t="str">
        <f xml:space="preserve"> MID(AG10, AV9, 1)</f>
        <v>鼻</v>
      </c>
      <c r="AV10" s="45"/>
    </row>
    <row r="11" spans="1:48" ht="32.25">
      <c r="A11" s="12" t="s">
        <v>41</v>
      </c>
      <c r="F11" s="2" cm="1">
        <f t="array" ref="F11" xml:space="preserve"> ROW() - ROW($2:$2)</f>
        <v>9</v>
      </c>
      <c r="G11" s="21" t="str">
        <f t="shared" si="1"/>
        <v>k</v>
      </c>
      <c r="H11" s="22" t="str">
        <f t="shared" si="2"/>
        <v>e</v>
      </c>
      <c r="J11" s="2">
        <v>9</v>
      </c>
      <c r="K11" s="23" t="str">
        <f t="shared" si="3"/>
        <v>e</v>
      </c>
      <c r="L11" s="23" t="str">
        <f t="shared" si="4"/>
        <v>ㄍ</v>
      </c>
      <c r="N11" s="2">
        <v>9</v>
      </c>
      <c r="O11" s="24" t="str">
        <f t="shared" si="5"/>
        <v>g</v>
      </c>
      <c r="P11" s="24" t="str">
        <f t="shared" si="6"/>
        <v>ㆣ</v>
      </c>
      <c r="R11" s="2">
        <v>9</v>
      </c>
      <c r="S11" s="5" t="str">
        <f t="shared" si="7"/>
        <v>e</v>
      </c>
      <c r="T11" s="25" t="str">
        <f t="shared" si="8"/>
        <v>k</v>
      </c>
      <c r="U11" s="26" t="str">
        <f xml:space="preserve"> IFERROR( INDEX($L$3:$L$44, MATCH(表格1_334[[#This Row],[鍵盤按鍵]], $K$3:$K$44,0)), "")</f>
        <v>ㄍ</v>
      </c>
      <c r="X11" s="46" cm="1">
        <f t="array" ref="X11">ROW() - ROW($2:$2)</f>
        <v>9</v>
      </c>
      <c r="Y11" s="47" t="s">
        <v>42</v>
      </c>
      <c r="Z11" s="48" t="s">
        <v>43</v>
      </c>
      <c r="AA11" s="49" t="str">
        <f xml:space="preserve"> IFERROR( INDEX(表格1_334[字典編碼], MATCH($Y11, 表格1_334[方音符號], 0)), "")</f>
        <v>g</v>
      </c>
      <c r="AB11" s="49" t="str">
        <f t="shared" si="0"/>
        <v>g</v>
      </c>
      <c r="AC11" s="50" t="str">
        <f xml:space="preserve"> IFERROR( INDEX(表格1_334[鍵盤按鍵], MATCH($Y11, 表格1_334[方音符號], 0)), "")</f>
        <v>t</v>
      </c>
      <c r="AH11" s="65"/>
    </row>
    <row r="12" spans="1:48" ht="32.25">
      <c r="A12" s="2">
        <f xml:space="preserve"> SEARCH("|",$A$11,1)</f>
        <v>7</v>
      </c>
      <c r="F12" s="2" cm="1">
        <f t="array" ref="F12" xml:space="preserve"> ROW() - ROW($2:$2)</f>
        <v>10</v>
      </c>
      <c r="G12" s="34" t="str">
        <f t="shared" si="1"/>
        <v>K</v>
      </c>
      <c r="H12" s="35" t="str">
        <f t="shared" si="2"/>
        <v>d</v>
      </c>
      <c r="J12" s="2">
        <v>10</v>
      </c>
      <c r="K12" s="23" t="str">
        <f t="shared" si="3"/>
        <v>d</v>
      </c>
      <c r="L12" s="23" t="str">
        <f t="shared" si="4"/>
        <v>ㄎ</v>
      </c>
      <c r="N12" s="2">
        <v>10</v>
      </c>
      <c r="O12" s="24" t="str">
        <f t="shared" si="5"/>
        <v>c</v>
      </c>
      <c r="P12" s="24" t="str">
        <f t="shared" si="6"/>
        <v>ㄗ</v>
      </c>
      <c r="R12" s="2">
        <v>10</v>
      </c>
      <c r="S12" s="5" t="str">
        <f t="shared" si="7"/>
        <v>d</v>
      </c>
      <c r="T12" s="25" t="str">
        <f t="shared" si="8"/>
        <v>K</v>
      </c>
      <c r="U12" s="26" t="str">
        <f xml:space="preserve"> IFERROR( INDEX($L$3:$L$44, MATCH(表格1_334[[#This Row],[鍵盤按鍵]], $K$3:$K$44,0)), "")</f>
        <v>ㄎ</v>
      </c>
      <c r="X12" s="27" cm="1">
        <f t="array" ref="X12">ROW() - ROW($2:$2)</f>
        <v>10</v>
      </c>
      <c r="Y12" s="28" t="s">
        <v>44</v>
      </c>
      <c r="Z12" s="29" t="s">
        <v>45</v>
      </c>
      <c r="AA12" s="30" t="str">
        <f xml:space="preserve"> IFERROR( INDEX(表格1_334[字典編碼], MATCH($Y12, 表格1_334[方音符號], 0)), "")</f>
        <v>c</v>
      </c>
      <c r="AB12" s="30" t="str">
        <f t="shared" si="0"/>
        <v>c</v>
      </c>
      <c r="AC12" s="31" t="str">
        <f xml:space="preserve"> IFERROR( INDEX(表格1_334[鍵盤按鍵], MATCH($Y12, 表格1_334[方音符號], 0)), "")</f>
        <v>y</v>
      </c>
      <c r="AE12" s="32" t="s">
        <v>46</v>
      </c>
      <c r="AG12" s="33" t="str">
        <f xml:space="preserve"> "- xlit|" &amp; AG10 &amp; "|" &amp; AG9 &amp; "|"</f>
        <v>- xlit|ㄅㄆㆠㄉㄊㄋㄍㄎㆣㄗㄘㆡㄙㄏㄧㄨㄚㆤㄜㆦㄞㄠㆭㄣㆬ鼻ㄇㄌㄫㄐㄑㄒㄤㄢㆰㆲˋ˪ˊ˫˙|1qz2wsedtyhbncuj8oki9l/pm-axgrfv;0,.43657|</v>
      </c>
    </row>
    <row r="13" spans="1:48" ht="32.25">
      <c r="A13" s="2">
        <f xml:space="preserve"> SEARCH("|",$A$11,A12+1)</f>
        <v>49</v>
      </c>
      <c r="F13" s="2" cm="1">
        <f t="array" ref="F13" xml:space="preserve"> ROW() - ROW($2:$2)</f>
        <v>11</v>
      </c>
      <c r="G13" s="62" t="str">
        <f t="shared" si="1"/>
        <v>h</v>
      </c>
      <c r="H13" s="63" t="str">
        <f t="shared" si="2"/>
        <v>c</v>
      </c>
      <c r="J13" s="2">
        <v>11</v>
      </c>
      <c r="K13" s="23" t="str">
        <f t="shared" si="3"/>
        <v>c</v>
      </c>
      <c r="L13" s="23" t="str">
        <f t="shared" si="4"/>
        <v>ㄏ</v>
      </c>
      <c r="N13" s="2">
        <v>11</v>
      </c>
      <c r="O13" s="24" t="str">
        <f t="shared" si="5"/>
        <v>C</v>
      </c>
      <c r="P13" s="24" t="str">
        <f t="shared" si="6"/>
        <v>ㄘ</v>
      </c>
      <c r="R13" s="2">
        <v>11</v>
      </c>
      <c r="S13" s="5" t="str">
        <f t="shared" si="7"/>
        <v>c</v>
      </c>
      <c r="T13" s="25" t="str">
        <f t="shared" si="8"/>
        <v>h</v>
      </c>
      <c r="U13" s="26" t="str">
        <f xml:space="preserve"> IFERROR( INDEX($L$3:$L$44, MATCH(表格1_334[[#This Row],[鍵盤按鍵]], $K$3:$K$44,0)), "")</f>
        <v>ㄏ</v>
      </c>
      <c r="X13" s="36" cm="1">
        <f t="array" ref="X13">ROW() - ROW($2:$2)</f>
        <v>11</v>
      </c>
      <c r="Y13" s="37" t="s">
        <v>47</v>
      </c>
      <c r="Z13" s="38" t="s">
        <v>48</v>
      </c>
      <c r="AA13" s="39" t="str">
        <f xml:space="preserve"> IFERROR( INDEX(表格1_334[字典編碼], MATCH($Y13, 表格1_334[方音符號], 0)), "")</f>
        <v>C</v>
      </c>
      <c r="AB13" s="39" t="str">
        <f t="shared" si="0"/>
        <v>C</v>
      </c>
      <c r="AC13" s="40" t="str">
        <f xml:space="preserve"> IFERROR( INDEX(表格1_334[鍵盤按鍵], MATCH($Y13, 表格1_334[方音符號], 0)), "")</f>
        <v>h</v>
      </c>
      <c r="AE13" s="41" t="s">
        <v>12</v>
      </c>
      <c r="AF13" s="1">
        <f xml:space="preserve"> LEN(AG13)</f>
        <v>26</v>
      </c>
      <c r="AG13" s="42" t="str">
        <f xml:space="preserve"> _xlfn.CONCAT(AB3:AB28)</f>
        <v>pPbtTnkKgcCzshiuaeoOIUGDBN</v>
      </c>
      <c r="AT13" s="43" t="s">
        <v>25</v>
      </c>
      <c r="AU13" s="61" t="str">
        <f>AU4</f>
        <v>N</v>
      </c>
      <c r="AV13" s="45">
        <f xml:space="preserve"> FIND(AU13, AG13)</f>
        <v>26</v>
      </c>
    </row>
    <row r="14" spans="1:48" ht="32.25">
      <c r="A14" s="2">
        <f xml:space="preserve"> SEARCH("|",$A$11,A13+1)</f>
        <v>91</v>
      </c>
      <c r="F14" s="2" cm="1">
        <f t="array" ref="F14" xml:space="preserve"> ROW() - ROW($2:$2)</f>
        <v>12</v>
      </c>
      <c r="G14" s="21" t="str">
        <f t="shared" si="1"/>
        <v>j</v>
      </c>
      <c r="H14" s="22" t="str">
        <f t="shared" si="2"/>
        <v>r</v>
      </c>
      <c r="J14" s="2">
        <v>12</v>
      </c>
      <c r="K14" s="23" t="str">
        <f t="shared" si="3"/>
        <v>r</v>
      </c>
      <c r="L14" s="23" t="str">
        <f t="shared" si="4"/>
        <v>ㄐ</v>
      </c>
      <c r="N14" s="2">
        <v>12</v>
      </c>
      <c r="O14" s="24" t="str">
        <f t="shared" si="5"/>
        <v>z</v>
      </c>
      <c r="P14" s="24" t="str">
        <f t="shared" si="6"/>
        <v>ㆡ</v>
      </c>
      <c r="R14" s="2">
        <v>12</v>
      </c>
      <c r="S14" s="5" t="str">
        <f t="shared" si="7"/>
        <v>r</v>
      </c>
      <c r="T14" s="25" t="str">
        <f t="shared" si="8"/>
        <v>j</v>
      </c>
      <c r="U14" s="26" t="str">
        <f xml:space="preserve"> IFERROR( INDEX($L$3:$L$44, MATCH(表格1_334[[#This Row],[鍵盤按鍵]], $K$3:$K$44,0)), "")</f>
        <v>ㄐ</v>
      </c>
      <c r="X14" s="36" cm="1">
        <f t="array" ref="X14">ROW() - ROW($2:$2)</f>
        <v>12</v>
      </c>
      <c r="Y14" s="37" t="s">
        <v>49</v>
      </c>
      <c r="Z14" s="38" t="s">
        <v>50</v>
      </c>
      <c r="AA14" s="39" t="str">
        <f xml:space="preserve"> IFERROR( INDEX(表格1_334[字典編碼], MATCH($Y14, 表格1_334[方音符號], 0)), "")</f>
        <v>z</v>
      </c>
      <c r="AB14" s="39" t="str">
        <f t="shared" si="0"/>
        <v>z</v>
      </c>
      <c r="AC14" s="40" t="str">
        <f xml:space="preserve"> IFERROR( INDEX(表格1_334[鍵盤按鍵], MATCH($Y14, 表格1_334[方音符號], 0)), "")</f>
        <v>b</v>
      </c>
      <c r="AE14" s="64" t="s">
        <v>13</v>
      </c>
      <c r="AF14" s="1">
        <f xml:space="preserve"> LEN(AG14)</f>
        <v>26</v>
      </c>
      <c r="AG14" s="42" t="str">
        <f xml:space="preserve"> _xlfn.CONCAT(Y3:Y28)</f>
        <v>ㄅㄆㆠㄉㄊㄋㄍㄎㆣㄗㄘㆡㄙㄏㄧㄨㄚㆤㄜㆦㄞㄠㆭㄣㆬ鼻</v>
      </c>
      <c r="AU14" s="55" t="str">
        <f xml:space="preserve"> MID(AG14, AV13, 1)</f>
        <v>鼻</v>
      </c>
      <c r="AV14" s="45"/>
    </row>
    <row r="15" spans="1:48" ht="32.25">
      <c r="A15" s="56" t="str">
        <f xml:space="preserve"> MID($A$11,A12+1, A13-A12-1)</f>
        <v>1qaz2wsxedcrfvtgbyhnujm8ik,9ol.0p;/-43657</v>
      </c>
      <c r="B15" s="57">
        <f xml:space="preserve"> LEN(A15)</f>
        <v>41</v>
      </c>
      <c r="F15" s="2" cm="1">
        <f t="array" ref="F15" xml:space="preserve"> ROW() - ROW($2:$2)</f>
        <v>13</v>
      </c>
      <c r="G15" s="34" t="str">
        <f t="shared" si="1"/>
        <v>J</v>
      </c>
      <c r="H15" s="35" t="str">
        <f t="shared" si="2"/>
        <v>f</v>
      </c>
      <c r="J15" s="2">
        <v>13</v>
      </c>
      <c r="K15" s="23" t="str">
        <f t="shared" si="3"/>
        <v>f</v>
      </c>
      <c r="L15" s="23" t="str">
        <f t="shared" si="4"/>
        <v>ㄑ</v>
      </c>
      <c r="N15" s="2">
        <v>13</v>
      </c>
      <c r="O15" s="24" t="str">
        <f t="shared" si="5"/>
        <v>s</v>
      </c>
      <c r="P15" s="24" t="str">
        <f t="shared" si="6"/>
        <v>ㄙ</v>
      </c>
      <c r="R15" s="2">
        <v>13</v>
      </c>
      <c r="S15" s="5" t="str">
        <f t="shared" si="7"/>
        <v>f</v>
      </c>
      <c r="T15" s="25" t="str">
        <f t="shared" si="8"/>
        <v>J</v>
      </c>
      <c r="U15" s="26" t="str">
        <f xml:space="preserve"> IFERROR( INDEX($L$3:$L$44, MATCH(表格1_334[[#This Row],[鍵盤按鍵]], $K$3:$K$44,0)), "")</f>
        <v>ㄑ</v>
      </c>
      <c r="X15" s="46" cm="1">
        <f t="array" ref="X15">ROW() - ROW($2:$2)</f>
        <v>13</v>
      </c>
      <c r="Y15" s="47" t="s">
        <v>51</v>
      </c>
      <c r="Z15" s="48" t="s">
        <v>52</v>
      </c>
      <c r="AA15" s="49" t="str">
        <f xml:space="preserve"> IFERROR( INDEX(表格1_334[字典編碼], MATCH($Y15, 表格1_334[方音符號], 0)), "")</f>
        <v>s</v>
      </c>
      <c r="AB15" s="49" t="str">
        <f t="shared" si="0"/>
        <v>s</v>
      </c>
      <c r="AC15" s="50" t="str">
        <f xml:space="preserve"> IFERROR( INDEX(表格1_334[鍵盤按鍵], MATCH($Y15, 表格1_334[方音符號], 0)), "")</f>
        <v>n</v>
      </c>
    </row>
    <row r="16" spans="1:48" ht="32.25">
      <c r="A16" s="56" t="str">
        <f xml:space="preserve"> MID($A$11,A13+1, A14-A13-1)</f>
        <v>ㄅㄆㄇㆠㄉㄊㄋㄌㄍㄎㄏㄐㄑㄒㆣㄫㆡㄗㄘㄙㄧㄨㆬㄚㆦㄜㆰㄞㆤㄠㆲㄢㄣㄤㆭｎˋ˪ˊ˫．</v>
      </c>
      <c r="B16" s="57">
        <f xml:space="preserve"> LEN(A16)</f>
        <v>41</v>
      </c>
      <c r="F16" s="2" cm="1">
        <f t="array" ref="F16" xml:space="preserve"> ROW() - ROW($2:$2)</f>
        <v>14</v>
      </c>
      <c r="G16" s="58" t="str">
        <f t="shared" si="1"/>
        <v>S</v>
      </c>
      <c r="H16" s="59" t="str">
        <f t="shared" si="2"/>
        <v>v</v>
      </c>
      <c r="J16" s="2">
        <v>14</v>
      </c>
      <c r="K16" s="23" t="str">
        <f t="shared" si="3"/>
        <v>v</v>
      </c>
      <c r="L16" s="23" t="str">
        <f t="shared" si="4"/>
        <v>ㄒ</v>
      </c>
      <c r="N16" s="2">
        <v>14</v>
      </c>
      <c r="O16" s="24" t="str">
        <f t="shared" si="5"/>
        <v>h</v>
      </c>
      <c r="P16" s="24" t="str">
        <f t="shared" si="6"/>
        <v>ㄏ</v>
      </c>
      <c r="R16" s="2">
        <v>14</v>
      </c>
      <c r="S16" s="5" t="str">
        <f t="shared" si="7"/>
        <v>v</v>
      </c>
      <c r="T16" s="25" t="str">
        <f t="shared" si="8"/>
        <v>S</v>
      </c>
      <c r="U16" s="26" t="str">
        <f xml:space="preserve"> IFERROR( INDEX($L$3:$L$44, MATCH(表格1_334[[#This Row],[鍵盤按鍵]], $K$3:$K$44,0)), "")</f>
        <v>ㄒ</v>
      </c>
      <c r="X16" s="66" cm="1">
        <f t="array" ref="X16">ROW() - ROW($2:$2)</f>
        <v>14</v>
      </c>
      <c r="Y16" s="67" t="s">
        <v>53</v>
      </c>
      <c r="Z16" s="68" t="s">
        <v>54</v>
      </c>
      <c r="AA16" s="69" t="str">
        <f xml:space="preserve"> IFERROR( INDEX(表格1_334[字典編碼], MATCH($Y16, 表格1_334[方音符號], 0)), "")</f>
        <v>h</v>
      </c>
      <c r="AB16" s="69" t="str">
        <f t="shared" si="0"/>
        <v>h</v>
      </c>
      <c r="AC16" s="70" t="str">
        <f xml:space="preserve"> IFERROR( INDEX(表格1_334[鍵盤按鍵], MATCH($Y16, 表格1_334[方音符號], 0)), "")</f>
        <v>c</v>
      </c>
    </row>
    <row r="17" spans="1:29" ht="32.25">
      <c r="F17" s="2" cm="1">
        <f t="array" ref="F17" xml:space="preserve"> ROW() - ROW($2:$2)</f>
        <v>15</v>
      </c>
      <c r="G17" s="21" t="str">
        <f t="shared" si="1"/>
        <v>g</v>
      </c>
      <c r="H17" s="22" t="str">
        <f t="shared" si="2"/>
        <v>t</v>
      </c>
      <c r="J17" s="2">
        <v>15</v>
      </c>
      <c r="K17" s="23" t="str">
        <f t="shared" si="3"/>
        <v>t</v>
      </c>
      <c r="L17" s="23" t="str">
        <f t="shared" si="4"/>
        <v>ㆣ</v>
      </c>
      <c r="N17" s="2">
        <v>15</v>
      </c>
      <c r="O17" s="24" t="str">
        <f t="shared" si="5"/>
        <v>i</v>
      </c>
      <c r="P17" s="24" t="str">
        <f t="shared" si="6"/>
        <v>ㄧ</v>
      </c>
      <c r="R17" s="2">
        <v>15</v>
      </c>
      <c r="S17" s="5" t="str">
        <f t="shared" si="7"/>
        <v>t</v>
      </c>
      <c r="T17" s="25" t="str">
        <f t="shared" si="8"/>
        <v>g</v>
      </c>
      <c r="U17" s="26" t="str">
        <f xml:space="preserve"> IFERROR( INDEX($L$3:$L$44, MATCH(表格1_334[[#This Row],[鍵盤按鍵]], $K$3:$K$44,0)), "")</f>
        <v>ㆣ</v>
      </c>
      <c r="X17" s="71" cm="1">
        <f t="array" ref="X17">ROW() - ROW($2:$2)</f>
        <v>15</v>
      </c>
      <c r="Y17" s="28" t="s">
        <v>55</v>
      </c>
      <c r="Z17" s="29" t="s">
        <v>56</v>
      </c>
      <c r="AA17" s="30" t="str">
        <f xml:space="preserve"> IFERROR( INDEX(表格1_334[字典編碼], MATCH($Y17, 表格1_334[方音符號], 0)), "")</f>
        <v>i</v>
      </c>
      <c r="AB17" s="30" t="str">
        <f t="shared" si="0"/>
        <v>i</v>
      </c>
      <c r="AC17" s="31" t="str">
        <f xml:space="preserve"> IFERROR( INDEX(表格1_334[鍵盤按鍵], MATCH($Y17, 表格1_334[方音符號], 0)), "")</f>
        <v>u</v>
      </c>
    </row>
    <row r="18" spans="1:29" ht="32.25">
      <c r="F18" s="2" cm="1">
        <f t="array" ref="F18" xml:space="preserve"> ROW() - ROW($2:$2)</f>
        <v>16</v>
      </c>
      <c r="G18" s="34" t="str">
        <f t="shared" si="1"/>
        <v>q</v>
      </c>
      <c r="H18" s="35" t="str">
        <f t="shared" si="2"/>
        <v>g</v>
      </c>
      <c r="J18" s="2">
        <v>16</v>
      </c>
      <c r="K18" s="23" t="str">
        <f t="shared" si="3"/>
        <v>g</v>
      </c>
      <c r="L18" s="23" t="str">
        <f t="shared" si="4"/>
        <v>ㄫ</v>
      </c>
      <c r="N18" s="2">
        <v>16</v>
      </c>
      <c r="O18" s="24" t="str">
        <f t="shared" si="5"/>
        <v>u</v>
      </c>
      <c r="P18" s="24" t="str">
        <f t="shared" si="6"/>
        <v>ㄨ</v>
      </c>
      <c r="R18" s="2">
        <v>16</v>
      </c>
      <c r="S18" s="5" t="str">
        <f t="shared" si="7"/>
        <v>g</v>
      </c>
      <c r="T18" s="25" t="str">
        <f t="shared" si="8"/>
        <v>q</v>
      </c>
      <c r="U18" s="26" t="str">
        <f xml:space="preserve"> IFERROR( INDEX($L$3:$L$44, MATCH(表格1_334[[#This Row],[鍵盤按鍵]], $K$3:$K$44,0)), "")</f>
        <v>ㄫ</v>
      </c>
      <c r="X18" s="72" cm="1">
        <f t="array" ref="X18">ROW() - ROW($2:$2)</f>
        <v>16</v>
      </c>
      <c r="Y18" s="47" t="s">
        <v>57</v>
      </c>
      <c r="Z18" s="48" t="s">
        <v>58</v>
      </c>
      <c r="AA18" s="49" t="str">
        <f xml:space="preserve"> IFERROR( INDEX(表格1_334[字典編碼], MATCH($Y18, 表格1_334[方音符號], 0)), "")</f>
        <v>u</v>
      </c>
      <c r="AB18" s="49" t="str">
        <f t="shared" si="0"/>
        <v>u</v>
      </c>
      <c r="AC18" s="50" t="str">
        <f xml:space="preserve"> IFERROR( INDEX(表格1_334[鍵盤按鍵], MATCH($Y18, 表格1_334[方音符號], 0)), "")</f>
        <v>j</v>
      </c>
    </row>
    <row r="19" spans="1:29" ht="32.25">
      <c r="F19" s="2" cm="1">
        <f t="array" ref="F19" xml:space="preserve"> ROW() - ROW($2:$2)</f>
        <v>17</v>
      </c>
      <c r="G19" s="58" t="str">
        <f t="shared" si="1"/>
        <v>z</v>
      </c>
      <c r="H19" s="59" t="str">
        <f t="shared" si="2"/>
        <v>b</v>
      </c>
      <c r="J19" s="2">
        <v>17</v>
      </c>
      <c r="K19" s="23" t="str">
        <f t="shared" si="3"/>
        <v>b</v>
      </c>
      <c r="L19" s="23" t="str">
        <f t="shared" si="4"/>
        <v>ㆡ</v>
      </c>
      <c r="N19" s="2">
        <v>17</v>
      </c>
      <c r="O19" s="24" t="str">
        <f t="shared" si="5"/>
        <v>a</v>
      </c>
      <c r="P19" s="24" t="str">
        <f t="shared" si="6"/>
        <v>ㄚ</v>
      </c>
      <c r="R19" s="2">
        <v>17</v>
      </c>
      <c r="S19" s="5" t="str">
        <f t="shared" si="7"/>
        <v>b</v>
      </c>
      <c r="T19" s="25" t="str">
        <f t="shared" si="8"/>
        <v>z</v>
      </c>
      <c r="U19" s="26" t="str">
        <f xml:space="preserve"> IFERROR( INDEX($L$3:$L$44, MATCH(表格1_334[[#This Row],[鍵盤按鍵]], $K$3:$K$44,0)), "")</f>
        <v>ㆡ</v>
      </c>
      <c r="X19" s="71" cm="1">
        <f t="array" ref="X19">ROW() - ROW($2:$2)</f>
        <v>17</v>
      </c>
      <c r="Y19" s="28" t="s">
        <v>59</v>
      </c>
      <c r="Z19" s="29" t="s">
        <v>60</v>
      </c>
      <c r="AA19" s="30" t="str">
        <f xml:space="preserve"> IFERROR( INDEX(表格1_334[字典編碼], MATCH($Y19, 表格1_334[方音符號], 0)), "")</f>
        <v>a</v>
      </c>
      <c r="AB19" s="30" t="str">
        <f t="shared" si="0"/>
        <v>a</v>
      </c>
      <c r="AC19" s="31" t="str">
        <f xml:space="preserve"> IFERROR( INDEX(表格1_334[鍵盤按鍵], MATCH($Y19, 表格1_334[方音符號], 0)), "")</f>
        <v>8</v>
      </c>
    </row>
    <row r="20" spans="1:29" ht="32.25">
      <c r="A20" s="1" t="s">
        <v>61</v>
      </c>
      <c r="F20" s="2" cm="1">
        <f t="array" ref="F20" xml:space="preserve"> ROW() - ROW($2:$2)</f>
        <v>18</v>
      </c>
      <c r="G20" s="73" t="str">
        <f t="shared" si="1"/>
        <v>c</v>
      </c>
      <c r="H20" s="74" t="str">
        <f t="shared" si="2"/>
        <v>y</v>
      </c>
      <c r="J20" s="2">
        <v>18</v>
      </c>
      <c r="K20" s="23" t="str">
        <f t="shared" si="3"/>
        <v>y</v>
      </c>
      <c r="L20" s="23" t="str">
        <f t="shared" si="4"/>
        <v>ㄗ</v>
      </c>
      <c r="N20" s="2">
        <v>18</v>
      </c>
      <c r="O20" s="24" t="str">
        <f t="shared" si="5"/>
        <v>o</v>
      </c>
      <c r="P20" s="24" t="str">
        <f t="shared" si="6"/>
        <v>ㆦ</v>
      </c>
      <c r="R20" s="2">
        <v>18</v>
      </c>
      <c r="S20" s="5" t="str">
        <f t="shared" si="7"/>
        <v>y</v>
      </c>
      <c r="T20" s="25" t="str">
        <f t="shared" si="8"/>
        <v>c</v>
      </c>
      <c r="U20" s="26" t="str">
        <f xml:space="preserve"> IFERROR( INDEX($L$3:$L$44, MATCH(表格1_334[[#This Row],[鍵盤按鍵]], $K$3:$K$44,0)), "")</f>
        <v>ㄗ</v>
      </c>
      <c r="X20" s="75" cm="1">
        <f t="array" ref="X20">ROW() - ROW($2:$2)</f>
        <v>18</v>
      </c>
      <c r="Y20" s="37" t="s">
        <v>62</v>
      </c>
      <c r="Z20" s="38" t="s">
        <v>63</v>
      </c>
      <c r="AA20" s="39" t="str">
        <f xml:space="preserve"> IFERROR( INDEX(表格1_334[字典編碼], MATCH($Y20, 表格1_334[方音符號], 0)), "")</f>
        <v>e</v>
      </c>
      <c r="AB20" s="39" t="str">
        <f t="shared" si="0"/>
        <v>e</v>
      </c>
      <c r="AC20" s="40" t="str">
        <f xml:space="preserve"> IFERROR( INDEX(表格1_334[鍵盤按鍵], MATCH($Y20, 表格1_334[方音符號], 0)), "")</f>
        <v>o</v>
      </c>
    </row>
    <row r="21" spans="1:29" ht="32.25">
      <c r="A21" s="12" t="s">
        <v>64</v>
      </c>
      <c r="F21" s="2" cm="1">
        <f t="array" ref="F21" xml:space="preserve"> ROW() - ROW($2:$2)</f>
        <v>19</v>
      </c>
      <c r="G21" s="76" t="str">
        <f t="shared" si="1"/>
        <v>C</v>
      </c>
      <c r="H21" s="77" t="str">
        <f t="shared" si="2"/>
        <v>h</v>
      </c>
      <c r="J21" s="2">
        <v>19</v>
      </c>
      <c r="K21" s="23" t="str">
        <f t="shared" si="3"/>
        <v>h</v>
      </c>
      <c r="L21" s="23" t="str">
        <f t="shared" si="4"/>
        <v>ㄘ</v>
      </c>
      <c r="N21" s="2">
        <v>19</v>
      </c>
      <c r="O21" s="24" t="str">
        <f t="shared" si="5"/>
        <v>ø</v>
      </c>
      <c r="P21" s="24" t="str">
        <f t="shared" si="6"/>
        <v>ㄜ</v>
      </c>
      <c r="R21" s="2">
        <v>19</v>
      </c>
      <c r="S21" s="5" t="str">
        <f t="shared" si="7"/>
        <v>h</v>
      </c>
      <c r="T21" s="25" t="str">
        <f t="shared" si="8"/>
        <v>C</v>
      </c>
      <c r="U21" s="26" t="str">
        <f xml:space="preserve"> IFERROR( INDEX($L$3:$L$44, MATCH(表格1_334[[#This Row],[鍵盤按鍵]], $K$3:$K$44,0)), "")</f>
        <v>ㄘ</v>
      </c>
      <c r="X21" s="75" cm="1">
        <f t="array" ref="X21">ROW() - ROW($2:$2)</f>
        <v>19</v>
      </c>
      <c r="Y21" s="37" t="s">
        <v>65</v>
      </c>
      <c r="Z21" s="38" t="s">
        <v>66</v>
      </c>
      <c r="AA21" s="78" t="str">
        <f xml:space="preserve"> IFERROR( INDEX(表格1_334[字典編碼], MATCH($Y21, 表格1_334[方音符號], 0)), "")</f>
        <v>ø</v>
      </c>
      <c r="AB21" s="78" t="s">
        <v>67</v>
      </c>
      <c r="AC21" s="40" t="str">
        <f xml:space="preserve"> IFERROR( INDEX(表格1_334[鍵盤按鍵], MATCH($Y21, 表格1_334[方音符號], 0)), "")</f>
        <v>k</v>
      </c>
    </row>
    <row r="22" spans="1:29" ht="32.25">
      <c r="A22" s="2">
        <f xml:space="preserve"> SEARCH("|",A21,1)</f>
        <v>7</v>
      </c>
      <c r="F22" s="2" cm="1">
        <f t="array" ref="F22" xml:space="preserve"> ROW() - ROW($2:$2)</f>
        <v>20</v>
      </c>
      <c r="G22" s="58" t="str">
        <f t="shared" si="1"/>
        <v>s</v>
      </c>
      <c r="H22" s="59" t="str">
        <f t="shared" si="2"/>
        <v>n</v>
      </c>
      <c r="J22" s="2">
        <v>20</v>
      </c>
      <c r="K22" s="23" t="str">
        <f t="shared" si="3"/>
        <v>n</v>
      </c>
      <c r="L22" s="23" t="str">
        <f t="shared" si="4"/>
        <v>ㄙ</v>
      </c>
      <c r="N22" s="2">
        <v>20</v>
      </c>
      <c r="O22" s="24" t="str">
        <f t="shared" si="5"/>
        <v>e</v>
      </c>
      <c r="P22" s="24" t="str">
        <f t="shared" si="6"/>
        <v>ㆤ</v>
      </c>
      <c r="R22" s="2">
        <v>20</v>
      </c>
      <c r="S22" s="5" t="str">
        <f t="shared" si="7"/>
        <v>n</v>
      </c>
      <c r="T22" s="25" t="str">
        <f t="shared" si="8"/>
        <v>s</v>
      </c>
      <c r="U22" s="26" t="str">
        <f xml:space="preserve"> IFERROR( INDEX($L$3:$L$44, MATCH(表格1_334[[#This Row],[鍵盤按鍵]], $K$3:$K$44,0)), "")</f>
        <v>ㄙ</v>
      </c>
      <c r="X22" s="72" cm="1">
        <f t="array" ref="X22">ROW() - ROW($2:$2)</f>
        <v>20</v>
      </c>
      <c r="Y22" s="47" t="s">
        <v>68</v>
      </c>
      <c r="Z22" s="48" t="s">
        <v>69</v>
      </c>
      <c r="AA22" s="79" t="str">
        <f xml:space="preserve"> IFERROR( INDEX(表格1_334[字典編碼], MATCH($Y22, 表格1_334[方音符號], 0)), "")</f>
        <v>o</v>
      </c>
      <c r="AB22" s="79" t="s">
        <v>70</v>
      </c>
      <c r="AC22" s="50" t="str">
        <f xml:space="preserve"> IFERROR( INDEX(表格1_334[鍵盤按鍵], MATCH($Y22, 表格1_334[方音符號], 0)), "")</f>
        <v>i</v>
      </c>
    </row>
    <row r="23" spans="1:29" ht="32.25">
      <c r="A23" s="2">
        <f xml:space="preserve"> SEARCH("|",A21,A22+1)</f>
        <v>34</v>
      </c>
      <c r="F23" s="2" cm="1">
        <f t="array" ref="F23" xml:space="preserve"> ROW() - ROW($2:$2)</f>
        <v>21</v>
      </c>
      <c r="G23" s="80" t="str">
        <f t="shared" si="1"/>
        <v>i</v>
      </c>
      <c r="H23" s="80" t="str">
        <f t="shared" si="2"/>
        <v>u</v>
      </c>
      <c r="J23" s="2">
        <v>21</v>
      </c>
      <c r="K23" s="23" t="str">
        <f t="shared" si="3"/>
        <v>u</v>
      </c>
      <c r="L23" s="23" t="str">
        <f t="shared" si="4"/>
        <v>ㄧ</v>
      </c>
      <c r="N23" s="2">
        <v>21</v>
      </c>
      <c r="O23" s="24" t="str">
        <f t="shared" si="5"/>
        <v>I</v>
      </c>
      <c r="P23" s="24" t="str">
        <f t="shared" si="6"/>
        <v>ㄞ</v>
      </c>
      <c r="R23" s="2">
        <v>21</v>
      </c>
      <c r="S23" s="5" t="str">
        <f t="shared" si="7"/>
        <v>u</v>
      </c>
      <c r="T23" s="25" t="str">
        <f t="shared" si="8"/>
        <v>i</v>
      </c>
      <c r="U23" s="26" t="str">
        <f xml:space="preserve"> IFERROR( INDEX($L$3:$L$44, MATCH(表格1_334[[#This Row],[鍵盤按鍵]], $K$3:$K$44,0)), "")</f>
        <v>ㄧ</v>
      </c>
      <c r="X23" s="71" cm="1">
        <f t="array" ref="X23">ROW() - ROW($2:$2)</f>
        <v>21</v>
      </c>
      <c r="Y23" s="28" t="s">
        <v>71</v>
      </c>
      <c r="Z23" s="29" t="s">
        <v>72</v>
      </c>
      <c r="AA23" s="30" t="str">
        <f xml:space="preserve"> IFERROR( INDEX(表格1_334[字典編碼], MATCH($Y23, 表格1_334[方音符號], 0)), "")</f>
        <v>I</v>
      </c>
      <c r="AB23" s="30" t="str">
        <f t="shared" ref="AB23:AB44" si="9">AA23</f>
        <v>I</v>
      </c>
      <c r="AC23" s="31" t="str">
        <f xml:space="preserve"> IFERROR( INDEX(表格1_334[鍵盤按鍵], MATCH($Y23, 表格1_334[方音符號], 0)), "")</f>
        <v>9</v>
      </c>
    </row>
    <row r="24" spans="1:29" ht="32.25">
      <c r="A24" s="2">
        <f xml:space="preserve"> SEARCH("|",A21,A23+1)</f>
        <v>61</v>
      </c>
      <c r="F24" s="2" cm="1">
        <f t="array" ref="F24" xml:space="preserve"> ROW() - ROW($2:$2)</f>
        <v>22</v>
      </c>
      <c r="G24" s="80" t="str">
        <f t="shared" si="1"/>
        <v>u</v>
      </c>
      <c r="H24" s="80" t="str">
        <f t="shared" si="2"/>
        <v>j</v>
      </c>
      <c r="J24" s="2">
        <v>22</v>
      </c>
      <c r="K24" s="23" t="str">
        <f t="shared" si="3"/>
        <v>j</v>
      </c>
      <c r="L24" s="23" t="str">
        <f t="shared" si="4"/>
        <v>ㄨ</v>
      </c>
      <c r="N24" s="2">
        <v>22</v>
      </c>
      <c r="O24" s="24" t="str">
        <f t="shared" si="5"/>
        <v>U</v>
      </c>
      <c r="P24" s="24" t="str">
        <f t="shared" si="6"/>
        <v>ㄠ</v>
      </c>
      <c r="R24" s="2">
        <v>22</v>
      </c>
      <c r="S24" s="5" t="str">
        <f t="shared" si="7"/>
        <v>j</v>
      </c>
      <c r="T24" s="25" t="str">
        <f t="shared" si="8"/>
        <v>u</v>
      </c>
      <c r="U24" s="26" t="str">
        <f xml:space="preserve"> IFERROR( INDEX($L$3:$L$44, MATCH(表格1_334[[#This Row],[鍵盤按鍵]], $K$3:$K$44,0)), "")</f>
        <v>ㄨ</v>
      </c>
      <c r="X24" s="75" cm="1">
        <f t="array" ref="X24">ROW() - ROW($2:$2)</f>
        <v>22</v>
      </c>
      <c r="Y24" s="37" t="s">
        <v>73</v>
      </c>
      <c r="Z24" s="38" t="s">
        <v>74</v>
      </c>
      <c r="AA24" s="39" t="str">
        <f xml:space="preserve"> IFERROR( INDEX(表格1_334[字典編碼], MATCH($Y24, 表格1_334[方音符號], 0)), "")</f>
        <v>U</v>
      </c>
      <c r="AB24" s="39" t="str">
        <f t="shared" si="9"/>
        <v>U</v>
      </c>
      <c r="AC24" s="40" t="str">
        <f xml:space="preserve"> IFERROR( INDEX(表格1_334[鍵盤按鍵], MATCH($Y24, 表格1_334[方音符號], 0)), "")</f>
        <v>l</v>
      </c>
    </row>
    <row r="25" spans="1:29" ht="32.25">
      <c r="A25" s="56" t="str">
        <f xml:space="preserve"> MID(A21,A22+1, A24-A23-1)</f>
        <v>pPbtTdkKgcCzshiuaoøeIUBDGN</v>
      </c>
      <c r="B25" s="57">
        <f xml:space="preserve"> LEN(A25)</f>
        <v>26</v>
      </c>
      <c r="F25" s="2" cm="1">
        <f t="array" ref="F25" xml:space="preserve"> ROW() - ROW($2:$2)</f>
        <v>23</v>
      </c>
      <c r="G25" s="80" t="str">
        <f t="shared" si="1"/>
        <v>B</v>
      </c>
      <c r="H25" s="80" t="str">
        <f t="shared" si="2"/>
        <v>m</v>
      </c>
      <c r="J25" s="2">
        <v>23</v>
      </c>
      <c r="K25" s="23" t="str">
        <f t="shared" si="3"/>
        <v>m</v>
      </c>
      <c r="L25" s="23" t="str">
        <f t="shared" si="4"/>
        <v>ㆬ</v>
      </c>
      <c r="N25" s="2">
        <v>23</v>
      </c>
      <c r="O25" s="24" t="str">
        <f t="shared" si="5"/>
        <v>B</v>
      </c>
      <c r="P25" s="24" t="str">
        <f t="shared" si="6"/>
        <v>ㆬ</v>
      </c>
      <c r="R25" s="2">
        <v>23</v>
      </c>
      <c r="S25" s="5" t="str">
        <f t="shared" si="7"/>
        <v>m</v>
      </c>
      <c r="T25" s="25" t="str">
        <f t="shared" si="8"/>
        <v>B</v>
      </c>
      <c r="U25" s="26" t="str">
        <f xml:space="preserve"> IFERROR( INDEX($L$3:$L$44, MATCH(表格1_334[[#This Row],[鍵盤按鍵]], $K$3:$K$44,0)), "")</f>
        <v>ㆬ</v>
      </c>
      <c r="X25" s="71" cm="1">
        <f t="array" ref="X25">ROW() - ROW($2:$2)</f>
        <v>23</v>
      </c>
      <c r="Y25" s="28" t="s">
        <v>75</v>
      </c>
      <c r="Z25" s="81" t="s">
        <v>76</v>
      </c>
      <c r="AA25" s="30" t="str">
        <f xml:space="preserve"> IFERROR( INDEX(表格1_334[字典編碼], MATCH($Y25, 表格1_334[方音符號], 0)), "")</f>
        <v>G</v>
      </c>
      <c r="AB25" s="30" t="str">
        <f t="shared" si="9"/>
        <v>G</v>
      </c>
      <c r="AC25" s="31" t="str">
        <f xml:space="preserve"> IFERROR( INDEX(表格1_334[鍵盤按鍵], MATCH($Y25, 表格1_334[方音符號], 0)), "")</f>
        <v>/</v>
      </c>
    </row>
    <row r="26" spans="1:29" ht="32.25">
      <c r="A26" s="56" t="str">
        <f xml:space="preserve"> MID(A21,A23+1, A24-A23-1)</f>
        <v>ㄅㄆㆠㄉㄊㄌㄍㄎㆣㄗㄘㆡㄙㄏㄧㄨㄚㆦㄜㆤㄞㄠㆬㄣㆭｎ</v>
      </c>
      <c r="B26" s="57">
        <f xml:space="preserve"> LEN(A26)</f>
        <v>26</v>
      </c>
      <c r="F26" s="2" cm="1">
        <f t="array" ref="F26" xml:space="preserve"> ROW() - ROW($2:$2)</f>
        <v>24</v>
      </c>
      <c r="G26" s="80" t="str">
        <f t="shared" si="1"/>
        <v>a</v>
      </c>
      <c r="H26" s="80" t="str">
        <f t="shared" si="2"/>
        <v>8</v>
      </c>
      <c r="J26" s="2">
        <v>24</v>
      </c>
      <c r="K26" s="23" t="str">
        <f t="shared" si="3"/>
        <v>8</v>
      </c>
      <c r="L26" s="23" t="str">
        <f t="shared" si="4"/>
        <v>ㄚ</v>
      </c>
      <c r="N26" s="2">
        <v>24</v>
      </c>
      <c r="O26" s="24" t="str">
        <f t="shared" si="5"/>
        <v>D</v>
      </c>
      <c r="P26" s="24" t="str">
        <f t="shared" si="6"/>
        <v>ㄣ</v>
      </c>
      <c r="R26" s="2">
        <v>24</v>
      </c>
      <c r="S26" s="5" t="str">
        <f t="shared" si="7"/>
        <v>8</v>
      </c>
      <c r="T26" s="25" t="str">
        <f t="shared" si="8"/>
        <v>a</v>
      </c>
      <c r="U26" s="26" t="str">
        <f xml:space="preserve"> IFERROR( INDEX($L$3:$L$44, MATCH(表格1_334[[#This Row],[鍵盤按鍵]], $K$3:$K$44,0)), "")</f>
        <v>ㄚ</v>
      </c>
      <c r="X26" s="75" cm="1">
        <f t="array" ref="X26">ROW() - ROW($2:$2)</f>
        <v>24</v>
      </c>
      <c r="Y26" s="37" t="s">
        <v>77</v>
      </c>
      <c r="Z26" s="82" t="s">
        <v>78</v>
      </c>
      <c r="AA26" s="39" t="str">
        <f xml:space="preserve"> IFERROR( INDEX(表格1_334[字典編碼], MATCH($Y26, 表格1_334[方音符號], 0)), "")</f>
        <v>D</v>
      </c>
      <c r="AB26" s="39" t="str">
        <f t="shared" si="9"/>
        <v>D</v>
      </c>
      <c r="AC26" s="40" t="str">
        <f xml:space="preserve"> IFERROR( INDEX(表格1_334[鍵盤按鍵], MATCH($Y26, 表格1_334[方音符號], 0)), "")</f>
        <v>p</v>
      </c>
    </row>
    <row r="27" spans="1:29" ht="32.25">
      <c r="F27" s="2" cm="1">
        <f t="array" ref="F27" xml:space="preserve"> ROW() - ROW($2:$2)</f>
        <v>25</v>
      </c>
      <c r="G27" s="80" t="str">
        <f t="shared" si="1"/>
        <v>o</v>
      </c>
      <c r="H27" s="80" t="str">
        <f t="shared" si="2"/>
        <v>i</v>
      </c>
      <c r="J27" s="2">
        <v>25</v>
      </c>
      <c r="K27" s="23" t="str">
        <f t="shared" si="3"/>
        <v>i</v>
      </c>
      <c r="L27" s="23" t="str">
        <f t="shared" si="4"/>
        <v>ㆦ</v>
      </c>
      <c r="N27" s="2">
        <v>25</v>
      </c>
      <c r="O27" s="24" t="str">
        <f t="shared" si="5"/>
        <v>G</v>
      </c>
      <c r="P27" s="24" t="str">
        <f t="shared" si="6"/>
        <v>ㆭ</v>
      </c>
      <c r="R27" s="2">
        <v>25</v>
      </c>
      <c r="S27" s="5" t="str">
        <f t="shared" si="7"/>
        <v>i</v>
      </c>
      <c r="T27" s="25" t="str">
        <f t="shared" si="8"/>
        <v>o</v>
      </c>
      <c r="U27" s="26" t="str">
        <f xml:space="preserve"> IFERROR( INDEX($L$3:$L$44, MATCH(表格1_334[[#This Row],[鍵盤按鍵]], $K$3:$K$44,0)), "")</f>
        <v>ㆦ</v>
      </c>
      <c r="X27" s="72" cm="1">
        <f t="array" ref="X27">ROW() - ROW($2:$2)</f>
        <v>25</v>
      </c>
      <c r="Y27" s="47" t="s">
        <v>79</v>
      </c>
      <c r="Z27" s="83" t="s">
        <v>80</v>
      </c>
      <c r="AA27" s="49" t="str">
        <f xml:space="preserve"> IFERROR( INDEX(表格1_334[字典編碼], MATCH($Y27, 表格1_334[方音符號], 0)), "")</f>
        <v>B</v>
      </c>
      <c r="AB27" s="49" t="str">
        <f t="shared" si="9"/>
        <v>B</v>
      </c>
      <c r="AC27" s="50" t="str">
        <f xml:space="preserve"> IFERROR( INDEX(表格1_334[鍵盤按鍵], MATCH($Y27, 表格1_334[方音符號], 0)), "")</f>
        <v>m</v>
      </c>
    </row>
    <row r="28" spans="1:29" ht="32.25">
      <c r="F28" s="2" cm="1">
        <f t="array" ref="F28" xml:space="preserve"> ROW() - ROW($2:$2)</f>
        <v>26</v>
      </c>
      <c r="G28" s="80" t="str">
        <f t="shared" si="1"/>
        <v>ø</v>
      </c>
      <c r="H28" s="80" t="str">
        <f t="shared" si="2"/>
        <v>k</v>
      </c>
      <c r="J28" s="2">
        <v>26</v>
      </c>
      <c r="K28" s="23" t="str">
        <f t="shared" si="3"/>
        <v>k</v>
      </c>
      <c r="L28" s="23" t="str">
        <f t="shared" si="4"/>
        <v>ㄜ</v>
      </c>
      <c r="N28" s="2">
        <v>26</v>
      </c>
      <c r="O28" s="24" t="str">
        <f t="shared" si="5"/>
        <v>N</v>
      </c>
      <c r="P28" s="24" t="str">
        <f t="shared" si="6"/>
        <v>ｎ</v>
      </c>
      <c r="R28" s="2">
        <v>26</v>
      </c>
      <c r="S28" s="5" t="str">
        <f t="shared" si="7"/>
        <v>k</v>
      </c>
      <c r="T28" s="25" t="str">
        <f t="shared" si="8"/>
        <v>ø</v>
      </c>
      <c r="U28" s="26" t="str">
        <f xml:space="preserve"> IFERROR( INDEX($L$3:$L$44, MATCH(表格1_334[[#This Row],[鍵盤按鍵]], $K$3:$K$44,0)), "")</f>
        <v>ㄜ</v>
      </c>
      <c r="X28" s="72" cm="1">
        <f t="array" ref="X28">ROW() - ROW($2:$2)</f>
        <v>26</v>
      </c>
      <c r="Y28" s="47" t="s">
        <v>81</v>
      </c>
      <c r="Z28" s="84" t="s">
        <v>82</v>
      </c>
      <c r="AA28" s="49" t="s">
        <v>26</v>
      </c>
      <c r="AB28" s="49" t="str">
        <f t="shared" si="9"/>
        <v>N</v>
      </c>
      <c r="AC28" s="50" t="s">
        <v>83</v>
      </c>
    </row>
    <row r="29" spans="1:29" ht="32.25">
      <c r="F29" s="2" cm="1">
        <f t="array" ref="F29" xml:space="preserve"> ROW() - ROW($2:$2)</f>
        <v>27</v>
      </c>
      <c r="G29" s="80" t="str">
        <f t="shared" si="1"/>
        <v>M</v>
      </c>
      <c r="H29" s="80" t="str">
        <f t="shared" si="2"/>
        <v>,</v>
      </c>
      <c r="J29" s="2">
        <v>27</v>
      </c>
      <c r="K29" s="23" t="str">
        <f t="shared" si="3"/>
        <v>,</v>
      </c>
      <c r="L29" s="23" t="str">
        <f t="shared" si="4"/>
        <v>ㆰ</v>
      </c>
      <c r="N29" s="2">
        <v>27</v>
      </c>
      <c r="O29" s="24" t="str">
        <f t="shared" ref="O29:O44" si="10" xml:space="preserve"> IFERROR( MID($A$23, $F29, 1), "")</f>
        <v/>
      </c>
      <c r="P29" s="24" t="str">
        <f t="shared" ref="P29:P44" si="11" xml:space="preserve"> IFERROR( MID($A$24, $F29, 1), "")</f>
        <v/>
      </c>
      <c r="R29" s="2">
        <v>27</v>
      </c>
      <c r="S29" s="5" t="str">
        <f t="shared" si="7"/>
        <v>,</v>
      </c>
      <c r="T29" s="25" t="str">
        <f t="shared" si="8"/>
        <v>M</v>
      </c>
      <c r="U29" s="26" t="str">
        <f xml:space="preserve"> IFERROR( INDEX($L$3:$L$44, MATCH(表格1_334[[#This Row],[鍵盤按鍵]], $K$3:$K$44,0)), "")</f>
        <v>ㆰ</v>
      </c>
      <c r="X29" s="85" cm="1">
        <f t="array" ref="X29">ROW() - ROW($2:$2)</f>
        <v>27</v>
      </c>
      <c r="Y29" s="86" t="s">
        <v>84</v>
      </c>
      <c r="Z29" s="38" t="s">
        <v>85</v>
      </c>
      <c r="AA29" s="39" t="str">
        <f xml:space="preserve"> IFERROR( INDEX(表格1_334[字典編碼], MATCH($Y29, 表格1_334[方音符號], 0)), "")</f>
        <v>m</v>
      </c>
      <c r="AB29" s="39" t="str">
        <f t="shared" si="9"/>
        <v>m</v>
      </c>
      <c r="AC29" s="87" t="str">
        <f xml:space="preserve"> IFERROR( INDEX(表格1_334[鍵盤按鍵], MATCH($Y29, 表格1_334[方音符號], 0)), "")</f>
        <v>a</v>
      </c>
    </row>
    <row r="30" spans="1:29" ht="32.25">
      <c r="F30" s="2" cm="1">
        <f t="array" ref="F30" xml:space="preserve"> ROW() - ROW($2:$2)</f>
        <v>28</v>
      </c>
      <c r="G30" s="80" t="str">
        <f t="shared" si="1"/>
        <v>I</v>
      </c>
      <c r="H30" s="80" t="str">
        <f t="shared" si="2"/>
        <v>9</v>
      </c>
      <c r="J30" s="2">
        <v>28</v>
      </c>
      <c r="K30" s="23" t="str">
        <f t="shared" si="3"/>
        <v>9</v>
      </c>
      <c r="L30" s="23" t="str">
        <f t="shared" si="4"/>
        <v>ㄞ</v>
      </c>
      <c r="N30" s="2">
        <v>28</v>
      </c>
      <c r="O30" s="24" t="str">
        <f t="shared" si="10"/>
        <v/>
      </c>
      <c r="P30" s="24" t="str">
        <f t="shared" si="11"/>
        <v/>
      </c>
      <c r="R30" s="2">
        <v>28</v>
      </c>
      <c r="S30" s="5" t="str">
        <f t="shared" si="7"/>
        <v>9</v>
      </c>
      <c r="T30" s="25" t="str">
        <f t="shared" si="8"/>
        <v>I</v>
      </c>
      <c r="U30" s="26" t="str">
        <f xml:space="preserve"> IFERROR( INDEX($L$3:$L$44, MATCH(表格1_334[[#This Row],[鍵盤按鍵]], $K$3:$K$44,0)), "")</f>
        <v>ㄞ</v>
      </c>
      <c r="X30" s="88" cm="1">
        <f t="array" ref="X30">ROW() - ROW($2:$2)</f>
        <v>28</v>
      </c>
      <c r="Y30" s="86" t="s">
        <v>86</v>
      </c>
      <c r="Z30" s="48" t="s">
        <v>87</v>
      </c>
      <c r="AA30" s="49" t="str">
        <f xml:space="preserve"> IFERROR( INDEX(表格1_334[字典編碼], MATCH($Y30, 表格1_334[方音符號], 0)), "")</f>
        <v>d</v>
      </c>
      <c r="AB30" s="49" t="str">
        <f t="shared" si="9"/>
        <v>d</v>
      </c>
      <c r="AC30" s="89" t="str">
        <f xml:space="preserve"> IFERROR( INDEX(表格1_334[鍵盤按鍵], MATCH($Y30, 表格1_334[方音符號], 0)), "")</f>
        <v>x</v>
      </c>
    </row>
    <row r="31" spans="1:29" ht="32.25">
      <c r="F31" s="2" cm="1">
        <f t="array" ref="F31" xml:space="preserve"> ROW() - ROW($2:$2)</f>
        <v>29</v>
      </c>
      <c r="G31" s="80" t="str">
        <f t="shared" si="1"/>
        <v>e</v>
      </c>
      <c r="H31" s="80" t="str">
        <f t="shared" si="2"/>
        <v>o</v>
      </c>
      <c r="J31" s="2">
        <v>29</v>
      </c>
      <c r="K31" s="23" t="str">
        <f t="shared" si="3"/>
        <v>o</v>
      </c>
      <c r="L31" s="23" t="str">
        <f t="shared" si="4"/>
        <v>ㆤ</v>
      </c>
      <c r="N31" s="2">
        <v>29</v>
      </c>
      <c r="O31" s="24" t="str">
        <f t="shared" si="10"/>
        <v/>
      </c>
      <c r="P31" s="24" t="str">
        <f t="shared" si="11"/>
        <v/>
      </c>
      <c r="R31" s="2">
        <v>29</v>
      </c>
      <c r="S31" s="5" t="str">
        <f t="shared" si="7"/>
        <v>o</v>
      </c>
      <c r="T31" s="25" t="str">
        <f t="shared" si="8"/>
        <v>e</v>
      </c>
      <c r="U31" s="26" t="str">
        <f xml:space="preserve"> IFERROR( INDEX($L$3:$L$44, MATCH(表格1_334[[#This Row],[鍵盤按鍵]], $K$3:$K$44,0)), "")</f>
        <v>ㆤ</v>
      </c>
      <c r="X31" s="85" cm="1">
        <f t="array" ref="X31">ROW() - ROW($2:$2)</f>
        <v>29</v>
      </c>
      <c r="Y31" s="37" t="s">
        <v>88</v>
      </c>
      <c r="Z31" s="38" t="s">
        <v>89</v>
      </c>
      <c r="AA31" s="39" t="str">
        <f xml:space="preserve"> IFERROR( INDEX(表格1_334[字典編碼], MATCH($Y31, 表格1_334[方音符號], 0)), "")</f>
        <v>q</v>
      </c>
      <c r="AB31" s="39" t="str">
        <f t="shared" si="9"/>
        <v>q</v>
      </c>
      <c r="AC31" s="87" t="str">
        <f xml:space="preserve"> IFERROR( INDEX(表格1_334[鍵盤按鍵], MATCH($Y31, 表格1_334[方音符號], 0)), "")</f>
        <v>g</v>
      </c>
    </row>
    <row r="32" spans="1:29" ht="32.25">
      <c r="F32" s="2" cm="1">
        <f t="array" ref="F32" xml:space="preserve"> ROW() - ROW($2:$2)</f>
        <v>30</v>
      </c>
      <c r="G32" s="80" t="str">
        <f t="shared" si="1"/>
        <v>U</v>
      </c>
      <c r="H32" s="80" t="str">
        <f t="shared" si="2"/>
        <v>l</v>
      </c>
      <c r="J32" s="2">
        <v>30</v>
      </c>
      <c r="K32" s="23" t="str">
        <f t="shared" si="3"/>
        <v>l</v>
      </c>
      <c r="L32" s="23" t="str">
        <f t="shared" si="4"/>
        <v>ㄠ</v>
      </c>
      <c r="N32" s="2">
        <v>30</v>
      </c>
      <c r="O32" s="24" t="str">
        <f t="shared" si="10"/>
        <v/>
      </c>
      <c r="P32" s="24" t="str">
        <f t="shared" si="11"/>
        <v/>
      </c>
      <c r="R32" s="2">
        <v>30</v>
      </c>
      <c r="S32" s="5" t="str">
        <f t="shared" si="7"/>
        <v>l</v>
      </c>
      <c r="T32" s="25" t="str">
        <f t="shared" si="8"/>
        <v>U</v>
      </c>
      <c r="U32" s="26" t="str">
        <f xml:space="preserve"> IFERROR( INDEX($L$3:$L$44, MATCH(表格1_334[[#This Row],[鍵盤按鍵]], $K$3:$K$44,0)), "")</f>
        <v>ㄠ</v>
      </c>
      <c r="X32" s="90" cm="1">
        <f t="array" ref="X32">ROW() - ROW($2:$2)</f>
        <v>30</v>
      </c>
      <c r="Y32" s="28" t="s">
        <v>90</v>
      </c>
      <c r="Z32" s="29" t="s">
        <v>91</v>
      </c>
      <c r="AA32" s="30" t="str">
        <f xml:space="preserve"> IFERROR( INDEX(表格1_334[字典編碼], MATCH($Y32, 表格1_334[方音符號], 0)), "")</f>
        <v>j</v>
      </c>
      <c r="AB32" s="30" t="str">
        <f t="shared" si="9"/>
        <v>j</v>
      </c>
      <c r="AC32" s="31" t="str">
        <f xml:space="preserve"> IFERROR( INDEX(表格1_334[鍵盤按鍵], MATCH($Y32, 表格1_334[方音符號], 0)), "")</f>
        <v>r</v>
      </c>
    </row>
    <row r="33" spans="1:30" ht="32.25">
      <c r="F33" s="2" cm="1">
        <f t="array" ref="F33" xml:space="preserve"> ROW() - ROW($2:$2)</f>
        <v>31</v>
      </c>
      <c r="G33" s="80" t="str">
        <f t="shared" si="1"/>
        <v>Y</v>
      </c>
      <c r="H33" s="80" t="str">
        <f t="shared" si="2"/>
        <v>.</v>
      </c>
      <c r="J33" s="2">
        <v>31</v>
      </c>
      <c r="K33" s="23" t="str">
        <f t="shared" si="3"/>
        <v>.</v>
      </c>
      <c r="L33" s="23" t="str">
        <f t="shared" si="4"/>
        <v>ㆲ</v>
      </c>
      <c r="N33" s="2">
        <v>31</v>
      </c>
      <c r="O33" s="24" t="str">
        <f t="shared" si="10"/>
        <v/>
      </c>
      <c r="P33" s="24" t="str">
        <f t="shared" si="11"/>
        <v/>
      </c>
      <c r="R33" s="2">
        <v>31</v>
      </c>
      <c r="S33" s="5" t="str">
        <f t="shared" si="7"/>
        <v>.</v>
      </c>
      <c r="T33" s="25" t="str">
        <f t="shared" si="8"/>
        <v>Y</v>
      </c>
      <c r="U33" s="26" t="str">
        <f xml:space="preserve"> IFERROR( INDEX($L$3:$L$44, MATCH(表格1_334[[#This Row],[鍵盤按鍵]], $K$3:$K$44,0)), "")</f>
        <v>ㆲ</v>
      </c>
      <c r="X33" s="91" cm="1">
        <f t="array" ref="X33">ROW() - ROW($2:$2)</f>
        <v>31</v>
      </c>
      <c r="Y33" s="37" t="s">
        <v>92</v>
      </c>
      <c r="Z33" s="38" t="s">
        <v>93</v>
      </c>
      <c r="AA33" s="39" t="str">
        <f xml:space="preserve"> IFERROR( INDEX(表格1_334[字典編碼], MATCH($Y33, 表格1_334[方音符號], 0)), "")</f>
        <v>J</v>
      </c>
      <c r="AB33" s="39" t="str">
        <f t="shared" si="9"/>
        <v>J</v>
      </c>
      <c r="AC33" s="40" t="str">
        <f xml:space="preserve"> IFERROR( INDEX(表格1_334[鍵盤按鍵], MATCH($Y33, 表格1_334[方音符號], 0)), "")</f>
        <v>f</v>
      </c>
    </row>
    <row r="34" spans="1:30" ht="32.25">
      <c r="F34" s="2" cm="1">
        <f t="array" ref="F34" xml:space="preserve"> ROW() - ROW($2:$2)</f>
        <v>32</v>
      </c>
      <c r="G34" s="80" t="str">
        <f t="shared" si="1"/>
        <v>L</v>
      </c>
      <c r="H34" s="80" t="str">
        <f t="shared" si="2"/>
        <v>0</v>
      </c>
      <c r="J34" s="2">
        <v>32</v>
      </c>
      <c r="K34" s="23" t="str">
        <f t="shared" si="3"/>
        <v>0</v>
      </c>
      <c r="L34" s="23" t="str">
        <f t="shared" si="4"/>
        <v>ㄢ</v>
      </c>
      <c r="N34" s="2">
        <v>32</v>
      </c>
      <c r="O34" s="24" t="str">
        <f t="shared" si="10"/>
        <v/>
      </c>
      <c r="P34" s="24" t="str">
        <f t="shared" si="11"/>
        <v/>
      </c>
      <c r="R34" s="2">
        <v>32</v>
      </c>
      <c r="S34" s="5" t="str">
        <f t="shared" si="7"/>
        <v>0</v>
      </c>
      <c r="T34" s="25" t="str">
        <f t="shared" si="8"/>
        <v>L</v>
      </c>
      <c r="U34" s="26" t="str">
        <f xml:space="preserve"> IFERROR( INDEX($L$3:$L$44, MATCH(表格1_334[[#This Row],[鍵盤按鍵]], $K$3:$K$44,0)), "")</f>
        <v>ㄢ</v>
      </c>
      <c r="X34" s="92" cm="1">
        <f t="array" ref="X34">ROW() - ROW($2:$2)</f>
        <v>32</v>
      </c>
      <c r="Y34" s="47" t="s">
        <v>94</v>
      </c>
      <c r="Z34" s="48" t="s">
        <v>95</v>
      </c>
      <c r="AA34" s="49" t="str">
        <f xml:space="preserve"> IFERROR( INDEX(表格1_334[字典編碼], MATCH($Y34, 表格1_334[方音符號], 0)), "")</f>
        <v>S</v>
      </c>
      <c r="AB34" s="49" t="str">
        <f t="shared" si="9"/>
        <v>S</v>
      </c>
      <c r="AC34" s="50" t="str">
        <f xml:space="preserve"> IFERROR( INDEX(表格1_334[鍵盤按鍵], MATCH($Y34, 表格1_334[方音符號], 0)), "")</f>
        <v>v</v>
      </c>
    </row>
    <row r="35" spans="1:30" ht="32.25">
      <c r="F35" s="2" cm="1">
        <f t="array" ref="F35" xml:space="preserve"> ROW() - ROW($2:$2)</f>
        <v>33</v>
      </c>
      <c r="G35" s="80" t="str">
        <f t="shared" si="1"/>
        <v>D</v>
      </c>
      <c r="H35" s="80" t="str">
        <f t="shared" si="2"/>
        <v>p</v>
      </c>
      <c r="J35" s="2">
        <v>33</v>
      </c>
      <c r="K35" s="23" t="str">
        <f t="shared" si="3"/>
        <v>p</v>
      </c>
      <c r="L35" s="23" t="str">
        <f t="shared" si="4"/>
        <v>ㄣ</v>
      </c>
      <c r="N35" s="2">
        <v>33</v>
      </c>
      <c r="O35" s="24" t="str">
        <f t="shared" si="10"/>
        <v/>
      </c>
      <c r="P35" s="24" t="str">
        <f t="shared" si="11"/>
        <v/>
      </c>
      <c r="R35" s="2">
        <v>33</v>
      </c>
      <c r="S35" s="5" t="str">
        <f t="shared" si="7"/>
        <v>p</v>
      </c>
      <c r="T35" s="25" t="str">
        <f t="shared" si="8"/>
        <v>D</v>
      </c>
      <c r="U35" s="26" t="str">
        <f xml:space="preserve"> IFERROR( INDEX($L$3:$L$44, MATCH(表格1_334[[#This Row],[鍵盤按鍵]], $K$3:$K$44,0)), "")</f>
        <v>ㄣ</v>
      </c>
      <c r="X35" s="93" cm="1">
        <f t="array" ref="X35">ROW() - ROW($2:$2)</f>
        <v>33</v>
      </c>
      <c r="Y35" s="37" t="s">
        <v>96</v>
      </c>
      <c r="Z35" s="38" t="s">
        <v>97</v>
      </c>
      <c r="AA35" s="39" t="str">
        <f xml:space="preserve"> IFERROR( INDEX(表格1_334[字典編碼], MATCH($Y35, 表格1_334[方音符號], 0)), "")</f>
        <v>Q</v>
      </c>
      <c r="AB35" s="39" t="str">
        <f t="shared" si="9"/>
        <v>Q</v>
      </c>
      <c r="AC35" s="40" t="str">
        <f xml:space="preserve"> IFERROR( INDEX(表格1_334[鍵盤按鍵], MATCH($Y35, 表格1_334[方音符號], 0)), "")</f>
        <v>;</v>
      </c>
    </row>
    <row r="36" spans="1:30" ht="32.25">
      <c r="F36" s="2" cm="1">
        <f t="array" ref="F36" xml:space="preserve"> ROW() - ROW($2:$2)</f>
        <v>34</v>
      </c>
      <c r="G36" s="80" t="str">
        <f t="shared" si="1"/>
        <v>Q</v>
      </c>
      <c r="H36" s="80" t="str">
        <f t="shared" si="2"/>
        <v>;</v>
      </c>
      <c r="J36" s="2">
        <v>34</v>
      </c>
      <c r="K36" s="23" t="str">
        <f t="shared" si="3"/>
        <v>;</v>
      </c>
      <c r="L36" s="23" t="str">
        <f t="shared" si="4"/>
        <v>ㄤ</v>
      </c>
      <c r="N36" s="2">
        <v>34</v>
      </c>
      <c r="O36" s="24" t="str">
        <f t="shared" si="10"/>
        <v/>
      </c>
      <c r="P36" s="24" t="str">
        <f t="shared" si="11"/>
        <v/>
      </c>
      <c r="R36" s="2">
        <v>34</v>
      </c>
      <c r="S36" s="5" t="str">
        <f t="shared" si="7"/>
        <v>;</v>
      </c>
      <c r="T36" s="25" t="str">
        <f t="shared" si="8"/>
        <v>Q</v>
      </c>
      <c r="U36" s="26" t="str">
        <f xml:space="preserve"> IFERROR( INDEX($L$3:$L$44, MATCH(表格1_334[[#This Row],[鍵盤按鍵]], $K$3:$K$44,0)), "")</f>
        <v>ㄤ</v>
      </c>
      <c r="X36" s="93" cm="1">
        <f t="array" ref="X36">ROW() - ROW($2:$2)</f>
        <v>34</v>
      </c>
      <c r="Y36" s="37" t="s">
        <v>98</v>
      </c>
      <c r="Z36" s="38" t="s">
        <v>99</v>
      </c>
      <c r="AA36" s="39" t="str">
        <f xml:space="preserve"> IFERROR( INDEX(表格1_334[字典編碼], MATCH($Y36, 表格1_334[方音符號], 0)), "")</f>
        <v>L</v>
      </c>
      <c r="AB36" s="39" t="str">
        <f t="shared" si="9"/>
        <v>L</v>
      </c>
      <c r="AC36" s="40" t="str">
        <f xml:space="preserve"> IFERROR( INDEX(表格1_334[鍵盤按鍵], MATCH($Y36, 表格1_334[方音符號], 0)), "")</f>
        <v>0</v>
      </c>
    </row>
    <row r="37" spans="1:30" ht="32.25">
      <c r="F37" s="2" cm="1">
        <f t="array" ref="F37" xml:space="preserve"> ROW() - ROW($2:$2)</f>
        <v>35</v>
      </c>
      <c r="G37" s="80" t="str">
        <f t="shared" si="1"/>
        <v>G</v>
      </c>
      <c r="H37" s="80" t="str">
        <f t="shared" si="2"/>
        <v>/</v>
      </c>
      <c r="J37" s="2">
        <v>35</v>
      </c>
      <c r="K37" s="23" t="str">
        <f t="shared" si="3"/>
        <v>/</v>
      </c>
      <c r="L37" s="23" t="str">
        <f t="shared" si="4"/>
        <v>ㆭ</v>
      </c>
      <c r="N37" s="2">
        <v>35</v>
      </c>
      <c r="O37" s="24" t="str">
        <f t="shared" si="10"/>
        <v/>
      </c>
      <c r="P37" s="24" t="str">
        <f t="shared" si="11"/>
        <v/>
      </c>
      <c r="R37" s="2">
        <v>35</v>
      </c>
      <c r="S37" s="5" t="str">
        <f t="shared" si="7"/>
        <v>/</v>
      </c>
      <c r="T37" s="25" t="str">
        <f t="shared" si="8"/>
        <v>G</v>
      </c>
      <c r="U37" s="26" t="str">
        <f xml:space="preserve"> IFERROR( INDEX($L$3:$L$44, MATCH(表格1_334[[#This Row],[鍵盤按鍵]], $K$3:$K$44,0)), "")</f>
        <v>ㆭ</v>
      </c>
      <c r="X37" s="93" cm="1">
        <f t="array" ref="X37">ROW() - ROW($2:$2)</f>
        <v>35</v>
      </c>
      <c r="Y37" s="37" t="s">
        <v>100</v>
      </c>
      <c r="Z37" s="38" t="s">
        <v>101</v>
      </c>
      <c r="AA37" s="39" t="str">
        <f xml:space="preserve"> IFERROR( INDEX(表格1_334[字典編碼], MATCH($Y37, 表格1_334[方音符號], 0)), "")</f>
        <v>M</v>
      </c>
      <c r="AB37" s="39" t="str">
        <f t="shared" si="9"/>
        <v>M</v>
      </c>
      <c r="AC37" s="40" t="str">
        <f xml:space="preserve"> IFERROR( INDEX(表格1_334[鍵盤按鍵], MATCH($Y37, 表格1_334[方音符號], 0)), "")</f>
        <v>,</v>
      </c>
    </row>
    <row r="38" spans="1:30" ht="32.25">
      <c r="F38" s="2" cm="1">
        <f t="array" ref="F38" xml:space="preserve"> ROW() - ROW($2:$2)</f>
        <v>36</v>
      </c>
      <c r="G38" s="80" t="str">
        <f t="shared" si="1"/>
        <v>N</v>
      </c>
      <c r="H38" s="80" t="str">
        <f t="shared" si="2"/>
        <v>-</v>
      </c>
      <c r="J38" s="2">
        <v>36</v>
      </c>
      <c r="K38" s="23" t="str">
        <f t="shared" si="3"/>
        <v>-</v>
      </c>
      <c r="L38" s="23" t="str">
        <f t="shared" si="4"/>
        <v>ｎ</v>
      </c>
      <c r="N38" s="2">
        <v>36</v>
      </c>
      <c r="O38" s="24" t="str">
        <f t="shared" si="10"/>
        <v/>
      </c>
      <c r="P38" s="24" t="str">
        <f t="shared" si="11"/>
        <v/>
      </c>
      <c r="R38" s="2">
        <v>36</v>
      </c>
      <c r="S38" s="5" t="str">
        <f t="shared" si="7"/>
        <v>-</v>
      </c>
      <c r="T38" s="25" t="str">
        <f t="shared" si="8"/>
        <v>N</v>
      </c>
      <c r="U38" s="26" t="str">
        <f xml:space="preserve"> IFERROR( INDEX($L$3:$L$44, MATCH(表格1_334[[#This Row],[鍵盤按鍵]], $K$3:$K$44,0)), "")</f>
        <v>ｎ</v>
      </c>
      <c r="X38" s="94" cm="1">
        <f t="array" ref="X38">ROW() - ROW($2:$2)</f>
        <v>36</v>
      </c>
      <c r="Y38" s="47" t="s">
        <v>102</v>
      </c>
      <c r="Z38" s="48" t="s">
        <v>103</v>
      </c>
      <c r="AA38" s="49" t="str">
        <f xml:space="preserve"> IFERROR( INDEX(表格1_334[字典編碼], MATCH($Y38, 表格1_334[方音符號], 0)), "")</f>
        <v>Y</v>
      </c>
      <c r="AB38" s="49" t="str">
        <f t="shared" si="9"/>
        <v>Y</v>
      </c>
      <c r="AC38" s="50" t="str">
        <f xml:space="preserve"> IFERROR( INDEX(表格1_334[鍵盤按鍵], MATCH($Y38, 表格1_334[方音符號], 0)), "")</f>
        <v>.</v>
      </c>
    </row>
    <row r="39" spans="1:30" ht="32.25">
      <c r="F39" s="2" cm="1">
        <f t="array" ref="F39" xml:space="preserve"> ROW() - ROW($2:$2)</f>
        <v>37</v>
      </c>
      <c r="G39" s="80" t="str">
        <f t="shared" si="1"/>
        <v>1</v>
      </c>
      <c r="H39" s="80" t="str">
        <f t="shared" si="2"/>
        <v xml:space="preserve"> </v>
      </c>
      <c r="J39" s="2">
        <v>37</v>
      </c>
      <c r="K39" s="23" t="str">
        <f t="shared" si="3"/>
        <v>4</v>
      </c>
      <c r="L39" s="23" t="str">
        <f t="shared" si="4"/>
        <v>ˋ</v>
      </c>
      <c r="N39" s="2">
        <v>37</v>
      </c>
      <c r="O39" s="24" t="str">
        <f t="shared" si="10"/>
        <v/>
      </c>
      <c r="P39" s="24" t="str">
        <f t="shared" si="11"/>
        <v/>
      </c>
      <c r="R39" s="2">
        <v>37</v>
      </c>
      <c r="S39" s="95" t="str">
        <f t="shared" si="7"/>
        <v xml:space="preserve"> </v>
      </c>
      <c r="T39" s="96" t="str">
        <f t="shared" si="8"/>
        <v>1</v>
      </c>
      <c r="U39" s="97" t="str">
        <f xml:space="preserve"> IFERROR( INDEX($L$3:$L$44, MATCH(表格1_334[[#This Row],[鍵盤按鍵]], $K$3:$K$44,0)), "")</f>
        <v/>
      </c>
      <c r="X39" s="98" cm="1">
        <f t="array" ref="X39">ROW() - ROW($2:$2)</f>
        <v>37</v>
      </c>
      <c r="Y39" s="99" t="s">
        <v>104</v>
      </c>
      <c r="Z39" s="100">
        <v>1</v>
      </c>
      <c r="AA39" s="101">
        <v>1</v>
      </c>
      <c r="AB39" s="101">
        <f t="shared" si="9"/>
        <v>1</v>
      </c>
      <c r="AC39" s="102" t="s">
        <v>105</v>
      </c>
    </row>
    <row r="40" spans="1:30" ht="32.25">
      <c r="F40" s="2" cm="1">
        <f t="array" ref="F40" xml:space="preserve"> ROW() - ROW($2:$2)</f>
        <v>38</v>
      </c>
      <c r="G40" s="80" t="str">
        <f t="shared" si="1"/>
        <v>2</v>
      </c>
      <c r="H40" s="80" t="str">
        <f t="shared" si="2"/>
        <v>4</v>
      </c>
      <c r="J40" s="2">
        <v>38</v>
      </c>
      <c r="K40" s="23" t="str">
        <f t="shared" si="3"/>
        <v>3</v>
      </c>
      <c r="L40" s="23" t="str">
        <f t="shared" si="4"/>
        <v>˪</v>
      </c>
      <c r="N40" s="2">
        <v>38</v>
      </c>
      <c r="O40" s="24" t="str">
        <f t="shared" si="10"/>
        <v/>
      </c>
      <c r="P40" s="24" t="str">
        <f t="shared" si="11"/>
        <v/>
      </c>
      <c r="R40" s="2">
        <v>38</v>
      </c>
      <c r="S40" s="5" t="str">
        <f t="shared" si="7"/>
        <v>4</v>
      </c>
      <c r="T40" s="25" t="str">
        <f t="shared" si="8"/>
        <v>2</v>
      </c>
      <c r="U40" s="26" t="str">
        <f xml:space="preserve"> IFERROR( INDEX($L$3:$L$44, MATCH(表格1_334[[#This Row],[鍵盤按鍵]], $K$3:$K$44,0)), "")</f>
        <v>ˋ</v>
      </c>
      <c r="X40" s="103" cm="1">
        <f t="array" ref="X40">ROW() - ROW($2:$2)</f>
        <v>38</v>
      </c>
      <c r="Y40" s="28" t="s">
        <v>106</v>
      </c>
      <c r="Z40" s="29">
        <v>2</v>
      </c>
      <c r="AA40" s="30" t="str">
        <f xml:space="preserve"> IFERROR( INDEX(表格1_334[字典編碼], MATCH($Y40, 表格1_334[方音符號], 0)), "")</f>
        <v>2</v>
      </c>
      <c r="AB40" s="30" t="str">
        <f t="shared" si="9"/>
        <v>2</v>
      </c>
      <c r="AC40" s="31" t="str">
        <f xml:space="preserve"> IFERROR( INDEX(表格1_334[鍵盤按鍵], MATCH($Y40, 表格1_334[方音符號], 0)), "")</f>
        <v>4</v>
      </c>
    </row>
    <row r="41" spans="1:30" ht="32.25">
      <c r="F41" s="2" cm="1">
        <f t="array" ref="F41" xml:space="preserve"> ROW() - ROW($2:$2)</f>
        <v>39</v>
      </c>
      <c r="G41" s="80" t="str">
        <f t="shared" si="1"/>
        <v>3</v>
      </c>
      <c r="H41" s="80" t="str">
        <f t="shared" si="2"/>
        <v>3</v>
      </c>
      <c r="J41" s="2">
        <v>39</v>
      </c>
      <c r="K41" s="23" t="str">
        <f t="shared" si="3"/>
        <v>6</v>
      </c>
      <c r="L41" s="23" t="str">
        <f t="shared" si="4"/>
        <v>ˊ</v>
      </c>
      <c r="N41" s="2">
        <v>39</v>
      </c>
      <c r="O41" s="24" t="str">
        <f t="shared" si="10"/>
        <v/>
      </c>
      <c r="P41" s="24" t="str">
        <f t="shared" si="11"/>
        <v/>
      </c>
      <c r="R41" s="2">
        <v>39</v>
      </c>
      <c r="S41" s="5" t="str">
        <f t="shared" si="7"/>
        <v>3</v>
      </c>
      <c r="T41" s="25" t="str">
        <f t="shared" si="8"/>
        <v>3</v>
      </c>
      <c r="U41" s="26" t="str">
        <f xml:space="preserve"> IFERROR( INDEX($L$3:$L$44, MATCH(表格1_334[[#This Row],[鍵盤按鍵]], $K$3:$K$44,0)), "")</f>
        <v>˪</v>
      </c>
      <c r="X41" s="93" cm="1">
        <f t="array" ref="X41">ROW() - ROW($2:$2)</f>
        <v>39</v>
      </c>
      <c r="Y41" s="37" t="s">
        <v>107</v>
      </c>
      <c r="Z41" s="38">
        <v>3</v>
      </c>
      <c r="AA41" s="39" t="str">
        <f xml:space="preserve"> IFERROR( INDEX(表格1_334[字典編碼], MATCH($Y41, 表格1_334[方音符號], 0)), "")</f>
        <v>3</v>
      </c>
      <c r="AB41" s="39" t="str">
        <f t="shared" si="9"/>
        <v>3</v>
      </c>
      <c r="AC41" s="40" t="str">
        <f xml:space="preserve"> IFERROR( INDEX(表格1_334[鍵盤按鍵], MATCH($Y41, 表格1_334[方音符號], 0)), "")</f>
        <v>3</v>
      </c>
    </row>
    <row r="42" spans="1:30" ht="32.25">
      <c r="F42" s="2" cm="1">
        <f t="array" ref="F42" xml:space="preserve"> ROW() - ROW($2:$2)</f>
        <v>40</v>
      </c>
      <c r="G42" s="80" t="str">
        <f t="shared" si="1"/>
        <v>5</v>
      </c>
      <c r="H42" s="80" t="str">
        <f t="shared" si="2"/>
        <v>6</v>
      </c>
      <c r="J42" s="2">
        <v>40</v>
      </c>
      <c r="K42" s="23" t="str">
        <f t="shared" si="3"/>
        <v>5</v>
      </c>
      <c r="L42" s="23" t="str">
        <f t="shared" si="4"/>
        <v>˫</v>
      </c>
      <c r="N42" s="2">
        <v>40</v>
      </c>
      <c r="O42" s="24" t="str">
        <f t="shared" si="10"/>
        <v/>
      </c>
      <c r="P42" s="24" t="str">
        <f t="shared" si="11"/>
        <v/>
      </c>
      <c r="R42" s="2">
        <v>40</v>
      </c>
      <c r="S42" s="5" t="str">
        <f t="shared" si="7"/>
        <v>6</v>
      </c>
      <c r="T42" s="25" t="str">
        <f t="shared" si="8"/>
        <v>5</v>
      </c>
      <c r="U42" s="26" t="str">
        <f xml:space="preserve"> IFERROR( INDEX($L$3:$L$44, MATCH(表格1_334[[#This Row],[鍵盤按鍵]], $K$3:$K$44,0)), "")</f>
        <v>ˊ</v>
      </c>
      <c r="X42" s="93" cm="1">
        <f t="array" ref="X42">ROW() - ROW($2:$2)</f>
        <v>40</v>
      </c>
      <c r="Y42" s="37" t="s">
        <v>108</v>
      </c>
      <c r="Z42" s="38">
        <v>5</v>
      </c>
      <c r="AA42" s="39" t="str">
        <f xml:space="preserve"> IFERROR( INDEX(表格1_334[字典編碼], MATCH($Y42, 表格1_334[方音符號], 0)), "")</f>
        <v>5</v>
      </c>
      <c r="AB42" s="39" t="str">
        <f t="shared" si="9"/>
        <v>5</v>
      </c>
      <c r="AC42" s="40" t="str">
        <f xml:space="preserve"> IFERROR( INDEX(表格1_334[鍵盤按鍵], MATCH($Y42, 表格1_334[方音符號], 0)), "")</f>
        <v>6</v>
      </c>
    </row>
    <row r="43" spans="1:30" ht="32.25">
      <c r="F43" s="2" cm="1">
        <f t="array" ref="F43" xml:space="preserve"> ROW() - ROW($2:$2)</f>
        <v>41</v>
      </c>
      <c r="G43" s="80" t="str">
        <f t="shared" si="1"/>
        <v>7</v>
      </c>
      <c r="H43" s="80" t="str">
        <f t="shared" si="2"/>
        <v>5</v>
      </c>
      <c r="J43" s="2">
        <v>41</v>
      </c>
      <c r="K43" s="23" t="str">
        <f t="shared" si="3"/>
        <v>7</v>
      </c>
      <c r="L43" s="23" t="str">
        <f t="shared" si="4"/>
        <v>．</v>
      </c>
      <c r="N43" s="2">
        <v>41</v>
      </c>
      <c r="O43" s="24" t="str">
        <f t="shared" si="10"/>
        <v/>
      </c>
      <c r="P43" s="24" t="str">
        <f t="shared" si="11"/>
        <v/>
      </c>
      <c r="R43" s="2">
        <v>41</v>
      </c>
      <c r="S43" s="5" t="str">
        <f t="shared" si="7"/>
        <v>5</v>
      </c>
      <c r="T43" s="25" t="str">
        <f t="shared" si="8"/>
        <v>7</v>
      </c>
      <c r="U43" s="26" t="str">
        <f xml:space="preserve"> IFERROR( INDEX($L$3:$L$44, MATCH(表格1_334[[#This Row],[鍵盤按鍵]], $K$3:$K$44,0)), "")</f>
        <v>˫</v>
      </c>
      <c r="X43" s="93" cm="1">
        <f t="array" ref="X43">ROW() - ROW($2:$2)</f>
        <v>41</v>
      </c>
      <c r="Y43" s="37" t="s">
        <v>109</v>
      </c>
      <c r="Z43" s="38">
        <v>7</v>
      </c>
      <c r="AA43" s="39" t="str">
        <f xml:space="preserve"> IFERROR( INDEX(表格1_334[字典編碼], MATCH($Y43, 表格1_334[方音符號], 0)), "")</f>
        <v>7</v>
      </c>
      <c r="AB43" s="39" t="str">
        <f t="shared" si="9"/>
        <v>7</v>
      </c>
      <c r="AC43" s="40" t="str">
        <f xml:space="preserve"> IFERROR( INDEX(表格1_334[鍵盤按鍵], MATCH($Y43, 表格1_334[方音符號], 0)), "")</f>
        <v>5</v>
      </c>
      <c r="AD43" s="104"/>
    </row>
    <row r="44" spans="1:30" ht="32.25">
      <c r="F44" s="2" cm="1">
        <f t="array" ref="F44" xml:space="preserve"> ROW() - ROW($2:$2)</f>
        <v>42</v>
      </c>
      <c r="G44" s="80" t="str">
        <f t="shared" si="1"/>
        <v>0</v>
      </c>
      <c r="H44" s="80" t="str">
        <f t="shared" si="2"/>
        <v>7</v>
      </c>
      <c r="J44" s="2">
        <v>42</v>
      </c>
      <c r="K44" s="23" t="str">
        <f t="shared" si="3"/>
        <v/>
      </c>
      <c r="L44" s="23" t="str">
        <f t="shared" si="4"/>
        <v/>
      </c>
      <c r="N44" s="2">
        <v>42</v>
      </c>
      <c r="O44" s="24" t="str">
        <f t="shared" si="10"/>
        <v/>
      </c>
      <c r="P44" s="24" t="str">
        <f t="shared" si="11"/>
        <v/>
      </c>
      <c r="R44" s="2">
        <v>42</v>
      </c>
      <c r="S44" s="5" t="str">
        <f t="shared" si="7"/>
        <v>7</v>
      </c>
      <c r="T44" s="25" t="str">
        <f t="shared" si="8"/>
        <v>0</v>
      </c>
      <c r="U44" s="26" t="str">
        <f xml:space="preserve"> IFERROR( INDEX($L$3:$L$44, MATCH(表格1_334[[#This Row],[鍵盤按鍵]], $K$3:$K$44,0)), "")</f>
        <v>．</v>
      </c>
      <c r="X44" s="94" cm="1">
        <f t="array" ref="X44">ROW() - ROW($2:$2)</f>
        <v>42</v>
      </c>
      <c r="Y44" s="47" t="s">
        <v>110</v>
      </c>
      <c r="Z44" s="48">
        <v>8</v>
      </c>
      <c r="AA44" s="49">
        <v>0</v>
      </c>
      <c r="AB44" s="49">
        <f t="shared" si="9"/>
        <v>0</v>
      </c>
      <c r="AC44" s="50">
        <v>7</v>
      </c>
    </row>
    <row r="45" spans="1:30" ht="32.25">
      <c r="P45" s="2"/>
      <c r="X45" s="105" cm="1">
        <f t="array" ref="X45">ROW() - ROW($2:$2)</f>
        <v>43</v>
      </c>
      <c r="Y45" s="67" t="s">
        <v>111</v>
      </c>
      <c r="Z45" s="68" t="s">
        <v>112</v>
      </c>
      <c r="AA45" s="69" t="str">
        <f xml:space="preserve"> IFERROR( INDEX(表格1_334[字典編碼], MATCH($Y45, 表格1_334[方音符號], 0)), "")</f>
        <v/>
      </c>
      <c r="AB45" s="69"/>
      <c r="AC45" s="70" t="str">
        <f xml:space="preserve"> IFERROR( INDEX(表格1_334[鍵盤按鍵], MATCH($Y45, 表格1_334[方音符號], 0)), "")</f>
        <v/>
      </c>
    </row>
    <row r="46" spans="1:30" ht="32.25">
      <c r="A46" s="108" t="s">
        <v>140</v>
      </c>
      <c r="C46" s="17" t="s">
        <v>8</v>
      </c>
      <c r="D46" s="17" t="s">
        <v>15</v>
      </c>
      <c r="E46" s="17" t="s">
        <v>17</v>
      </c>
      <c r="U46" s="106" t="str">
        <f xml:space="preserve"> _xlfn.CONCAT(T3:T38, T40:T44)</f>
        <v>pPmbtTndkKhjJSgqzcCsiuBaoøMIeUYLDQGN23570</v>
      </c>
      <c r="X46" s="103" cm="1">
        <f t="array" ref="X46">ROW() - ROW($2:$2)</f>
        <v>44</v>
      </c>
      <c r="Y46" s="28" t="s">
        <v>113</v>
      </c>
      <c r="Z46" s="29" t="s">
        <v>114</v>
      </c>
      <c r="AA46" s="30" t="str">
        <f xml:space="preserve"> IFERROR( INDEX(表格1_334[字典編碼], MATCH($Y46, 表格1_334[方音符號], 0)), "")</f>
        <v/>
      </c>
      <c r="AB46" s="30"/>
      <c r="AC46" s="31" t="str">
        <f xml:space="preserve"> IFERROR( INDEX(表格1_334[鍵盤按鍵], MATCH($Y46, 表格1_334[方音符號], 0)), "")</f>
        <v/>
      </c>
    </row>
    <row r="47" spans="1:30" ht="32.25">
      <c r="A47" s="109" t="s">
        <v>138</v>
      </c>
      <c r="C47" s="23" t="str">
        <f t="shared" ref="C47:C88" si="12" xml:space="preserve"> MID($A$47, $B53, 1)</f>
        <v>1</v>
      </c>
      <c r="D47" s="5" t="str">
        <f t="shared" ref="D47:D88" si="13" xml:space="preserve"> IFERROR( INDEX($L$3:$L$44, MATCH(C47, $K$3:$K$44, 0)), "")</f>
        <v>ㄅ</v>
      </c>
      <c r="E47" s="5" t="str">
        <f t="shared" ref="E47:E88" si="14" xml:space="preserve"> IFERROR( INDEX($G$3:$G$44, MATCH($C47, $H$3:$H$44, 0)), "")</f>
        <v>p</v>
      </c>
      <c r="U47" s="106" t="str">
        <f xml:space="preserve"> _xlfn.CONCAT(U3:U38, U40:U44)</f>
        <v>ㄅㄆㄇㆠㄉㄊㄋㄌㄍㄎㄏㄐㄑㄒㆣㄫㆡㄗㄘㄙㄧㄨㆬㄚㆦㄜㆰㄞㆤㄠㆲㄢㄣㄤㆭｎˋ˪ˊ˫．</v>
      </c>
      <c r="X47" s="93" cm="1">
        <f t="array" ref="X47">ROW() - ROW($2:$2)</f>
        <v>45</v>
      </c>
      <c r="Y47" s="37" t="s">
        <v>115</v>
      </c>
      <c r="Z47" s="38" t="s">
        <v>116</v>
      </c>
      <c r="AA47" s="39" t="str">
        <f xml:space="preserve"> IFERROR( INDEX(表格1_334[字典編碼], MATCH($Y47, 表格1_334[方音符號], 0)), "")</f>
        <v/>
      </c>
      <c r="AB47" s="39"/>
      <c r="AC47" s="40" t="str">
        <f xml:space="preserve"> IFERROR( INDEX(表格1_334[鍵盤按鍵], MATCH($Y47, 表格1_334[方音符號], 0)), "")</f>
        <v/>
      </c>
    </row>
    <row r="48" spans="1:30" ht="32.25">
      <c r="C48" s="23" t="str">
        <f t="shared" si="12"/>
        <v>q</v>
      </c>
      <c r="D48" s="5" t="str">
        <f t="shared" si="13"/>
        <v>ㄆ</v>
      </c>
      <c r="E48" s="5" t="str">
        <f t="shared" si="14"/>
        <v>P</v>
      </c>
      <c r="S48" s="107" t="str">
        <f xml:space="preserve"> "xlit|" &amp; U46 &amp; "|" &amp; U47 &amp; "|"</f>
        <v>xlit|pPmbtTndkKhjJSgqzcCsiuBaoøMIeUYLDQGN23570|ㄅㄆㄇㆠㄉㄊㄋㄌㄍㄎㄏㄐㄑㄒㆣㄫㆡㄗㄘㄙㄧㄨㆬㄚㆦㄜㆰㄞㆤㄠㆲㄢㄣㄤㆭｎˋ˪ˊ˫．|</v>
      </c>
      <c r="X48" s="93" cm="1">
        <f t="array" ref="X48">ROW() - ROW($2:$2)</f>
        <v>46</v>
      </c>
      <c r="Y48" s="37" t="s">
        <v>117</v>
      </c>
      <c r="Z48" s="38" t="s">
        <v>118</v>
      </c>
      <c r="AA48" s="39" t="str">
        <f xml:space="preserve"> IFERROR( INDEX(表格1_334[字典編碼], MATCH($Y48, 表格1_334[方音符號], 0)), "")</f>
        <v/>
      </c>
      <c r="AB48" s="39"/>
      <c r="AC48" s="40" t="str">
        <f xml:space="preserve"> IFERROR( INDEX(表格1_334[鍵盤按鍵], MATCH($Y48, 表格1_334[方音符號], 0)), "")</f>
        <v/>
      </c>
    </row>
    <row r="49" spans="1:47" ht="32.25">
      <c r="A49" s="108" t="s">
        <v>141</v>
      </c>
      <c r="C49" s="23" t="str">
        <f t="shared" si="12"/>
        <v>a</v>
      </c>
      <c r="D49" s="5" t="str">
        <f t="shared" si="13"/>
        <v>ㄇ</v>
      </c>
      <c r="E49" s="5" t="str">
        <f t="shared" si="14"/>
        <v>m</v>
      </c>
      <c r="G49" s="2"/>
      <c r="H49" s="2"/>
      <c r="X49" s="93" cm="1">
        <f t="array" ref="X49">ROW() - ROW($2:$2)</f>
        <v>47</v>
      </c>
      <c r="Y49" s="37" t="s">
        <v>119</v>
      </c>
      <c r="Z49" s="38" t="s">
        <v>120</v>
      </c>
      <c r="AA49" s="39" t="str">
        <f xml:space="preserve"> IFERROR( INDEX(表格1_334[字典編碼], MATCH($Y49, 表格1_334[方音符號], 0)), "")</f>
        <v/>
      </c>
      <c r="AB49" s="39"/>
      <c r="AC49" s="40" t="str">
        <f xml:space="preserve"> IFERROR( INDEX(表格1_334[鍵盤按鍵], MATCH($Y49, 表格1_334[方音符號], 0)), "")</f>
        <v/>
      </c>
    </row>
    <row r="50" spans="1:47" ht="32.25">
      <c r="A50" s="109" t="s">
        <v>139</v>
      </c>
      <c r="C50" s="23" t="str">
        <f t="shared" si="12"/>
        <v>z</v>
      </c>
      <c r="D50" s="5" t="str">
        <f t="shared" si="13"/>
        <v>ㆠ</v>
      </c>
      <c r="E50" s="5" t="str">
        <f t="shared" si="14"/>
        <v>b</v>
      </c>
      <c r="G50" s="2"/>
      <c r="H50" s="2"/>
      <c r="X50" s="93" cm="1">
        <f t="array" ref="X50">ROW() - ROW($2:$2)</f>
        <v>48</v>
      </c>
      <c r="Y50" s="37" t="s">
        <v>121</v>
      </c>
      <c r="Z50" s="38" t="s">
        <v>122</v>
      </c>
      <c r="AA50" s="39" t="str">
        <f xml:space="preserve"> IFERROR( INDEX(表格1_334[字典編碼], MATCH($Y50, 表格1_334[方音符號], 0)), "")</f>
        <v/>
      </c>
      <c r="AB50" s="39"/>
      <c r="AC50" s="40" t="str">
        <f xml:space="preserve"> IFERROR( INDEX(表格1_334[鍵盤按鍵], MATCH($Y50, 表格1_334[方音符號], 0)), "")</f>
        <v/>
      </c>
    </row>
    <row r="51" spans="1:47" ht="32.25">
      <c r="C51" s="23" t="str">
        <f t="shared" si="12"/>
        <v>2</v>
      </c>
      <c r="D51" s="5" t="str">
        <f t="shared" si="13"/>
        <v>ㄉ</v>
      </c>
      <c r="E51" s="5" t="str">
        <f t="shared" si="14"/>
        <v>t</v>
      </c>
      <c r="G51" s="2"/>
      <c r="H51" s="2"/>
      <c r="X51" s="94" cm="1">
        <f t="array" ref="X51">ROW() - ROW($2:$2)</f>
        <v>49</v>
      </c>
      <c r="Y51" s="47" t="s">
        <v>123</v>
      </c>
      <c r="Z51" s="48" t="s">
        <v>124</v>
      </c>
      <c r="AA51" s="49" t="str">
        <f xml:space="preserve"> IFERROR( INDEX(表格1_334[字典編碼], MATCH($Y51, 表格1_334[方音符號], 0)), "")</f>
        <v/>
      </c>
      <c r="AB51" s="49"/>
      <c r="AC51" s="50" t="str">
        <f xml:space="preserve"> IFERROR( INDEX(表格1_334[鍵盤按鍵], MATCH($Y51, 表格1_334[方音符號], 0)), "")</f>
        <v/>
      </c>
    </row>
    <row r="52" spans="1:47" ht="32.25">
      <c r="C52" s="23" t="str">
        <f t="shared" si="12"/>
        <v>w</v>
      </c>
      <c r="D52" s="5" t="str">
        <f t="shared" si="13"/>
        <v>ㄊ</v>
      </c>
      <c r="E52" s="5" t="str">
        <f t="shared" si="14"/>
        <v>T</v>
      </c>
      <c r="G52" s="2"/>
      <c r="H52" s="2"/>
      <c r="J52" s="4"/>
      <c r="K52" s="3"/>
      <c r="L52" s="2"/>
      <c r="O52" s="5"/>
      <c r="P52" s="2"/>
      <c r="X52" s="103" cm="1">
        <f t="array" ref="X52">ROW() - ROW($2:$2)</f>
        <v>50</v>
      </c>
      <c r="Y52" s="28" t="s">
        <v>125</v>
      </c>
      <c r="Z52" s="29" t="s">
        <v>126</v>
      </c>
      <c r="AA52" s="30" t="str">
        <f xml:space="preserve"> IFERROR( INDEX(表格1_334[字典編碼], MATCH($Y52, 表格1_334[方音符號], 0)), "")</f>
        <v/>
      </c>
      <c r="AB52" s="30"/>
      <c r="AC52" s="31" t="str">
        <f xml:space="preserve"> IFERROR( INDEX(表格1_334[鍵盤按鍵], MATCH($Y52, 表格1_334[方音符號], 0)), "")</f>
        <v/>
      </c>
    </row>
    <row r="53" spans="1:47" ht="32.25">
      <c r="B53" s="2">
        <v>1</v>
      </c>
      <c r="C53" s="23" t="str">
        <f t="shared" si="12"/>
        <v>s</v>
      </c>
      <c r="D53" s="5" t="str">
        <f t="shared" si="13"/>
        <v>ㄋ</v>
      </c>
      <c r="E53" s="5" t="str">
        <f t="shared" si="14"/>
        <v>n</v>
      </c>
      <c r="G53" s="2"/>
      <c r="H53" s="2"/>
      <c r="J53" s="4"/>
      <c r="K53" s="3"/>
      <c r="L53" s="2"/>
      <c r="O53" s="5"/>
      <c r="P53" s="2"/>
      <c r="X53" s="94" cm="1">
        <f t="array" ref="X53">ROW() - ROW($2:$2)</f>
        <v>51</v>
      </c>
      <c r="Y53" s="47" t="s">
        <v>127</v>
      </c>
      <c r="Z53" s="48" t="s">
        <v>128</v>
      </c>
      <c r="AA53" s="49" t="str">
        <f xml:space="preserve"> IFERROR( INDEX(表格1_334[字典編碼], MATCH($Y53, 表格1_334[方音符號], 0)), "")</f>
        <v/>
      </c>
      <c r="AB53" s="49"/>
      <c r="AC53" s="50" t="str">
        <f xml:space="preserve"> IFERROR( INDEX(表格1_334[鍵盤按鍵], MATCH($Y53, 表格1_334[方音符號], 0)), "")</f>
        <v/>
      </c>
    </row>
    <row r="54" spans="1:47" ht="32.25">
      <c r="B54" s="2">
        <v>2</v>
      </c>
      <c r="C54" s="23" t="str">
        <f t="shared" si="12"/>
        <v>x</v>
      </c>
      <c r="D54" s="5" t="str">
        <f t="shared" si="13"/>
        <v>ㄌ</v>
      </c>
      <c r="E54" s="5" t="str">
        <f t="shared" si="14"/>
        <v>d</v>
      </c>
      <c r="G54" s="2"/>
      <c r="H54" s="2"/>
      <c r="J54" s="4"/>
      <c r="K54" s="3"/>
      <c r="L54" s="2"/>
      <c r="O54" s="5"/>
      <c r="P54" s="2"/>
      <c r="X54" s="103" cm="1">
        <f t="array" ref="X54">ROW() - ROW($2:$2)</f>
        <v>52</v>
      </c>
      <c r="Y54" s="28" t="s">
        <v>129</v>
      </c>
      <c r="Z54" s="81" t="s">
        <v>76</v>
      </c>
      <c r="AA54" s="30" t="str">
        <f xml:space="preserve"> IFERROR( INDEX(表格1_334[字典編碼], MATCH($Y54, 表格1_334[方音符號], 0)), "")</f>
        <v/>
      </c>
      <c r="AB54" s="30"/>
      <c r="AC54" s="31" t="str">
        <f xml:space="preserve"> IFERROR( INDEX(表格1_334[鍵盤按鍵], MATCH($Y54, 表格1_334[方音符號], 0)), "")</f>
        <v/>
      </c>
    </row>
    <row r="55" spans="1:47" ht="32.25">
      <c r="B55" s="2">
        <v>3</v>
      </c>
      <c r="C55" s="23" t="str">
        <f t="shared" si="12"/>
        <v>e</v>
      </c>
      <c r="D55" s="5" t="str">
        <f t="shared" si="13"/>
        <v>ㄍ</v>
      </c>
      <c r="E55" s="5" t="str">
        <f t="shared" si="14"/>
        <v>k</v>
      </c>
      <c r="G55" s="2"/>
      <c r="H55" s="2"/>
      <c r="J55" s="4"/>
      <c r="K55" s="3"/>
      <c r="L55" s="2"/>
      <c r="O55" s="5"/>
      <c r="P55" s="2"/>
      <c r="X55" s="93" cm="1">
        <f t="array" ref="X55">ROW() - ROW($2:$2)</f>
        <v>53</v>
      </c>
      <c r="Y55" s="37" t="s">
        <v>130</v>
      </c>
      <c r="Z55" s="82" t="s">
        <v>131</v>
      </c>
      <c r="AA55" s="39" t="str">
        <f xml:space="preserve"> IFERROR( INDEX(表格1_334[字典編碼], MATCH($Y55, 表格1_334[方音符號], 0)), "")</f>
        <v/>
      </c>
      <c r="AB55" s="39"/>
      <c r="AC55" s="40" t="str">
        <f xml:space="preserve"> IFERROR( INDEX(表格1_334[鍵盤按鍵], MATCH($Y55, 表格1_334[方音符號], 0)), "")</f>
        <v/>
      </c>
    </row>
    <row r="56" spans="1:47" ht="32.25">
      <c r="B56" s="2">
        <v>4</v>
      </c>
      <c r="C56" s="23" t="str">
        <f t="shared" si="12"/>
        <v>d</v>
      </c>
      <c r="D56" s="5" t="str">
        <f t="shared" si="13"/>
        <v>ㄎ</v>
      </c>
      <c r="E56" s="5" t="str">
        <f t="shared" si="14"/>
        <v>K</v>
      </c>
      <c r="G56" s="2"/>
      <c r="H56" s="2"/>
      <c r="J56" s="4"/>
      <c r="K56" s="3"/>
      <c r="L56" s="2"/>
      <c r="O56" s="5"/>
      <c r="P56" s="2"/>
      <c r="X56" s="93" cm="1">
        <f t="array" ref="X56">ROW() - ROW($2:$2)</f>
        <v>54</v>
      </c>
      <c r="Y56" s="37" t="s">
        <v>132</v>
      </c>
      <c r="Z56" s="82" t="s">
        <v>133</v>
      </c>
      <c r="AA56" s="39" t="str">
        <f xml:space="preserve"> IFERROR( INDEX(表格1_334[字典編碼], MATCH($Y56, 表格1_334[方音符號], 0)), "")</f>
        <v/>
      </c>
      <c r="AB56" s="39"/>
      <c r="AC56" s="40" t="str">
        <f xml:space="preserve"> IFERROR( INDEX(表格1_334[鍵盤按鍵], MATCH($Y56, 表格1_334[方音符號], 0)), "")</f>
        <v/>
      </c>
    </row>
    <row r="57" spans="1:47" ht="32.25">
      <c r="B57" s="2">
        <v>5</v>
      </c>
      <c r="C57" s="23" t="str">
        <f t="shared" si="12"/>
        <v>c</v>
      </c>
      <c r="D57" s="5" t="str">
        <f t="shared" si="13"/>
        <v>ㄏ</v>
      </c>
      <c r="E57" s="5" t="str">
        <f t="shared" si="14"/>
        <v>h</v>
      </c>
      <c r="G57" s="2"/>
      <c r="H57" s="2"/>
      <c r="J57" s="4"/>
      <c r="K57" s="3"/>
      <c r="L57" s="2"/>
      <c r="O57" s="5"/>
      <c r="P57" s="2"/>
      <c r="X57" s="93" cm="1">
        <f t="array" ref="X57">ROW() - ROW($2:$2)</f>
        <v>55</v>
      </c>
      <c r="Y57" s="37" t="s">
        <v>134</v>
      </c>
      <c r="Z57" s="82" t="s">
        <v>135</v>
      </c>
      <c r="AA57" s="39" t="str">
        <f xml:space="preserve"> IFERROR( INDEX(表格1_334[字典編碼], MATCH($Y57, 表格1_334[方音符號], 0)), "")</f>
        <v/>
      </c>
      <c r="AB57" s="39"/>
      <c r="AC57" s="40" t="str">
        <f xml:space="preserve"> IFERROR( INDEX(表格1_334[鍵盤按鍵], MATCH($Y57, 表格1_334[方音符號], 0)), "")</f>
        <v/>
      </c>
    </row>
    <row r="58" spans="1:47" ht="32.25">
      <c r="B58" s="2">
        <v>6</v>
      </c>
      <c r="C58" s="23" t="str">
        <f t="shared" si="12"/>
        <v>r</v>
      </c>
      <c r="D58" s="5" t="str">
        <f t="shared" si="13"/>
        <v>ㄐ</v>
      </c>
      <c r="E58" s="5" t="str">
        <f t="shared" si="14"/>
        <v>j</v>
      </c>
      <c r="G58" s="2"/>
      <c r="H58" s="2"/>
      <c r="J58" s="4"/>
      <c r="K58" s="3"/>
      <c r="L58" s="2"/>
      <c r="O58" s="5"/>
      <c r="P58" s="2"/>
      <c r="X58" s="94" cm="1">
        <f t="array" ref="X58">ROW() - ROW($2:$2)</f>
        <v>56</v>
      </c>
      <c r="Y58" s="47" t="s">
        <v>136</v>
      </c>
      <c r="Z58" s="83" t="s">
        <v>137</v>
      </c>
      <c r="AA58" s="49" t="str">
        <f xml:space="preserve"> IFERROR( INDEX(表格1_334[字典編碼], MATCH($Y58, 表格1_334[方音符號], 0)), "")</f>
        <v/>
      </c>
      <c r="AB58" s="49"/>
      <c r="AC58" s="50" t="str">
        <f xml:space="preserve"> IFERROR( INDEX(表格1_334[鍵盤按鍵], MATCH($Y58, 表格1_334[方音符號], 0)), "")</f>
        <v/>
      </c>
    </row>
    <row r="59" spans="1:47">
      <c r="B59" s="2">
        <v>7</v>
      </c>
      <c r="C59" s="23" t="str">
        <f t="shared" si="12"/>
        <v>f</v>
      </c>
      <c r="D59" s="5" t="str">
        <f t="shared" si="13"/>
        <v>ㄑ</v>
      </c>
      <c r="E59" s="5" t="str">
        <f t="shared" si="14"/>
        <v>J</v>
      </c>
      <c r="G59" s="2"/>
      <c r="H59" s="2"/>
      <c r="J59" s="4"/>
      <c r="K59" s="3"/>
      <c r="L59" s="2"/>
      <c r="O59" s="5"/>
      <c r="P59" s="2"/>
      <c r="AT59" s="11"/>
      <c r="AU59" s="2"/>
    </row>
    <row r="60" spans="1:47">
      <c r="B60" s="2">
        <v>8</v>
      </c>
      <c r="C60" s="23" t="str">
        <f t="shared" si="12"/>
        <v>v</v>
      </c>
      <c r="D60" s="5" t="str">
        <f t="shared" si="13"/>
        <v>ㄒ</v>
      </c>
      <c r="E60" s="5" t="str">
        <f t="shared" si="14"/>
        <v>S</v>
      </c>
      <c r="G60" s="2"/>
      <c r="H60" s="2"/>
      <c r="J60" s="4"/>
      <c r="K60" s="3"/>
      <c r="L60" s="2"/>
      <c r="O60" s="5"/>
      <c r="P60" s="2"/>
      <c r="AT60" s="11"/>
      <c r="AU60" s="2"/>
    </row>
    <row r="61" spans="1:47">
      <c r="B61" s="2">
        <v>9</v>
      </c>
      <c r="C61" s="23" t="str">
        <f t="shared" si="12"/>
        <v>t</v>
      </c>
      <c r="D61" s="5" t="str">
        <f t="shared" si="13"/>
        <v>ㆣ</v>
      </c>
      <c r="E61" s="5" t="str">
        <f t="shared" si="14"/>
        <v>g</v>
      </c>
      <c r="G61" s="2"/>
      <c r="H61" s="2"/>
      <c r="J61" s="4"/>
      <c r="K61" s="3"/>
      <c r="L61" s="2"/>
      <c r="O61" s="5"/>
      <c r="P61" s="2"/>
      <c r="AT61" s="11"/>
      <c r="AU61" s="2"/>
    </row>
    <row r="62" spans="1:47">
      <c r="B62" s="2">
        <v>10</v>
      </c>
      <c r="C62" s="23" t="str">
        <f t="shared" si="12"/>
        <v>g</v>
      </c>
      <c r="D62" s="5" t="str">
        <f t="shared" si="13"/>
        <v>ㄫ</v>
      </c>
      <c r="E62" s="5" t="str">
        <f t="shared" si="14"/>
        <v>q</v>
      </c>
      <c r="G62" s="2"/>
      <c r="H62" s="2"/>
      <c r="J62" s="4"/>
      <c r="K62" s="3"/>
      <c r="L62" s="2"/>
      <c r="O62" s="5"/>
      <c r="P62" s="2"/>
      <c r="AT62" s="11"/>
      <c r="AU62" s="2"/>
    </row>
    <row r="63" spans="1:47">
      <c r="B63" s="2">
        <v>11</v>
      </c>
      <c r="C63" s="23" t="str">
        <f t="shared" si="12"/>
        <v>b</v>
      </c>
      <c r="D63" s="5" t="str">
        <f t="shared" si="13"/>
        <v>ㆡ</v>
      </c>
      <c r="E63" s="5" t="str">
        <f t="shared" si="14"/>
        <v>z</v>
      </c>
      <c r="G63" s="2"/>
      <c r="H63" s="2"/>
      <c r="J63" s="4"/>
      <c r="K63" s="3"/>
      <c r="L63" s="2"/>
      <c r="O63" s="5"/>
      <c r="P63" s="2"/>
      <c r="AT63" s="11"/>
      <c r="AU63" s="2"/>
    </row>
    <row r="64" spans="1:47">
      <c r="B64" s="2">
        <v>12</v>
      </c>
      <c r="C64" s="23" t="str">
        <f t="shared" si="12"/>
        <v>y</v>
      </c>
      <c r="D64" s="5" t="str">
        <f t="shared" si="13"/>
        <v>ㄗ</v>
      </c>
      <c r="E64" s="5" t="str">
        <f t="shared" si="14"/>
        <v>c</v>
      </c>
      <c r="G64" s="2"/>
      <c r="H64" s="2"/>
      <c r="J64" s="4"/>
      <c r="K64" s="3"/>
      <c r="L64" s="2"/>
      <c r="O64" s="5"/>
      <c r="P64" s="2"/>
      <c r="AT64" s="11"/>
      <c r="AU64" s="2"/>
    </row>
    <row r="65" spans="2:47">
      <c r="B65" s="2">
        <v>13</v>
      </c>
      <c r="C65" s="23" t="str">
        <f t="shared" si="12"/>
        <v>h</v>
      </c>
      <c r="D65" s="5" t="str">
        <f t="shared" si="13"/>
        <v>ㄘ</v>
      </c>
      <c r="E65" s="5" t="str">
        <f t="shared" si="14"/>
        <v>C</v>
      </c>
      <c r="G65" s="2"/>
      <c r="H65" s="2"/>
      <c r="J65" s="4"/>
      <c r="K65" s="3"/>
      <c r="L65" s="2"/>
      <c r="O65" s="5"/>
      <c r="P65" s="2"/>
      <c r="AT65" s="11"/>
      <c r="AU65" s="2"/>
    </row>
    <row r="66" spans="2:47">
      <c r="B66" s="2">
        <v>14</v>
      </c>
      <c r="C66" s="23" t="str">
        <f t="shared" si="12"/>
        <v>n</v>
      </c>
      <c r="D66" s="5" t="str">
        <f t="shared" si="13"/>
        <v>ㄙ</v>
      </c>
      <c r="E66" s="5" t="str">
        <f t="shared" si="14"/>
        <v>s</v>
      </c>
      <c r="G66" s="2"/>
      <c r="H66" s="2"/>
      <c r="J66" s="4"/>
      <c r="K66" s="3"/>
      <c r="L66" s="2"/>
      <c r="O66" s="5"/>
      <c r="P66" s="2"/>
      <c r="AT66" s="11"/>
      <c r="AU66" s="2"/>
    </row>
    <row r="67" spans="2:47">
      <c r="B67" s="2">
        <v>15</v>
      </c>
      <c r="C67" s="23" t="str">
        <f t="shared" si="12"/>
        <v>u</v>
      </c>
      <c r="D67" s="5" t="str">
        <f t="shared" si="13"/>
        <v>ㄧ</v>
      </c>
      <c r="E67" s="5" t="str">
        <f t="shared" si="14"/>
        <v>i</v>
      </c>
      <c r="G67" s="2"/>
      <c r="H67" s="2"/>
      <c r="J67" s="4"/>
      <c r="K67" s="3"/>
      <c r="L67" s="2"/>
      <c r="O67" s="5"/>
      <c r="P67" s="2"/>
      <c r="AT67" s="11"/>
      <c r="AU67" s="2"/>
    </row>
    <row r="68" spans="2:47">
      <c r="B68" s="2">
        <v>16</v>
      </c>
      <c r="C68" s="23" t="str">
        <f t="shared" si="12"/>
        <v>j</v>
      </c>
      <c r="D68" s="5" t="str">
        <f t="shared" si="13"/>
        <v>ㄨ</v>
      </c>
      <c r="E68" s="5" t="str">
        <f t="shared" si="14"/>
        <v>u</v>
      </c>
      <c r="G68" s="2"/>
      <c r="H68" s="2"/>
      <c r="J68" s="4"/>
      <c r="K68" s="3"/>
      <c r="L68" s="2"/>
      <c r="O68" s="5"/>
      <c r="P68" s="2"/>
      <c r="AT68" s="11"/>
      <c r="AU68" s="2"/>
    </row>
    <row r="69" spans="2:47">
      <c r="B69" s="2">
        <v>17</v>
      </c>
      <c r="C69" s="23" t="str">
        <f t="shared" si="12"/>
        <v>m</v>
      </c>
      <c r="D69" s="5" t="str">
        <f t="shared" si="13"/>
        <v>ㆬ</v>
      </c>
      <c r="E69" s="5" t="str">
        <f t="shared" si="14"/>
        <v>B</v>
      </c>
      <c r="G69" s="2"/>
      <c r="H69" s="2"/>
      <c r="J69" s="4"/>
      <c r="K69" s="3"/>
      <c r="L69" s="2"/>
      <c r="O69" s="5"/>
      <c r="P69" s="2"/>
      <c r="AT69" s="11"/>
      <c r="AU69" s="2"/>
    </row>
    <row r="70" spans="2:47">
      <c r="B70" s="2">
        <v>18</v>
      </c>
      <c r="C70" s="23" t="str">
        <f t="shared" si="12"/>
        <v>8</v>
      </c>
      <c r="D70" s="5" t="str">
        <f t="shared" si="13"/>
        <v>ㄚ</v>
      </c>
      <c r="E70" s="5" t="str">
        <f t="shared" si="14"/>
        <v>a</v>
      </c>
      <c r="G70" s="2"/>
      <c r="H70" s="2"/>
      <c r="J70" s="4"/>
      <c r="K70" s="3"/>
      <c r="L70" s="2"/>
      <c r="O70" s="5"/>
      <c r="P70" s="2"/>
      <c r="AT70" s="11"/>
      <c r="AU70" s="2"/>
    </row>
    <row r="71" spans="2:47">
      <c r="B71" s="2">
        <v>19</v>
      </c>
      <c r="C71" s="23" t="str">
        <f t="shared" si="12"/>
        <v>i</v>
      </c>
      <c r="D71" s="5" t="str">
        <f t="shared" si="13"/>
        <v>ㆦ</v>
      </c>
      <c r="E71" s="5" t="str">
        <f t="shared" si="14"/>
        <v>o</v>
      </c>
      <c r="G71" s="2"/>
      <c r="H71" s="2"/>
      <c r="J71" s="4"/>
      <c r="K71" s="3"/>
      <c r="L71" s="2"/>
      <c r="O71" s="5"/>
      <c r="P71" s="2"/>
      <c r="AT71" s="11"/>
      <c r="AU71" s="2"/>
    </row>
    <row r="72" spans="2:47">
      <c r="B72" s="2">
        <v>20</v>
      </c>
      <c r="C72" s="23" t="str">
        <f t="shared" si="12"/>
        <v>k</v>
      </c>
      <c r="D72" s="5" t="str">
        <f t="shared" si="13"/>
        <v>ㄜ</v>
      </c>
      <c r="E72" s="5" t="str">
        <f t="shared" si="14"/>
        <v>ø</v>
      </c>
      <c r="G72" s="2"/>
      <c r="H72" s="2"/>
      <c r="J72" s="4"/>
      <c r="K72" s="3"/>
      <c r="L72" s="2"/>
      <c r="O72" s="5"/>
      <c r="P72" s="2"/>
      <c r="AT72" s="11"/>
      <c r="AU72" s="2"/>
    </row>
    <row r="73" spans="2:47">
      <c r="B73" s="2">
        <v>21</v>
      </c>
      <c r="C73" s="23" t="str">
        <f t="shared" si="12"/>
        <v>,</v>
      </c>
      <c r="D73" s="5" t="str">
        <f t="shared" si="13"/>
        <v>ㆰ</v>
      </c>
      <c r="E73" s="5" t="str">
        <f t="shared" si="14"/>
        <v>M</v>
      </c>
      <c r="G73" s="2"/>
      <c r="H73" s="2"/>
      <c r="J73" s="4"/>
      <c r="K73" s="3"/>
      <c r="L73" s="2"/>
      <c r="O73" s="5"/>
      <c r="P73" s="2"/>
      <c r="AT73" s="11"/>
      <c r="AU73" s="2"/>
    </row>
    <row r="74" spans="2:47">
      <c r="B74" s="2">
        <v>22</v>
      </c>
      <c r="C74" s="23" t="str">
        <f t="shared" si="12"/>
        <v>9</v>
      </c>
      <c r="D74" s="5" t="str">
        <f t="shared" si="13"/>
        <v>ㄞ</v>
      </c>
      <c r="E74" s="5" t="str">
        <f t="shared" si="14"/>
        <v>I</v>
      </c>
      <c r="G74" s="2"/>
      <c r="H74" s="2"/>
      <c r="J74" s="4"/>
      <c r="K74" s="3"/>
      <c r="L74" s="2"/>
      <c r="O74" s="5"/>
      <c r="P74" s="2"/>
      <c r="AT74" s="11"/>
      <c r="AU74" s="2"/>
    </row>
    <row r="75" spans="2:47">
      <c r="B75" s="2">
        <v>23</v>
      </c>
      <c r="C75" s="23" t="str">
        <f t="shared" si="12"/>
        <v>o</v>
      </c>
      <c r="D75" s="5" t="str">
        <f t="shared" si="13"/>
        <v>ㆤ</v>
      </c>
      <c r="E75" s="5" t="str">
        <f t="shared" si="14"/>
        <v>e</v>
      </c>
      <c r="G75" s="2"/>
      <c r="H75" s="2"/>
      <c r="J75" s="4"/>
      <c r="K75" s="3"/>
      <c r="L75" s="2"/>
      <c r="O75" s="5"/>
      <c r="P75" s="2"/>
      <c r="AT75" s="11"/>
      <c r="AU75" s="2"/>
    </row>
    <row r="76" spans="2:47">
      <c r="B76" s="2">
        <v>24</v>
      </c>
      <c r="C76" s="23" t="str">
        <f t="shared" si="12"/>
        <v>l</v>
      </c>
      <c r="D76" s="5" t="str">
        <f t="shared" si="13"/>
        <v>ㄠ</v>
      </c>
      <c r="E76" s="5" t="str">
        <f t="shared" si="14"/>
        <v>U</v>
      </c>
      <c r="G76" s="2"/>
      <c r="H76" s="2"/>
      <c r="J76" s="4"/>
      <c r="K76" s="3"/>
      <c r="L76" s="2"/>
      <c r="O76" s="5"/>
      <c r="P76" s="2"/>
      <c r="AT76" s="11"/>
      <c r="AU76" s="2"/>
    </row>
    <row r="77" spans="2:47">
      <c r="B77" s="2">
        <v>25</v>
      </c>
      <c r="C77" s="23" t="str">
        <f t="shared" si="12"/>
        <v>.</v>
      </c>
      <c r="D77" s="5" t="str">
        <f t="shared" si="13"/>
        <v>ㆲ</v>
      </c>
      <c r="E77" s="5" t="str">
        <f t="shared" si="14"/>
        <v>Y</v>
      </c>
      <c r="G77" s="2"/>
      <c r="H77" s="2"/>
      <c r="J77" s="4"/>
      <c r="K77" s="3"/>
      <c r="L77" s="2"/>
      <c r="O77" s="5"/>
      <c r="P77" s="2"/>
      <c r="AT77" s="11"/>
      <c r="AU77" s="2"/>
    </row>
    <row r="78" spans="2:47">
      <c r="B78" s="2">
        <v>26</v>
      </c>
      <c r="C78" s="23" t="str">
        <f t="shared" si="12"/>
        <v>0</v>
      </c>
      <c r="D78" s="5" t="str">
        <f t="shared" si="13"/>
        <v>ㄢ</v>
      </c>
      <c r="E78" s="5" t="str">
        <f t="shared" si="14"/>
        <v>L</v>
      </c>
      <c r="G78" s="2"/>
      <c r="H78" s="2"/>
      <c r="J78" s="4"/>
      <c r="K78" s="3"/>
      <c r="L78" s="2"/>
      <c r="O78" s="5"/>
      <c r="P78" s="2"/>
      <c r="AT78" s="11"/>
      <c r="AU78" s="2"/>
    </row>
    <row r="79" spans="2:47">
      <c r="B79" s="2">
        <v>27</v>
      </c>
      <c r="C79" s="23" t="str">
        <f t="shared" si="12"/>
        <v>p</v>
      </c>
      <c r="D79" s="5" t="str">
        <f t="shared" si="13"/>
        <v>ㄣ</v>
      </c>
      <c r="E79" s="5" t="str">
        <f t="shared" si="14"/>
        <v>D</v>
      </c>
      <c r="G79" s="2"/>
      <c r="H79" s="2"/>
      <c r="J79" s="4"/>
      <c r="K79" s="3"/>
      <c r="L79" s="2"/>
      <c r="O79" s="5"/>
      <c r="P79" s="2"/>
      <c r="AT79" s="11"/>
      <c r="AU79" s="2"/>
    </row>
    <row r="80" spans="2:47">
      <c r="B80" s="2">
        <v>28</v>
      </c>
      <c r="C80" s="23" t="str">
        <f t="shared" si="12"/>
        <v>;</v>
      </c>
      <c r="D80" s="5" t="str">
        <f t="shared" si="13"/>
        <v>ㄤ</v>
      </c>
      <c r="E80" s="5" t="str">
        <f t="shared" si="14"/>
        <v>Q</v>
      </c>
      <c r="G80" s="2"/>
      <c r="H80" s="2"/>
      <c r="J80" s="4"/>
      <c r="K80" s="3"/>
      <c r="L80" s="2"/>
      <c r="O80" s="5"/>
      <c r="P80" s="2"/>
      <c r="AT80" s="11"/>
      <c r="AU80" s="2"/>
    </row>
    <row r="81" spans="2:47">
      <c r="B81" s="2">
        <v>29</v>
      </c>
      <c r="C81" s="23" t="str">
        <f t="shared" si="12"/>
        <v>/</v>
      </c>
      <c r="D81" s="5" t="str">
        <f t="shared" si="13"/>
        <v>ㆭ</v>
      </c>
      <c r="E81" s="5" t="str">
        <f t="shared" si="14"/>
        <v>G</v>
      </c>
      <c r="G81" s="2"/>
      <c r="H81" s="2"/>
      <c r="J81" s="4"/>
      <c r="K81" s="3"/>
      <c r="L81" s="2"/>
      <c r="O81" s="5"/>
      <c r="P81" s="2"/>
      <c r="AT81" s="11"/>
      <c r="AU81" s="2"/>
    </row>
    <row r="82" spans="2:47">
      <c r="B82" s="2">
        <v>30</v>
      </c>
      <c r="C82" s="23" t="str">
        <f t="shared" si="12"/>
        <v>-</v>
      </c>
      <c r="D82" s="5" t="str">
        <f t="shared" si="13"/>
        <v>ｎ</v>
      </c>
      <c r="E82" s="5" t="str">
        <f t="shared" si="14"/>
        <v>N</v>
      </c>
      <c r="G82" s="2"/>
      <c r="H82" s="2"/>
      <c r="J82" s="4"/>
      <c r="K82" s="3"/>
      <c r="L82" s="2"/>
      <c r="O82" s="5"/>
      <c r="P82" s="2"/>
      <c r="AT82" s="11"/>
      <c r="AU82" s="2"/>
    </row>
    <row r="83" spans="2:47">
      <c r="B83" s="2">
        <v>31</v>
      </c>
      <c r="C83" s="23" t="str">
        <f t="shared" si="12"/>
        <v xml:space="preserve"> </v>
      </c>
      <c r="D83" s="5" t="str">
        <f t="shared" si="13"/>
        <v/>
      </c>
      <c r="E83" s="5" t="str">
        <f t="shared" si="14"/>
        <v>1</v>
      </c>
      <c r="G83" s="2"/>
      <c r="H83" s="2"/>
      <c r="J83" s="4"/>
      <c r="K83" s="3"/>
      <c r="L83" s="2"/>
      <c r="O83" s="5"/>
      <c r="P83" s="2"/>
      <c r="AT83" s="11"/>
      <c r="AU83" s="2"/>
    </row>
    <row r="84" spans="2:47">
      <c r="B84" s="2">
        <v>32</v>
      </c>
      <c r="C84" s="23" t="str">
        <f t="shared" si="12"/>
        <v>4</v>
      </c>
      <c r="D84" s="5" t="str">
        <f t="shared" si="13"/>
        <v>ˋ</v>
      </c>
      <c r="E84" s="5" t="str">
        <f t="shared" si="14"/>
        <v>2</v>
      </c>
      <c r="G84" s="2"/>
      <c r="H84" s="2"/>
      <c r="J84" s="4"/>
      <c r="K84" s="3"/>
      <c r="L84" s="2"/>
      <c r="O84" s="5"/>
      <c r="P84" s="2"/>
      <c r="AT84" s="11"/>
      <c r="AU84" s="2"/>
    </row>
    <row r="85" spans="2:47">
      <c r="B85" s="2">
        <v>33</v>
      </c>
      <c r="C85" s="23" t="str">
        <f t="shared" si="12"/>
        <v>3</v>
      </c>
      <c r="D85" s="5" t="str">
        <f t="shared" si="13"/>
        <v>˪</v>
      </c>
      <c r="E85" s="5" t="str">
        <f t="shared" si="14"/>
        <v>3</v>
      </c>
      <c r="G85" s="2"/>
      <c r="H85" s="2"/>
      <c r="J85" s="4"/>
      <c r="K85" s="3"/>
      <c r="L85" s="2"/>
      <c r="O85" s="5"/>
      <c r="P85" s="2"/>
      <c r="AT85" s="11"/>
      <c r="AU85" s="2"/>
    </row>
    <row r="86" spans="2:47">
      <c r="B86" s="2">
        <v>34</v>
      </c>
      <c r="C86" s="23" t="str">
        <f t="shared" si="12"/>
        <v>6</v>
      </c>
      <c r="D86" s="5" t="str">
        <f t="shared" si="13"/>
        <v>ˊ</v>
      </c>
      <c r="E86" s="5" t="str">
        <f t="shared" si="14"/>
        <v>5</v>
      </c>
      <c r="G86" s="2"/>
      <c r="H86" s="2"/>
      <c r="J86" s="4"/>
      <c r="K86" s="3"/>
      <c r="L86" s="2"/>
      <c r="O86" s="5"/>
      <c r="P86" s="2"/>
      <c r="AT86" s="11"/>
      <c r="AU86" s="2"/>
    </row>
    <row r="87" spans="2:47">
      <c r="B87" s="2">
        <v>35</v>
      </c>
      <c r="C87" s="23" t="str">
        <f t="shared" si="12"/>
        <v>5</v>
      </c>
      <c r="D87" s="5" t="str">
        <f t="shared" si="13"/>
        <v>˫</v>
      </c>
      <c r="E87" s="5" t="str">
        <f t="shared" si="14"/>
        <v>7</v>
      </c>
      <c r="G87" s="2"/>
      <c r="H87" s="2"/>
      <c r="J87" s="4"/>
      <c r="K87" s="3"/>
      <c r="L87" s="2"/>
      <c r="O87" s="5"/>
      <c r="P87" s="2"/>
      <c r="AT87" s="11"/>
      <c r="AU87" s="2"/>
    </row>
    <row r="88" spans="2:47">
      <c r="B88" s="2">
        <v>36</v>
      </c>
      <c r="C88" s="23" t="str">
        <f t="shared" si="12"/>
        <v>7</v>
      </c>
      <c r="D88" s="5" t="str">
        <f t="shared" si="13"/>
        <v>．</v>
      </c>
      <c r="E88" s="5" t="str">
        <f t="shared" si="14"/>
        <v>0</v>
      </c>
      <c r="G88" s="2"/>
      <c r="H88" s="2"/>
      <c r="J88" s="4"/>
      <c r="K88" s="3"/>
      <c r="L88" s="2"/>
      <c r="O88" s="5"/>
      <c r="P88" s="2"/>
      <c r="AT88" s="11"/>
      <c r="AU88" s="2"/>
    </row>
    <row r="89" spans="2:47">
      <c r="B89" s="2">
        <v>37</v>
      </c>
      <c r="G89" s="2"/>
      <c r="H89" s="2"/>
      <c r="J89" s="4"/>
      <c r="K89" s="3"/>
      <c r="L89" s="2"/>
      <c r="O89" s="5"/>
      <c r="P89" s="2"/>
      <c r="AT89" s="11"/>
      <c r="AU89" s="2"/>
    </row>
    <row r="90" spans="2:47">
      <c r="B90" s="2">
        <v>38</v>
      </c>
      <c r="G90" s="2"/>
      <c r="H90" s="2"/>
      <c r="J90" s="4"/>
      <c r="K90" s="3"/>
      <c r="L90" s="2"/>
      <c r="O90" s="5"/>
      <c r="P90" s="2"/>
      <c r="AT90" s="11"/>
      <c r="AU90" s="2"/>
    </row>
    <row r="91" spans="2:47">
      <c r="B91" s="2">
        <v>39</v>
      </c>
      <c r="G91" s="2"/>
      <c r="H91" s="2"/>
      <c r="J91" s="4"/>
      <c r="K91" s="3"/>
      <c r="L91" s="2"/>
      <c r="O91" s="5"/>
      <c r="P91" s="2"/>
      <c r="AT91" s="11"/>
      <c r="AU91" s="2"/>
    </row>
    <row r="92" spans="2:47">
      <c r="B92" s="2">
        <v>40</v>
      </c>
      <c r="G92" s="2"/>
      <c r="H92" s="2"/>
      <c r="J92" s="4"/>
      <c r="K92" s="3"/>
      <c r="L92" s="2"/>
      <c r="O92" s="5"/>
      <c r="P92" s="2"/>
      <c r="AT92" s="11"/>
      <c r="AU92" s="2"/>
    </row>
    <row r="93" spans="2:47">
      <c r="B93" s="2">
        <v>41</v>
      </c>
      <c r="G93" s="2"/>
      <c r="H93" s="2"/>
      <c r="J93" s="4"/>
      <c r="K93" s="3"/>
      <c r="L93" s="2"/>
      <c r="O93" s="5"/>
      <c r="P93" s="2"/>
      <c r="AT93" s="11"/>
      <c r="AU93" s="2"/>
    </row>
    <row r="94" spans="2:47">
      <c r="B94" s="2">
        <v>42</v>
      </c>
      <c r="G94" s="2"/>
      <c r="H94" s="2"/>
      <c r="J94" s="4"/>
      <c r="K94" s="3"/>
      <c r="L94" s="2"/>
      <c r="O94" s="5"/>
      <c r="P94" s="2"/>
      <c r="AT94" s="11"/>
      <c r="AU94" s="2"/>
    </row>
    <row r="95" spans="2:47">
      <c r="G95" s="2"/>
      <c r="H95" s="2"/>
    </row>
    <row r="96" spans="2:47">
      <c r="G96" s="2"/>
      <c r="H96" s="2"/>
    </row>
    <row r="97" spans="7:8">
      <c r="G97" s="2"/>
      <c r="H97" s="2"/>
    </row>
    <row r="98" spans="7:8">
      <c r="G98" s="2"/>
      <c r="H98" s="2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3</vt:i4>
      </vt:variant>
    </vt:vector>
  </HeadingPairs>
  <TitlesOfParts>
    <vt:vector size="5" baseType="lpstr">
      <vt:lpstr>鍵盤</vt:lpstr>
      <vt:lpstr>RIME對映編碼 (台語方音)</vt:lpstr>
      <vt:lpstr>'RIME對映編碼 (台語方音)'!方音符號</vt:lpstr>
      <vt:lpstr>'RIME對映編碼 (台語方音)'!按鍵編碼</vt:lpstr>
      <vt:lpstr>'RIME對映編碼 (台語方音)'!鍵盤位置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2024-06-14T13:11:45Z</dcterms:modified>
</cp:coreProperties>
</file>