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4_{F9F02FDC-9465-45A8-BEAC-ECA5098DA202}" xr6:coauthVersionLast="47" xr6:coauthVersionMax="47" xr10:uidLastSave="{00000000-0000-0000-0000-000000000000}"/>
  <bookViews>
    <workbookView xWindow="-28920" yWindow="-120" windowWidth="29040" windowHeight="15840" tabRatio="703" firstSheet="3" activeTab="9" xr2:uid="{8ADEA2FE-7CD1-466B-8EB5-9AA2577FE19A}"/>
  </bookViews>
  <sheets>
    <sheet name="135拼音-注音符號與台語音標" sheetId="18" r:id="rId1"/>
    <sheet name="135拼音-聲調符號" sheetId="20" r:id="rId2"/>
    <sheet name="135拼音-聲調轉換" sheetId="23" r:id="rId3"/>
    <sheet name=" 135拼音-鍵盤設計" sheetId="19" r:id="rId4"/>
    <sheet name="135拼音-注音符號、電腦鍵盤與音標編碼" sheetId="17" r:id="rId5"/>
    <sheet name="135拼音-注音符號、電腦鍵盤與音標編碼 (2)" sheetId="27" r:id="rId6"/>
    <sheet name="台羅拼音字母" sheetId="21" r:id="rId7"/>
    <sheet name="聲母發音表" sheetId="24" r:id="rId8"/>
    <sheet name="台灣十八音-45韻母" sheetId="22" r:id="rId9"/>
    <sheet name="注音測試" sheetId="25" r:id="rId10"/>
  </sheets>
  <definedNames>
    <definedName name="_xlnm._FilterDatabase" localSheetId="4" hidden="1">'135拼音-注音符號、電腦鍵盤與音標編碼'!$B$2:$K$55</definedName>
    <definedName name="_xlnm._FilterDatabase" localSheetId="5" hidden="1">'135拼音-注音符號、電腦鍵盤與音標編碼 (2)'!$P$4:$S$59</definedName>
    <definedName name="方音符號" localSheetId="7">#REF!</definedName>
    <definedName name="方音符號">#REF!</definedName>
    <definedName name="字典編碼" localSheetId="3">#REF!</definedName>
    <definedName name="字典編碼" localSheetId="7">#REF!</definedName>
    <definedName name="字典編碼">#REF!</definedName>
    <definedName name="注音符號">#REF!</definedName>
    <definedName name="拼音字母" localSheetId="3">#REF!</definedName>
    <definedName name="拼音字母" localSheetId="7">#REF!</definedName>
    <definedName name="拼音字母">#REF!</definedName>
    <definedName name="鍵盤位置" localSheetId="7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7" l="1"/>
  <c r="E52" i="17"/>
  <c r="BM51" i="19" s="1"/>
  <c r="E53" i="17"/>
  <c r="BM52" i="19" s="1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M53" i="19"/>
  <c r="BN53" i="19"/>
  <c r="BO53" i="19"/>
  <c r="BK54" i="19"/>
  <c r="BL54" i="19"/>
  <c r="BM54" i="19"/>
  <c r="BN54" i="19"/>
  <c r="BU54" i="19" s="1"/>
  <c r="BO54" i="19"/>
  <c r="BB15" i="19" a="1"/>
  <c r="BB15" i="19" s="1"/>
  <c r="BR5" i="19"/>
  <c r="BW9" i="19"/>
  <c r="BT4" i="19"/>
  <c r="BT5" i="19"/>
  <c r="BT6" i="19"/>
  <c r="BT7" i="19"/>
  <c r="BT8" i="19"/>
  <c r="BT9" i="19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49" i="17"/>
  <c r="K50" i="17"/>
  <c r="K51" i="17"/>
  <c r="K52" i="17"/>
  <c r="K53" i="17"/>
  <c r="K54" i="17"/>
  <c r="K3" i="27"/>
  <c r="B63" i="27"/>
  <c r="B54" i="27"/>
  <c r="B53" i="27"/>
  <c r="B52" i="27"/>
  <c r="B51" i="27"/>
  <c r="W50" i="27" a="1"/>
  <c r="W50" i="27" s="1"/>
  <c r="B50" i="27"/>
  <c r="R49" i="27" a="1"/>
  <c r="R49" i="27" s="1"/>
  <c r="K49" i="27"/>
  <c r="J3" i="27" s="1"/>
  <c r="J49" i="27"/>
  <c r="X50" i="27" a="1"/>
  <c r="X50" i="27" s="1"/>
  <c r="B49" i="27"/>
  <c r="AA48" i="27"/>
  <c r="Y48" i="27" a="1"/>
  <c r="Y48" i="27" s="1"/>
  <c r="X48" i="27" a="1"/>
  <c r="X48" i="27" s="1"/>
  <c r="W48" i="27" a="1"/>
  <c r="W48" i="27" s="1"/>
  <c r="S48" i="27" a="1"/>
  <c r="S48" i="27" s="1"/>
  <c r="Q48" i="27" a="1"/>
  <c r="Q48" i="27" s="1"/>
  <c r="D48" i="27"/>
  <c r="B48" i="27"/>
  <c r="AA47" i="27"/>
  <c r="X47" i="27" a="1"/>
  <c r="X47" i="27" s="1"/>
  <c r="S47" i="27" a="1"/>
  <c r="S47" i="27" s="1"/>
  <c r="R47" i="27" a="1"/>
  <c r="R47" i="27" s="1"/>
  <c r="Q47" i="27" a="1"/>
  <c r="Q47" i="27" s="1"/>
  <c r="B47" i="27"/>
  <c r="AA46" i="27"/>
  <c r="X46" i="27" a="1"/>
  <c r="X46" i="27" s="1"/>
  <c r="S46" i="27" a="1"/>
  <c r="S46" i="27" s="1"/>
  <c r="R46" i="27" a="1"/>
  <c r="R46" i="27" s="1"/>
  <c r="Q46" i="27" a="1"/>
  <c r="Q46" i="27" s="1"/>
  <c r="B46" i="27"/>
  <c r="AQ45" i="27"/>
  <c r="AA45" i="27"/>
  <c r="Y45" i="27" a="1"/>
  <c r="Y45" i="27" s="1"/>
  <c r="X45" i="27" a="1"/>
  <c r="X45" i="27" s="1"/>
  <c r="W45" i="27" a="1"/>
  <c r="W45" i="27" s="1"/>
  <c r="S45" i="27" a="1"/>
  <c r="S45" i="27" s="1"/>
  <c r="R45" i="27" a="1"/>
  <c r="R45" i="27" s="1"/>
  <c r="Q45" i="27" a="1"/>
  <c r="Q45" i="27" s="1"/>
  <c r="K45" i="27"/>
  <c r="J45" i="27"/>
  <c r="E45" i="27"/>
  <c r="B45" i="27"/>
  <c r="AQ44" i="27"/>
  <c r="AA44" i="27"/>
  <c r="Y44" i="27" a="1"/>
  <c r="Y44" i="27" s="1"/>
  <c r="X44" i="27" a="1"/>
  <c r="X44" i="27" s="1"/>
  <c r="W44" i="27" a="1"/>
  <c r="W44" i="27" s="1"/>
  <c r="S44" i="27" a="1"/>
  <c r="S44" i="27" s="1"/>
  <c r="R44" i="27" a="1"/>
  <c r="R44" i="27" s="1"/>
  <c r="Q44" i="27" a="1"/>
  <c r="Q44" i="27" s="1"/>
  <c r="D44" i="27"/>
  <c r="B44" i="27"/>
  <c r="AQ43" i="27"/>
  <c r="AA43" i="27"/>
  <c r="Y43" i="27" a="1"/>
  <c r="Y43" i="27" s="1"/>
  <c r="X43" i="27" a="1"/>
  <c r="X43" i="27" s="1"/>
  <c r="W43" i="27" a="1"/>
  <c r="W43" i="27" s="1"/>
  <c r="S43" i="27" a="1"/>
  <c r="S43" i="27" s="1"/>
  <c r="R43" i="27" a="1"/>
  <c r="R43" i="27" s="1"/>
  <c r="Q43" i="27" a="1"/>
  <c r="Q43" i="27" s="1"/>
  <c r="B43" i="27"/>
  <c r="AQ42" i="27"/>
  <c r="AA42" i="27"/>
  <c r="Y42" i="27" a="1"/>
  <c r="Y42" i="27" s="1"/>
  <c r="X42" i="27" a="1"/>
  <c r="X42" i="27" s="1"/>
  <c r="W42" i="27" a="1"/>
  <c r="W42" i="27" s="1"/>
  <c r="S42" i="27" a="1"/>
  <c r="S42" i="27" s="1"/>
  <c r="R42" i="27" a="1"/>
  <c r="R42" i="27" s="1"/>
  <c r="Q42" i="27" a="1"/>
  <c r="Q42" i="27" s="1"/>
  <c r="B42" i="27"/>
  <c r="AQ41" i="27"/>
  <c r="AA41" i="27"/>
  <c r="Y41" i="27" a="1"/>
  <c r="Y41" i="27" s="1"/>
  <c r="X41" i="27" a="1"/>
  <c r="X41" i="27" s="1"/>
  <c r="W41" i="27" a="1"/>
  <c r="W41" i="27" s="1"/>
  <c r="S41" i="27" a="1"/>
  <c r="S41" i="27" s="1"/>
  <c r="R41" i="27" a="1"/>
  <c r="R41" i="27" s="1"/>
  <c r="B41" i="27"/>
  <c r="AQ40" i="27"/>
  <c r="AA40" i="27"/>
  <c r="Y40" i="27" a="1"/>
  <c r="Y40" i="27" s="1"/>
  <c r="X40" i="27" a="1"/>
  <c r="X40" i="27" s="1"/>
  <c r="W40" i="27" a="1"/>
  <c r="W40" i="27" s="1"/>
  <c r="S40" i="27" a="1"/>
  <c r="S40" i="27" s="1"/>
  <c r="R40" i="27" a="1"/>
  <c r="R40" i="27" s="1"/>
  <c r="Q40" i="27" a="1"/>
  <c r="Q40" i="27" s="1"/>
  <c r="D40" i="27"/>
  <c r="B40" i="27"/>
  <c r="AQ39" i="27"/>
  <c r="AA39" i="27"/>
  <c r="Y39" i="27" a="1"/>
  <c r="Y39" i="27" s="1"/>
  <c r="X39" i="27" a="1"/>
  <c r="X39" i="27" s="1"/>
  <c r="W39" i="27" a="1"/>
  <c r="W39" i="27" s="1"/>
  <c r="S39" i="27" a="1"/>
  <c r="S39" i="27" s="1"/>
  <c r="R39" i="27" a="1"/>
  <c r="R39" i="27" s="1"/>
  <c r="D39" i="27"/>
  <c r="Q39" i="27" s="1" a="1"/>
  <c r="Q39" i="27" s="1"/>
  <c r="B39" i="27"/>
  <c r="AQ38" i="27"/>
  <c r="AA38" i="27"/>
  <c r="Y38" i="27" a="1"/>
  <c r="Y38" i="27" s="1"/>
  <c r="X38" i="27" a="1"/>
  <c r="X38" i="27" s="1"/>
  <c r="W38" i="27" a="1"/>
  <c r="W38" i="27" s="1"/>
  <c r="S38" i="27" a="1"/>
  <c r="S38" i="27" s="1"/>
  <c r="R38" i="27" a="1"/>
  <c r="R38" i="27" s="1"/>
  <c r="Q38" i="27" a="1"/>
  <c r="Q38" i="27" s="1"/>
  <c r="D38" i="27"/>
  <c r="B38" i="27"/>
  <c r="AQ37" i="27"/>
  <c r="AA37" i="27"/>
  <c r="Y37" i="27" a="1"/>
  <c r="Y37" i="27" s="1"/>
  <c r="X37" i="27" a="1"/>
  <c r="X37" i="27" s="1"/>
  <c r="W37" i="27" a="1"/>
  <c r="W37" i="27" s="1"/>
  <c r="S37" i="27" a="1"/>
  <c r="S37" i="27" s="1"/>
  <c r="R37" i="27" a="1"/>
  <c r="R37" i="27" s="1"/>
  <c r="D37" i="27"/>
  <c r="Q37" i="27" s="1" a="1"/>
  <c r="Q37" i="27" s="1"/>
  <c r="B37" i="27"/>
  <c r="AQ36" i="27"/>
  <c r="AA36" i="27"/>
  <c r="Y36" i="27" a="1"/>
  <c r="Y36" i="27" s="1"/>
  <c r="X36" i="27" a="1"/>
  <c r="X36" i="27" s="1"/>
  <c r="S36" i="27" a="1"/>
  <c r="S36" i="27" s="1"/>
  <c r="R36" i="27" a="1"/>
  <c r="R36" i="27" s="1"/>
  <c r="Q36" i="27" a="1"/>
  <c r="Q36" i="27" s="1"/>
  <c r="K36" i="27"/>
  <c r="J36" i="27"/>
  <c r="D36" i="27"/>
  <c r="Q41" i="27" s="1" a="1"/>
  <c r="Q41" i="27" s="1"/>
  <c r="B36" i="27"/>
  <c r="AQ35" i="27"/>
  <c r="AA35" i="27"/>
  <c r="Y35" i="27" a="1"/>
  <c r="Y35" i="27" s="1"/>
  <c r="X35" i="27" a="1"/>
  <c r="X35" i="27" s="1"/>
  <c r="W35" i="27" a="1"/>
  <c r="W35" i="27" s="1"/>
  <c r="S35" i="27" a="1"/>
  <c r="S35" i="27" s="1"/>
  <c r="R35" i="27" a="1"/>
  <c r="R35" i="27" s="1"/>
  <c r="Q35" i="27" a="1"/>
  <c r="Q35" i="27" s="1"/>
  <c r="D35" i="27"/>
  <c r="B35" i="27"/>
  <c r="AQ34" i="27"/>
  <c r="AA34" i="27"/>
  <c r="Y34" i="27" a="1"/>
  <c r="Y34" i="27" s="1"/>
  <c r="X34" i="27" a="1"/>
  <c r="X34" i="27" s="1"/>
  <c r="S34" i="27" a="1"/>
  <c r="S34" i="27" s="1"/>
  <c r="R34" i="27" a="1"/>
  <c r="R34" i="27" s="1"/>
  <c r="D34" i="27"/>
  <c r="W34" i="27" s="1" a="1"/>
  <c r="W34" i="27" s="1"/>
  <c r="B34" i="27"/>
  <c r="AQ33" i="27"/>
  <c r="AA33" i="27"/>
  <c r="Y33" i="27" a="1"/>
  <c r="Y33" i="27" s="1"/>
  <c r="X33" i="27" a="1"/>
  <c r="X33" i="27" s="1"/>
  <c r="S33" i="27" a="1"/>
  <c r="S33" i="27" s="1"/>
  <c r="R33" i="27" a="1"/>
  <c r="R33" i="27" s="1"/>
  <c r="D33" i="27"/>
  <c r="Q34" i="27" s="1" a="1"/>
  <c r="Q34" i="27" s="1"/>
  <c r="B33" i="27"/>
  <c r="AQ32" i="27"/>
  <c r="AA32" i="27"/>
  <c r="Y32" i="27" a="1"/>
  <c r="Y32" i="27" s="1"/>
  <c r="X32" i="27" a="1"/>
  <c r="X32" i="27" s="1"/>
  <c r="W32" i="27" a="1"/>
  <c r="W32" i="27" s="1"/>
  <c r="S32" i="27" a="1"/>
  <c r="S32" i="27" s="1"/>
  <c r="R32" i="27" a="1"/>
  <c r="R32" i="27" s="1"/>
  <c r="Q32" i="27" a="1"/>
  <c r="Q32" i="27" s="1"/>
  <c r="D32" i="27"/>
  <c r="B32" i="27"/>
  <c r="AQ31" i="27"/>
  <c r="AA31" i="27"/>
  <c r="Y31" i="27" a="1"/>
  <c r="Y31" i="27" s="1"/>
  <c r="X31" i="27" a="1"/>
  <c r="X31" i="27" s="1"/>
  <c r="S31" i="27" a="1"/>
  <c r="S31" i="27" s="1"/>
  <c r="R31" i="27" a="1"/>
  <c r="R31" i="27" s="1"/>
  <c r="Q31" i="27" a="1"/>
  <c r="Q31" i="27" s="1"/>
  <c r="D31" i="27"/>
  <c r="W36" i="27" s="1" a="1"/>
  <c r="W36" i="27" s="1"/>
  <c r="B31" i="27"/>
  <c r="AQ30" i="27"/>
  <c r="AA30" i="27"/>
  <c r="Y30" i="27" a="1"/>
  <c r="Y30" i="27" s="1"/>
  <c r="X30" i="27" a="1"/>
  <c r="X30" i="27" s="1"/>
  <c r="S30" i="27" a="1"/>
  <c r="S30" i="27" s="1"/>
  <c r="R30" i="27" a="1"/>
  <c r="R30" i="27" s="1"/>
  <c r="D30" i="27"/>
  <c r="W33" i="27" s="1" a="1"/>
  <c r="W33" i="27" s="1"/>
  <c r="B30" i="27"/>
  <c r="AQ29" i="27"/>
  <c r="AA29" i="27"/>
  <c r="Y29" i="27" a="1"/>
  <c r="Y29" i="27" s="1"/>
  <c r="X29" i="27" a="1"/>
  <c r="X29" i="27" s="1"/>
  <c r="W29" i="27" a="1"/>
  <c r="W29" i="27" s="1"/>
  <c r="S29" i="27" a="1"/>
  <c r="S29" i="27" s="1"/>
  <c r="R29" i="27" a="1"/>
  <c r="R29" i="27" s="1"/>
  <c r="Q29" i="27" a="1"/>
  <c r="Q29" i="27" s="1"/>
  <c r="K29" i="27"/>
  <c r="J29" i="27"/>
  <c r="D29" i="27"/>
  <c r="Q33" i="27" s="1" a="1"/>
  <c r="Q33" i="27" s="1"/>
  <c r="B29" i="27"/>
  <c r="AQ28" i="27"/>
  <c r="AA28" i="27"/>
  <c r="Y28" i="27" a="1"/>
  <c r="Y28" i="27" s="1"/>
  <c r="X28" i="27" a="1"/>
  <c r="X28" i="27" s="1"/>
  <c r="W28" i="27" a="1"/>
  <c r="W28" i="27" s="1"/>
  <c r="S28" i="27" a="1"/>
  <c r="S28" i="27" s="1"/>
  <c r="R28" i="27" a="1"/>
  <c r="R28" i="27" s="1"/>
  <c r="Q28" i="27" a="1"/>
  <c r="Q28" i="27" s="1"/>
  <c r="D28" i="27"/>
  <c r="W31" i="27" s="1" a="1"/>
  <c r="W31" i="27" s="1"/>
  <c r="B28" i="27"/>
  <c r="AQ27" i="27"/>
  <c r="AA27" i="27"/>
  <c r="Y27" i="27" a="1"/>
  <c r="Y27" i="27" s="1"/>
  <c r="X27" i="27" a="1"/>
  <c r="X27" i="27" s="1"/>
  <c r="W27" i="27" a="1"/>
  <c r="W27" i="27" s="1"/>
  <c r="S27" i="27" a="1"/>
  <c r="S27" i="27" s="1"/>
  <c r="R27" i="27" a="1"/>
  <c r="R27" i="27" s="1"/>
  <c r="Q27" i="27" a="1"/>
  <c r="Q27" i="27" s="1"/>
  <c r="D27" i="27"/>
  <c r="B27" i="27"/>
  <c r="AQ26" i="27"/>
  <c r="AA26" i="27"/>
  <c r="Y26" i="27" a="1"/>
  <c r="Y26" i="27" s="1"/>
  <c r="X26" i="27" a="1"/>
  <c r="X26" i="27" s="1"/>
  <c r="W26" i="27" a="1"/>
  <c r="W26" i="27" s="1"/>
  <c r="S26" i="27" a="1"/>
  <c r="S26" i="27" s="1"/>
  <c r="R26" i="27" a="1"/>
  <c r="R26" i="27" s="1"/>
  <c r="Q26" i="27" a="1"/>
  <c r="Q26" i="27" s="1"/>
  <c r="D26" i="27"/>
  <c r="W30" i="27" s="1" a="1"/>
  <c r="W30" i="27" s="1"/>
  <c r="B26" i="27"/>
  <c r="AQ25" i="27"/>
  <c r="AA25" i="27"/>
  <c r="Y25" i="27" a="1"/>
  <c r="Y25" i="27" s="1"/>
  <c r="X25" i="27" a="1"/>
  <c r="X25" i="27" s="1"/>
  <c r="W25" i="27" a="1"/>
  <c r="W25" i="27" s="1"/>
  <c r="S25" i="27" a="1"/>
  <c r="S25" i="27" s="1"/>
  <c r="R25" i="27" a="1"/>
  <c r="R25" i="27" s="1"/>
  <c r="Q25" i="27" a="1"/>
  <c r="Q25" i="27" s="1"/>
  <c r="K25" i="27"/>
  <c r="J25" i="27"/>
  <c r="D25" i="27"/>
  <c r="Q30" i="27" s="1" a="1"/>
  <c r="Q30" i="27" s="1"/>
  <c r="B25" i="27"/>
  <c r="AQ24" i="27"/>
  <c r="AA24" i="27"/>
  <c r="Y24" i="27" a="1"/>
  <c r="Y24" i="27" s="1"/>
  <c r="X24" i="27" a="1"/>
  <c r="X24" i="27" s="1"/>
  <c r="W24" i="27" a="1"/>
  <c r="W24" i="27" s="1"/>
  <c r="S24" i="27" a="1"/>
  <c r="S24" i="27" s="1"/>
  <c r="R24" i="27" a="1"/>
  <c r="R24" i="27" s="1"/>
  <c r="Q24" i="27" a="1"/>
  <c r="Q24" i="27" s="1"/>
  <c r="B24" i="27"/>
  <c r="AQ23" i="27"/>
  <c r="AA23" i="27"/>
  <c r="Y23" i="27" a="1"/>
  <c r="Y23" i="27" s="1"/>
  <c r="X23" i="27" a="1"/>
  <c r="X23" i="27" s="1"/>
  <c r="W23" i="27" a="1"/>
  <c r="W23" i="27" s="1"/>
  <c r="S23" i="27" a="1"/>
  <c r="S23" i="27" s="1"/>
  <c r="R23" i="27" a="1"/>
  <c r="R23" i="27" s="1"/>
  <c r="Q23" i="27" a="1"/>
  <c r="Q23" i="27" s="1"/>
  <c r="B23" i="27"/>
  <c r="AQ22" i="27"/>
  <c r="AA22" i="27"/>
  <c r="Y22" i="27" a="1"/>
  <c r="Y22" i="27" s="1"/>
  <c r="X22" i="27" a="1"/>
  <c r="X22" i="27" s="1"/>
  <c r="W22" i="27" a="1"/>
  <c r="W22" i="27" s="1"/>
  <c r="S22" i="27" a="1"/>
  <c r="S22" i="27" s="1"/>
  <c r="R22" i="27" a="1"/>
  <c r="R22" i="27" s="1"/>
  <c r="Q22" i="27" a="1"/>
  <c r="Q22" i="27" s="1"/>
  <c r="B22" i="27"/>
  <c r="AQ21" i="27"/>
  <c r="AA21" i="27"/>
  <c r="Y21" i="27" a="1"/>
  <c r="Y21" i="27" s="1"/>
  <c r="X21" i="27" a="1"/>
  <c r="X21" i="27" s="1"/>
  <c r="W21" i="27" a="1"/>
  <c r="W21" i="27" s="1"/>
  <c r="S21" i="27" a="1"/>
  <c r="S21" i="27" s="1"/>
  <c r="R21" i="27" a="1"/>
  <c r="R21" i="27" s="1"/>
  <c r="Q21" i="27" a="1"/>
  <c r="Q21" i="27" s="1"/>
  <c r="K21" i="27"/>
  <c r="J21" i="27"/>
  <c r="B21" i="27"/>
  <c r="AQ20" i="27"/>
  <c r="AA20" i="27"/>
  <c r="Y20" i="27" a="1"/>
  <c r="Y20" i="27" s="1"/>
  <c r="X20" i="27" a="1"/>
  <c r="X20" i="27" s="1"/>
  <c r="W20" i="27" a="1"/>
  <c r="W20" i="27" s="1"/>
  <c r="S20" i="27" a="1"/>
  <c r="S20" i="27" s="1"/>
  <c r="R20" i="27" a="1"/>
  <c r="R20" i="27" s="1"/>
  <c r="Q20" i="27" a="1"/>
  <c r="Q20" i="27" s="1"/>
  <c r="B20" i="27"/>
  <c r="AQ19" i="27"/>
  <c r="AA19" i="27"/>
  <c r="Y19" i="27" a="1"/>
  <c r="Y19" i="27" s="1"/>
  <c r="X19" i="27" a="1"/>
  <c r="X19" i="27" s="1"/>
  <c r="W19" i="27" a="1"/>
  <c r="W19" i="27" s="1"/>
  <c r="S19" i="27" a="1"/>
  <c r="S19" i="27" s="1"/>
  <c r="R19" i="27" a="1"/>
  <c r="R19" i="27" s="1"/>
  <c r="Q19" i="27" a="1"/>
  <c r="Q19" i="27" s="1"/>
  <c r="E19" i="27"/>
  <c r="B19" i="27"/>
  <c r="AQ18" i="27"/>
  <c r="AA18" i="27"/>
  <c r="Y18" i="27" a="1"/>
  <c r="Y18" i="27" s="1"/>
  <c r="X18" i="27" a="1"/>
  <c r="X18" i="27" s="1"/>
  <c r="W18" i="27" a="1"/>
  <c r="W18" i="27" s="1"/>
  <c r="S18" i="27" a="1"/>
  <c r="S18" i="27" s="1"/>
  <c r="R18" i="27" a="1"/>
  <c r="R18" i="27" s="1"/>
  <c r="Q18" i="27" a="1"/>
  <c r="Q18" i="27" s="1"/>
  <c r="E18" i="27"/>
  <c r="B18" i="27"/>
  <c r="AQ17" i="27"/>
  <c r="AA17" i="27"/>
  <c r="Y17" i="27" a="1"/>
  <c r="Y17" i="27" s="1"/>
  <c r="X17" i="27" a="1"/>
  <c r="X17" i="27" s="1"/>
  <c r="W17" i="27" a="1"/>
  <c r="W17" i="27" s="1"/>
  <c r="S17" i="27" a="1"/>
  <c r="S17" i="27" s="1"/>
  <c r="R17" i="27" a="1"/>
  <c r="R17" i="27" s="1"/>
  <c r="Q17" i="27" a="1"/>
  <c r="Q17" i="27" s="1"/>
  <c r="K17" i="27"/>
  <c r="J17" i="27"/>
  <c r="E17" i="27"/>
  <c r="B17" i="27"/>
  <c r="AQ16" i="27"/>
  <c r="AA16" i="27"/>
  <c r="Y16" i="27" a="1"/>
  <c r="Y16" i="27" s="1"/>
  <c r="X16" i="27" a="1"/>
  <c r="X16" i="27" s="1"/>
  <c r="W16" i="27" a="1"/>
  <c r="W16" i="27" s="1"/>
  <c r="S16" i="27" a="1"/>
  <c r="S16" i="27" s="1"/>
  <c r="R16" i="27" a="1"/>
  <c r="R16" i="27" s="1"/>
  <c r="Q16" i="27" a="1"/>
  <c r="Q16" i="27" s="1"/>
  <c r="D16" i="27"/>
  <c r="B16" i="27"/>
  <c r="AQ15" i="27"/>
  <c r="AH15" i="27"/>
  <c r="AG15" i="27"/>
  <c r="AA15" i="27"/>
  <c r="Y15" i="27" a="1"/>
  <c r="Y15" i="27" s="1"/>
  <c r="X15" i="27" a="1"/>
  <c r="X15" i="27" s="1"/>
  <c r="W15" i="27" a="1"/>
  <c r="W15" i="27" s="1"/>
  <c r="S15" i="27" a="1"/>
  <c r="S15" i="27" s="1"/>
  <c r="R15" i="27" a="1"/>
  <c r="R15" i="27" s="1"/>
  <c r="Q15" i="27" a="1"/>
  <c r="Q15" i="27" s="1"/>
  <c r="D15" i="27"/>
  <c r="B15" i="27"/>
  <c r="AQ14" i="27"/>
  <c r="AH14" i="27"/>
  <c r="AG14" i="27" s="1"/>
  <c r="AA14" i="27"/>
  <c r="Y14" i="27" a="1"/>
  <c r="Y14" i="27" s="1"/>
  <c r="X14" i="27" a="1"/>
  <c r="X14" i="27" s="1"/>
  <c r="W14" i="27" a="1"/>
  <c r="W14" i="27" s="1"/>
  <c r="S14" i="27" a="1"/>
  <c r="S14" i="27" s="1"/>
  <c r="R14" i="27" a="1"/>
  <c r="R14" i="27" s="1"/>
  <c r="Q14" i="27" a="1"/>
  <c r="Q14" i="27" s="1"/>
  <c r="B14" i="27"/>
  <c r="AQ13" i="27"/>
  <c r="AK13" i="27"/>
  <c r="AA13" i="27"/>
  <c r="Y13" i="27" a="1"/>
  <c r="Y13" i="27" s="1"/>
  <c r="X13" i="27" a="1"/>
  <c r="X13" i="27" s="1"/>
  <c r="W13" i="27" a="1"/>
  <c r="W13" i="27" s="1"/>
  <c r="S13" i="27" a="1"/>
  <c r="S13" i="27" s="1"/>
  <c r="R13" i="27" a="1"/>
  <c r="R13" i="27" s="1"/>
  <c r="Q13" i="27" a="1"/>
  <c r="Q13" i="27" s="1"/>
  <c r="K13" i="27"/>
  <c r="J13" i="27"/>
  <c r="D13" i="27"/>
  <c r="B13" i="27"/>
  <c r="AQ12" i="27"/>
  <c r="AA12" i="27"/>
  <c r="Y12" i="27" a="1"/>
  <c r="Y12" i="27" s="1"/>
  <c r="X12" i="27" a="1"/>
  <c r="X12" i="27" s="1"/>
  <c r="W12" i="27" a="1"/>
  <c r="W12" i="27" s="1"/>
  <c r="S12" i="27" a="1"/>
  <c r="S12" i="27" s="1"/>
  <c r="R12" i="27" a="1"/>
  <c r="R12" i="27" s="1"/>
  <c r="Q12" i="27" a="1"/>
  <c r="Q12" i="27" s="1"/>
  <c r="E12" i="27"/>
  <c r="B12" i="27"/>
  <c r="AQ11" i="27"/>
  <c r="AH11" i="27"/>
  <c r="AG11" i="27"/>
  <c r="AA11" i="27"/>
  <c r="Y11" i="27" a="1"/>
  <c r="Y11" i="27" s="1"/>
  <c r="X11" i="27" a="1"/>
  <c r="X11" i="27" s="1"/>
  <c r="W11" i="27" a="1"/>
  <c r="W11" i="27" s="1"/>
  <c r="S11" i="27" a="1"/>
  <c r="S11" i="27" s="1"/>
  <c r="R11" i="27" a="1"/>
  <c r="R11" i="27" s="1"/>
  <c r="Q11" i="27" a="1"/>
  <c r="Q11" i="27" s="1"/>
  <c r="E11" i="27"/>
  <c r="B11" i="27"/>
  <c r="AQ10" i="27"/>
  <c r="AH10" i="27"/>
  <c r="AG10" i="27"/>
  <c r="AA10" i="27"/>
  <c r="Y10" i="27" a="1"/>
  <c r="Y10" i="27" s="1"/>
  <c r="X10" i="27" a="1"/>
  <c r="X10" i="27" s="1"/>
  <c r="W10" i="27" a="1"/>
  <c r="W10" i="27" s="1"/>
  <c r="S10" i="27" a="1"/>
  <c r="S10" i="27" s="1"/>
  <c r="R10" i="27" a="1"/>
  <c r="R10" i="27" s="1"/>
  <c r="Q10" i="27" a="1"/>
  <c r="Q10" i="27" s="1"/>
  <c r="E10" i="27"/>
  <c r="B10" i="27"/>
  <c r="AQ9" i="27"/>
  <c r="AK9" i="27"/>
  <c r="AA9" i="27"/>
  <c r="Y9" i="27" a="1"/>
  <c r="Y9" i="27" s="1"/>
  <c r="X9" i="27" a="1"/>
  <c r="X9" i="27" s="1"/>
  <c r="W9" i="27" a="1"/>
  <c r="W9" i="27" s="1"/>
  <c r="S9" i="27" a="1"/>
  <c r="S9" i="27" s="1"/>
  <c r="R9" i="27" a="1"/>
  <c r="R9" i="27" s="1"/>
  <c r="Q9" i="27" a="1"/>
  <c r="Q9" i="27" s="1"/>
  <c r="K9" i="27"/>
  <c r="J9" i="27"/>
  <c r="E9" i="27"/>
  <c r="B9" i="27"/>
  <c r="AQ8" i="27"/>
  <c r="AA8" i="27"/>
  <c r="Y8" i="27" a="1"/>
  <c r="Y8" i="27" s="1"/>
  <c r="X8" i="27" a="1"/>
  <c r="X8" i="27" s="1"/>
  <c r="W8" i="27" a="1"/>
  <c r="W8" i="27" s="1"/>
  <c r="S8" i="27" a="1"/>
  <c r="S8" i="27" s="1"/>
  <c r="R8" i="27" a="1"/>
  <c r="R8" i="27" s="1"/>
  <c r="Q8" i="27" a="1"/>
  <c r="Q8" i="27" s="1"/>
  <c r="D8" i="27"/>
  <c r="Q7" i="27" s="1" a="1"/>
  <c r="Q7" i="27" s="1"/>
  <c r="B8" i="27"/>
  <c r="AQ7" i="27"/>
  <c r="AH7" i="27"/>
  <c r="AG7" i="27"/>
  <c r="AA7" i="27"/>
  <c r="Y7" i="27" a="1"/>
  <c r="Y7" i="27" s="1"/>
  <c r="X7" i="27" a="1"/>
  <c r="X7" i="27" s="1"/>
  <c r="W7" i="27" a="1"/>
  <c r="W7" i="27" s="1"/>
  <c r="S7" i="27" a="1"/>
  <c r="S7" i="27" s="1"/>
  <c r="R7" i="27" a="1"/>
  <c r="R7" i="27" s="1"/>
  <c r="D7" i="27"/>
  <c r="Q6" i="27" s="1" a="1"/>
  <c r="Q6" i="27" s="1"/>
  <c r="B7" i="27"/>
  <c r="AQ6" i="27"/>
  <c r="AH6" i="27"/>
  <c r="AG6" i="27"/>
  <c r="AA6" i="27"/>
  <c r="Y6" i="27" a="1"/>
  <c r="Y6" i="27" s="1"/>
  <c r="X6" i="27" a="1"/>
  <c r="X6" i="27" s="1"/>
  <c r="W6" i="27" a="1"/>
  <c r="W6" i="27" s="1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S6" i="27" a="1"/>
  <c r="S6" i="27" s="1"/>
  <c r="R6" i="27" a="1"/>
  <c r="R6" i="27" s="1"/>
  <c r="O6" i="27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O24" i="27" s="1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B6" i="27"/>
  <c r="AQ5" i="27"/>
  <c r="AK5" i="27"/>
  <c r="AA5" i="27"/>
  <c r="Y5" i="27" a="1"/>
  <c r="Y5" i="27" s="1"/>
  <c r="X5" i="27" a="1"/>
  <c r="X5" i="27" s="1"/>
  <c r="W5" i="27" a="1"/>
  <c r="W5" i="27" s="1"/>
  <c r="S5" i="27" a="1"/>
  <c r="S5" i="27" s="1"/>
  <c r="R5" i="27" a="1"/>
  <c r="R5" i="27" s="1"/>
  <c r="Q5" i="27" a="1"/>
  <c r="Q5" i="27" s="1"/>
  <c r="K5" i="27"/>
  <c r="J5" i="27"/>
  <c r="D5" i="27"/>
  <c r="B5" i="27"/>
  <c r="AQ4" i="27"/>
  <c r="AI2" i="27"/>
  <c r="AN1" i="27"/>
  <c r="AI1" i="27"/>
  <c r="I49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5" i="18"/>
  <c r="W16" i="19" a="1"/>
  <c r="BB16" i="19" a="1"/>
  <c r="BW8" i="19" l="1"/>
  <c r="BR8" i="19"/>
  <c r="BW54" i="19"/>
  <c r="BU9" i="19"/>
  <c r="BU8" i="19"/>
  <c r="BU6" i="19"/>
  <c r="BU5" i="19"/>
  <c r="BR4" i="19"/>
  <c r="W16" i="19"/>
  <c r="BW4" i="19"/>
  <c r="BU4" i="19"/>
  <c r="BR54" i="19"/>
  <c r="I3" i="17"/>
  <c r="BB16" i="19"/>
  <c r="BR9" i="19"/>
  <c r="BW5" i="19"/>
  <c r="BU7" i="19"/>
  <c r="J2" i="27"/>
  <c r="X52" i="27"/>
  <c r="Y51" i="27"/>
  <c r="Y59" i="27"/>
  <c r="Y58" i="27"/>
  <c r="Y57" i="27"/>
  <c r="Y56" i="27"/>
  <c r="Y55" i="27"/>
  <c r="Y54" i="27"/>
  <c r="X51" i="27"/>
  <c r="X59" i="27"/>
  <c r="X58" i="27"/>
  <c r="X57" i="27"/>
  <c r="X56" i="27"/>
  <c r="X55" i="27"/>
  <c r="X54" i="27"/>
  <c r="Y53" i="27"/>
  <c r="X53" i="27"/>
  <c r="Y52" i="27"/>
  <c r="X49" i="27" a="1"/>
  <c r="X49" i="27" s="1"/>
  <c r="R50" i="27" a="1"/>
  <c r="R50" i="27" s="1"/>
  <c r="Y50" i="27" a="1"/>
  <c r="Y50" i="27" s="1"/>
  <c r="W46" i="27" a="1"/>
  <c r="W46" i="27" s="1"/>
  <c r="Y46" i="27" a="1"/>
  <c r="Y46" i="27" s="1"/>
  <c r="W47" i="27" a="1"/>
  <c r="W47" i="27" s="1"/>
  <c r="Y47" i="27" a="1"/>
  <c r="Y47" i="27" s="1"/>
  <c r="R48" i="27" a="1"/>
  <c r="R48" i="27" s="1"/>
  <c r="W49" i="27" a="1"/>
  <c r="W49" i="27" s="1"/>
  <c r="Y49" i="27" a="1"/>
  <c r="Y49" i="27" s="1"/>
  <c r="Q50" i="27" a="1"/>
  <c r="Q50" i="27" s="1"/>
  <c r="S50" i="27" a="1"/>
  <c r="S50" i="27" s="1"/>
  <c r="Q49" i="27" a="1"/>
  <c r="Q49" i="27" s="1"/>
  <c r="S49" i="27" a="1"/>
  <c r="S49" i="27" s="1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5" i="19" a="1"/>
  <c r="Z15" i="19" s="1"/>
  <c r="AA15" i="19" a="1"/>
  <c r="AA15" i="19" s="1"/>
  <c r="AB15" i="19" a="1"/>
  <c r="AB15" i="19" s="1"/>
  <c r="AC15" i="19" a="1"/>
  <c r="AC15" i="19" s="1"/>
  <c r="Z16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6" i="19"/>
  <c r="E45" i="17"/>
  <c r="BM44" i="19" s="1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6" i="19" a="1"/>
  <c r="AA16" i="19" a="1"/>
  <c r="AB16" i="19" a="1"/>
  <c r="Z18" i="19" l="1" a="1"/>
  <c r="Z18" i="19" s="1"/>
  <c r="Z19" i="19" a="1"/>
  <c r="Z19" i="19" s="1"/>
  <c r="Z20" i="19" a="1"/>
  <c r="Z20" i="19" s="1"/>
  <c r="AB16" i="19"/>
  <c r="AC16" i="19"/>
  <c r="AA16" i="19"/>
  <c r="D26" i="17"/>
  <c r="BL25" i="19" s="1"/>
  <c r="AB18" i="19" l="1" a="1"/>
  <c r="AB18" i="19" s="1"/>
  <c r="AB19" i="19" a="1"/>
  <c r="AB19" i="19" s="1"/>
  <c r="AB20" i="19" a="1"/>
  <c r="AB20" i="19" s="1"/>
  <c r="AA18" i="19" a="1"/>
  <c r="AA18" i="19" s="1"/>
  <c r="AA20" i="19" a="1"/>
  <c r="AA20" i="19" s="1"/>
  <c r="AA19" i="19" a="1"/>
  <c r="AA19" i="19" s="1"/>
  <c r="AC18" i="19" a="1"/>
  <c r="AC18" i="19" s="1"/>
  <c r="AC19" i="19" a="1"/>
  <c r="AC19" i="19" s="1"/>
  <c r="AC20" i="19" a="1"/>
  <c r="AC20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D33" i="17"/>
  <c r="BL32" i="19" s="1"/>
  <c r="D31" i="17"/>
  <c r="BL30" i="19" s="1"/>
  <c r="D29" i="17"/>
  <c r="BL28" i="19" s="1"/>
  <c r="AB17" i="19" s="1" a="1"/>
  <c r="AB17" i="19" s="1"/>
  <c r="D27" i="17"/>
  <c r="BL26" i="19" s="1"/>
  <c r="Z17" i="19" s="1" a="1"/>
  <c r="Z17" i="19" s="1"/>
  <c r="D25" i="17"/>
  <c r="BL24" i="19" s="1"/>
  <c r="L16" i="23"/>
  <c r="J16" i="23"/>
  <c r="L13" i="23"/>
  <c r="J13" i="23"/>
  <c r="L10" i="23"/>
  <c r="J10" i="23"/>
  <c r="L7" i="23"/>
  <c r="J7" i="23"/>
  <c r="L4" i="23"/>
  <c r="J4" i="23"/>
  <c r="P5" i="17" a="1"/>
  <c r="P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BJ5" i="19"/>
  <c r="BJ6" i="19"/>
  <c r="BJ7" i="19"/>
  <c r="BJ8" i="19"/>
  <c r="BJ9" i="19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D32" i="17"/>
  <c r="BL31" i="19" s="1"/>
  <c r="D30" i="17"/>
  <c r="BL29" i="19" s="1"/>
  <c r="AC17" i="19" s="1" a="1"/>
  <c r="AC17" i="19" s="1"/>
  <c r="D28" i="17"/>
  <c r="BL27" i="19" s="1"/>
  <c r="AA17" i="19" s="1" a="1"/>
  <c r="AA17" i="19" s="1"/>
  <c r="D15" i="19" a="1"/>
  <c r="D15" i="19" s="1"/>
  <c r="E15" i="19" a="1"/>
  <c r="E15" i="19" s="1"/>
  <c r="F15" i="19" a="1"/>
  <c r="F15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S15" i="19" a="1"/>
  <c r="S15" i="19" s="1"/>
  <c r="R15" i="19" a="1"/>
  <c r="R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 s="1"/>
  <c r="AJ15" i="19" a="1"/>
  <c r="AJ15" i="19" s="1"/>
  <c r="AK15" i="19" a="1"/>
  <c r="AK15" i="19" s="1"/>
  <c r="AL15" i="19" a="1"/>
  <c r="AL15" i="19" s="1"/>
  <c r="AM15" i="19" a="1"/>
  <c r="AM15" i="19" s="1"/>
  <c r="AN15" i="19" a="1"/>
  <c r="AN15" i="19" s="1"/>
  <c r="AO15" i="19" a="1"/>
  <c r="AO15" i="19" s="1"/>
  <c r="AP15" i="19" a="1"/>
  <c r="AP15" i="19" s="1"/>
  <c r="AQ15" i="19" a="1"/>
  <c r="AQ15" i="19" s="1"/>
  <c r="AR15" i="19" a="1"/>
  <c r="AR15" i="19" s="1"/>
  <c r="AS15" i="19" a="1"/>
  <c r="AS15" i="19" s="1"/>
  <c r="AT15" i="19" a="1"/>
  <c r="AT15" i="19" s="1"/>
  <c r="AU15" i="19" a="1"/>
  <c r="AU15" i="19" s="1"/>
  <c r="AV15" i="19" a="1"/>
  <c r="AV15" i="19" s="1"/>
  <c r="AW15" i="19" a="1"/>
  <c r="AW15" i="19" s="1"/>
  <c r="AX15" i="19" a="1"/>
  <c r="AX15" i="19" s="1"/>
  <c r="AY15" i="19" a="1"/>
  <c r="AY15" i="19" s="1"/>
  <c r="AZ15" i="19" a="1"/>
  <c r="AZ15" i="19" s="1"/>
  <c r="BA15" i="19" a="1"/>
  <c r="BA15" i="19" s="1"/>
  <c r="C8" i="22"/>
  <c r="C15" i="22" s="1"/>
  <c r="F36" i="22"/>
  <c r="B36" i="22"/>
  <c r="C35" i="22"/>
  <c r="C34" i="22"/>
  <c r="G34" i="22" s="1"/>
  <c r="C32" i="22"/>
  <c r="C31" i="22"/>
  <c r="G31" i="22" s="1"/>
  <c r="C33" i="22"/>
  <c r="C30" i="22"/>
  <c r="G30" i="22" s="1"/>
  <c r="C29" i="22"/>
  <c r="C25" i="22"/>
  <c r="C26" i="22"/>
  <c r="G26" i="22" s="1"/>
  <c r="C24" i="22"/>
  <c r="C23" i="22"/>
  <c r="C22" i="22"/>
  <c r="G22" i="22" s="1"/>
  <c r="C21" i="22"/>
  <c r="C20" i="22"/>
  <c r="G20" i="22" s="1"/>
  <c r="C18" i="22"/>
  <c r="C19" i="22"/>
  <c r="C17" i="22"/>
  <c r="C12" i="22"/>
  <c r="G12" i="22" s="1"/>
  <c r="C11" i="22"/>
  <c r="G11" i="22" s="1"/>
  <c r="C10" i="22"/>
  <c r="G10" i="22" s="1"/>
  <c r="C9" i="22"/>
  <c r="C16" i="22" s="1"/>
  <c r="G16" i="22" s="1"/>
  <c r="C7" i="22"/>
  <c r="C14" i="22" s="1"/>
  <c r="C6" i="22"/>
  <c r="C13" i="22" s="1"/>
  <c r="G9" i="22"/>
  <c r="C5" i="22"/>
  <c r="G5" i="22" s="1"/>
  <c r="C4" i="22"/>
  <c r="G4" i="22" s="1"/>
  <c r="I38" i="21"/>
  <c r="I36" i="21"/>
  <c r="I34" i="21"/>
  <c r="I32" i="21"/>
  <c r="I30" i="21"/>
  <c r="I28" i="21"/>
  <c r="C27" i="18"/>
  <c r="C34" i="18"/>
  <c r="C31" i="18"/>
  <c r="C29" i="18"/>
  <c r="E16" i="19" a="1"/>
  <c r="I16" i="19" a="1"/>
  <c r="M16" i="19" a="1"/>
  <c r="Q16" i="19" a="1"/>
  <c r="L16" i="19" a="1"/>
  <c r="F16" i="19" a="1"/>
  <c r="J16" i="19" a="1"/>
  <c r="N16" i="19" a="1"/>
  <c r="S16" i="19" a="1"/>
  <c r="H16" i="19" a="1"/>
  <c r="P16" i="19" a="1"/>
  <c r="G16" i="19" a="1"/>
  <c r="K16" i="19" a="1"/>
  <c r="O16" i="19" a="1"/>
  <c r="R16" i="19" a="1"/>
  <c r="R16" i="19" l="1"/>
  <c r="O16" i="19"/>
  <c r="K16" i="19"/>
  <c r="G16" i="19"/>
  <c r="P16" i="19"/>
  <c r="H16" i="19"/>
  <c r="S16" i="19"/>
  <c r="N16" i="19"/>
  <c r="J16" i="19"/>
  <c r="F16" i="19"/>
  <c r="L16" i="19"/>
  <c r="Q16" i="19"/>
  <c r="M16" i="19"/>
  <c r="I16" i="19"/>
  <c r="E16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C28" i="22"/>
  <c r="C27" i="22"/>
  <c r="R43" i="17" a="1"/>
  <c r="R43" i="17" s="1"/>
  <c r="Q43" i="17" a="1"/>
  <c r="Q43" i="17" s="1"/>
  <c r="P43" i="17" a="1"/>
  <c r="P43" i="17" s="1"/>
  <c r="R42" i="17" a="1"/>
  <c r="R42" i="17" s="1"/>
  <c r="Q42" i="17" a="1"/>
  <c r="Q42" i="17" s="1"/>
  <c r="P42" i="17" a="1"/>
  <c r="P42" i="17" s="1"/>
  <c r="R41" i="17" a="1"/>
  <c r="R41" i="17" s="1"/>
  <c r="Q41" i="17" a="1"/>
  <c r="Q41" i="17" s="1"/>
  <c r="P41" i="17" a="1"/>
  <c r="P41" i="17" s="1"/>
  <c r="R39" i="17" a="1"/>
  <c r="R39" i="17" s="1"/>
  <c r="Q39" i="17" a="1"/>
  <c r="Q39" i="17" s="1"/>
  <c r="P39" i="17" a="1"/>
  <c r="P39" i="17" s="1"/>
  <c r="R38" i="17" a="1"/>
  <c r="R38" i="17" s="1"/>
  <c r="Q38" i="17" a="1"/>
  <c r="Q38" i="17" s="1"/>
  <c r="P38" i="17" a="1"/>
  <c r="P38" i="17" s="1"/>
  <c r="R37" i="17" a="1"/>
  <c r="R37" i="17" s="1"/>
  <c r="Q37" i="17" a="1"/>
  <c r="Q37" i="17" s="1"/>
  <c r="P37" i="17" a="1"/>
  <c r="P37" i="17" s="1"/>
  <c r="R36" i="17" a="1"/>
  <c r="R36" i="17" s="1"/>
  <c r="Q36" i="17" a="1"/>
  <c r="Q36" i="17" s="1"/>
  <c r="P36" i="17" a="1"/>
  <c r="P36" i="17" s="1"/>
  <c r="R35" i="17" a="1"/>
  <c r="R35" i="17" s="1"/>
  <c r="Q35" i="17" a="1"/>
  <c r="Q35" i="17" s="1"/>
  <c r="P35" i="17" a="1"/>
  <c r="P35" i="17" s="1"/>
  <c r="R34" i="17" a="1"/>
  <c r="R34" i="17" s="1"/>
  <c r="Q34" i="17" a="1"/>
  <c r="Q34" i="17" s="1"/>
  <c r="P34" i="17" a="1"/>
  <c r="P34" i="17" s="1"/>
  <c r="R33" i="17" a="1"/>
  <c r="R33" i="17" s="1"/>
  <c r="Q33" i="17" a="1"/>
  <c r="Q33" i="17" s="1"/>
  <c r="P33" i="17" a="1"/>
  <c r="P33" i="17" s="1"/>
  <c r="R31" i="17" a="1"/>
  <c r="R31" i="17" s="1"/>
  <c r="Q31" i="17" a="1"/>
  <c r="Q31" i="17" s="1"/>
  <c r="P31" i="17" a="1"/>
  <c r="P31" i="17" s="1"/>
  <c r="R30" i="17" a="1"/>
  <c r="R30" i="17" s="1"/>
  <c r="Q30" i="17" a="1"/>
  <c r="Q30" i="17" s="1"/>
  <c r="P30" i="17" a="1"/>
  <c r="P30" i="17" s="1"/>
  <c r="R28" i="17" a="1"/>
  <c r="R28" i="17" s="1"/>
  <c r="Q28" i="17" a="1"/>
  <c r="Q28" i="17" s="1"/>
  <c r="P28" i="17" a="1"/>
  <c r="P28" i="17" s="1"/>
  <c r="R27" i="17" a="1"/>
  <c r="R27" i="17" s="1"/>
  <c r="Q27" i="17" a="1"/>
  <c r="Q27" i="17" s="1"/>
  <c r="P27" i="17" a="1"/>
  <c r="P27" i="17" s="1"/>
  <c r="R26" i="17" a="1"/>
  <c r="R26" i="17" s="1"/>
  <c r="Q26" i="17" a="1"/>
  <c r="Q26" i="17" s="1"/>
  <c r="P26" i="17" a="1"/>
  <c r="P26" i="17" s="1"/>
  <c r="R16" i="17" a="1"/>
  <c r="R16" i="17" s="1"/>
  <c r="Q16" i="17" a="1"/>
  <c r="Q16" i="17" s="1"/>
  <c r="P16" i="17" a="1"/>
  <c r="P16" i="17" s="1"/>
  <c r="R15" i="17" a="1"/>
  <c r="R15" i="17" s="1"/>
  <c r="Q15" i="17" a="1"/>
  <c r="Q15" i="17" s="1"/>
  <c r="P15" i="17" a="1"/>
  <c r="P15" i="17" s="1"/>
  <c r="R14" i="17" a="1"/>
  <c r="R14" i="17" s="1"/>
  <c r="Q14" i="17" a="1"/>
  <c r="Q14" i="17" s="1"/>
  <c r="P14" i="17" a="1"/>
  <c r="P14" i="17" s="1"/>
  <c r="R12" i="17" a="1"/>
  <c r="R12" i="17" s="1"/>
  <c r="Q12" i="17" a="1"/>
  <c r="Q12" i="17" s="1"/>
  <c r="P12" i="17" a="1"/>
  <c r="P12" i="17" s="1"/>
  <c r="R11" i="17" a="1"/>
  <c r="R11" i="17" s="1"/>
  <c r="Q11" i="17" a="1"/>
  <c r="Q11" i="17" s="1"/>
  <c r="P11" i="17" a="1"/>
  <c r="P11" i="17" s="1"/>
  <c r="R10" i="17" a="1"/>
  <c r="R10" i="17" s="1"/>
  <c r="Q10" i="17" a="1"/>
  <c r="Q10" i="17" s="1"/>
  <c r="P10" i="17" a="1"/>
  <c r="P10" i="17" s="1"/>
  <c r="R9" i="17" a="1"/>
  <c r="R9" i="17" s="1"/>
  <c r="Q9" i="17" a="1"/>
  <c r="Q9" i="17" s="1"/>
  <c r="P9" i="17" a="1"/>
  <c r="P9" i="17" s="1"/>
  <c r="R7" i="17" a="1"/>
  <c r="R7" i="17" s="1"/>
  <c r="Q7" i="17" a="1"/>
  <c r="Q7" i="17" s="1"/>
  <c r="P7" i="17" a="1"/>
  <c r="P7" i="17" s="1"/>
  <c r="R6" i="17" a="1"/>
  <c r="R6" i="17" s="1"/>
  <c r="Q6" i="17" a="1"/>
  <c r="Q6" i="17" s="1"/>
  <c r="P6" i="17" a="1"/>
  <c r="P6" i="17" s="1"/>
  <c r="R5" i="17" a="1"/>
  <c r="R5" i="17" s="1"/>
  <c r="Q5" i="17" a="1"/>
  <c r="Q5" i="17" s="1"/>
  <c r="X39" i="17" a="1"/>
  <c r="X39" i="17" s="1"/>
  <c r="W39" i="17" a="1"/>
  <c r="W39" i="17" s="1"/>
  <c r="V39" i="17" a="1"/>
  <c r="V39" i="17" s="1"/>
  <c r="X37" i="17" a="1"/>
  <c r="X37" i="17" s="1"/>
  <c r="W37" i="17" a="1"/>
  <c r="W37" i="17" s="1"/>
  <c r="V37" i="17" a="1"/>
  <c r="V37" i="17" s="1"/>
  <c r="X36" i="17" a="1"/>
  <c r="X36" i="17" s="1"/>
  <c r="W36" i="17" a="1"/>
  <c r="W36" i="17" s="1"/>
  <c r="V36" i="17" a="1"/>
  <c r="V36" i="17" s="1"/>
  <c r="X34" i="17" a="1"/>
  <c r="X34" i="17" s="1"/>
  <c r="W34" i="17" a="1"/>
  <c r="W34" i="17" s="1"/>
  <c r="V34" i="17" a="1"/>
  <c r="V34" i="17" s="1"/>
  <c r="X33" i="17" a="1"/>
  <c r="X33" i="17" s="1"/>
  <c r="W33" i="17" a="1"/>
  <c r="W33" i="17" s="1"/>
  <c r="V33" i="17" a="1"/>
  <c r="V33" i="17" s="1"/>
  <c r="X31" i="17" a="1"/>
  <c r="X31" i="17" s="1"/>
  <c r="W31" i="17" a="1"/>
  <c r="W31" i="17" s="1"/>
  <c r="V31" i="17" a="1"/>
  <c r="V31" i="17" s="1"/>
  <c r="X30" i="17" a="1"/>
  <c r="X30" i="17" s="1"/>
  <c r="W30" i="17" a="1"/>
  <c r="W30" i="17" s="1"/>
  <c r="V30" i="17" a="1"/>
  <c r="V30" i="17" s="1"/>
  <c r="X14" i="17" a="1"/>
  <c r="X14" i="17" s="1"/>
  <c r="W14" i="17" a="1"/>
  <c r="W14" i="17" s="1"/>
  <c r="X5" i="17" a="1"/>
  <c r="X5" i="17" s="1"/>
  <c r="W5" i="17" a="1"/>
  <c r="W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Q16" i="19" a="1"/>
  <c r="AX16" i="19" a="1"/>
  <c r="AK16" i="19" a="1"/>
  <c r="U16" i="19" a="1"/>
  <c r="AT16" i="19" a="1"/>
  <c r="V16" i="19" a="1"/>
  <c r="AD16" i="19" a="1"/>
  <c r="BA16" i="19" a="1"/>
  <c r="AN16" i="19" a="1"/>
  <c r="AI16" i="19" a="1"/>
  <c r="AJ16" i="19" a="1"/>
  <c r="AY16" i="19" a="1"/>
  <c r="Y16" i="19" a="1"/>
  <c r="AF16" i="19" a="1"/>
  <c r="AR16" i="19" a="1"/>
  <c r="AO16" i="19" a="1"/>
  <c r="AH16" i="19" a="1"/>
  <c r="AL16" i="19" a="1"/>
  <c r="AS16" i="19" a="1"/>
  <c r="AE16" i="19" a="1"/>
  <c r="T16" i="19" a="1"/>
  <c r="AZ16" i="19" a="1"/>
  <c r="AG16" i="19" a="1"/>
  <c r="AM16" i="19" a="1"/>
  <c r="AP16" i="19" a="1"/>
  <c r="X16" i="19" a="1"/>
  <c r="E17" i="19" l="1" a="1"/>
  <c r="E17" i="19" s="1"/>
  <c r="E18" i="19" a="1"/>
  <c r="E18" i="19" s="1"/>
  <c r="E20" i="19" a="1"/>
  <c r="E20" i="19" s="1"/>
  <c r="E19" i="19" a="1"/>
  <c r="E19" i="19" s="1"/>
  <c r="L17" i="19" a="1"/>
  <c r="L17" i="19" s="1"/>
  <c r="L20" i="19" a="1"/>
  <c r="L20" i="19" s="1"/>
  <c r="L18" i="19" a="1"/>
  <c r="L18" i="19" s="1"/>
  <c r="L19" i="19" a="1"/>
  <c r="L19" i="19" s="1"/>
  <c r="S17" i="19" a="1"/>
  <c r="S17" i="19" s="1"/>
  <c r="Q13" i="19" s="1"/>
  <c r="S18" i="19" a="1"/>
  <c r="S18" i="19" s="1"/>
  <c r="S19" i="19" a="1"/>
  <c r="S19" i="19" s="1"/>
  <c r="S20" i="19" a="1"/>
  <c r="S20" i="19" s="1"/>
  <c r="K17" i="19" a="1"/>
  <c r="K17" i="19" s="1"/>
  <c r="K19" i="19" a="1"/>
  <c r="K19" i="19" s="1"/>
  <c r="K18" i="19" a="1"/>
  <c r="K18" i="19" s="1"/>
  <c r="K20" i="19" a="1"/>
  <c r="K20" i="19" s="1"/>
  <c r="Q17" i="19" a="1"/>
  <c r="Q17" i="19" s="1"/>
  <c r="Q18" i="19" a="1"/>
  <c r="Q18" i="19" s="1"/>
  <c r="Q20" i="19" a="1"/>
  <c r="Q20" i="19" s="1"/>
  <c r="Q19" i="19" a="1"/>
  <c r="Q19" i="19" s="1"/>
  <c r="G17" i="19" a="1"/>
  <c r="G17" i="19" s="1"/>
  <c r="G18" i="19" a="1"/>
  <c r="G18" i="19" s="1"/>
  <c r="G19" i="19" a="1"/>
  <c r="G19" i="19" s="1"/>
  <c r="G20" i="19" a="1"/>
  <c r="G20" i="19" s="1"/>
  <c r="I17" i="19" a="1"/>
  <c r="I17" i="19" s="1"/>
  <c r="I20" i="19" a="1"/>
  <c r="I20" i="19" s="1"/>
  <c r="I18" i="19" a="1"/>
  <c r="I18" i="19" s="1"/>
  <c r="I19" i="19" a="1"/>
  <c r="I19" i="19" s="1"/>
  <c r="F17" i="19" a="1"/>
  <c r="F17" i="19" s="1"/>
  <c r="F18" i="19" a="1"/>
  <c r="F18" i="19" s="1"/>
  <c r="F19" i="19" a="1"/>
  <c r="F19" i="19" s="1"/>
  <c r="F20" i="19" a="1"/>
  <c r="F20" i="19" s="1"/>
  <c r="H17" i="19" a="1"/>
  <c r="H17" i="19" s="1"/>
  <c r="H20" i="19" a="1"/>
  <c r="H20" i="19" s="1"/>
  <c r="H19" i="19" a="1"/>
  <c r="H19" i="19" s="1"/>
  <c r="H18" i="19" a="1"/>
  <c r="H18" i="19" s="1"/>
  <c r="O17" i="19" a="1"/>
  <c r="O17" i="19" s="1"/>
  <c r="O20" i="19" a="1"/>
  <c r="O20" i="19" s="1"/>
  <c r="O18" i="19" a="1"/>
  <c r="O18" i="19" s="1"/>
  <c r="O19" i="19" a="1"/>
  <c r="O19" i="19" s="1"/>
  <c r="N17" i="19" a="1"/>
  <c r="N17" i="19" s="1"/>
  <c r="N19" i="19" a="1"/>
  <c r="N19" i="19" s="1"/>
  <c r="N18" i="19" a="1"/>
  <c r="N18" i="19" s="1"/>
  <c r="N20" i="19" a="1"/>
  <c r="N20" i="19" s="1"/>
  <c r="M17" i="19" a="1"/>
  <c r="M17" i="19" s="1"/>
  <c r="M20" i="19" a="1"/>
  <c r="M20" i="19" s="1"/>
  <c r="M18" i="19" a="1"/>
  <c r="M18" i="19" s="1"/>
  <c r="M19" i="19" a="1"/>
  <c r="M19" i="19" s="1"/>
  <c r="J17" i="19" a="1"/>
  <c r="J17" i="19" s="1"/>
  <c r="J20" i="19" a="1"/>
  <c r="J20" i="19" s="1"/>
  <c r="J18" i="19" a="1"/>
  <c r="J18" i="19" s="1"/>
  <c r="J19" i="19" a="1"/>
  <c r="J19" i="19" s="1"/>
  <c r="P17" i="19" a="1"/>
  <c r="P17" i="19" s="1"/>
  <c r="P19" i="19" a="1"/>
  <c r="P19" i="19" s="1"/>
  <c r="P20" i="19" a="1"/>
  <c r="P20" i="19" s="1"/>
  <c r="P18" i="19" a="1"/>
  <c r="P18" i="19" s="1"/>
  <c r="R17" i="19" a="1"/>
  <c r="R17" i="19" s="1"/>
  <c r="T13" i="19" s="1"/>
  <c r="R18" i="19" a="1"/>
  <c r="R18" i="19" s="1"/>
  <c r="R19" i="19" a="1"/>
  <c r="R19" i="19" s="1"/>
  <c r="R20" i="19" a="1"/>
  <c r="R20" i="19" s="1"/>
  <c r="BR29" i="19"/>
  <c r="BW31" i="19"/>
  <c r="BR27" i="19"/>
  <c r="AX16" i="19"/>
  <c r="BA16" i="19"/>
  <c r="AF16" i="19"/>
  <c r="AT16" i="19"/>
  <c r="AL16" i="19"/>
  <c r="AD16" i="19"/>
  <c r="AY16" i="19"/>
  <c r="AZ16" i="19"/>
  <c r="AQ16" i="19"/>
  <c r="AI16" i="19"/>
  <c r="AR16" i="19"/>
  <c r="X16" i="19"/>
  <c r="AS16" i="19"/>
  <c r="AK16" i="19"/>
  <c r="Y16" i="19"/>
  <c r="AN16" i="19"/>
  <c r="T16" i="19"/>
  <c r="AP16" i="19"/>
  <c r="AH16" i="19"/>
  <c r="V16" i="19"/>
  <c r="AM16" i="19"/>
  <c r="AE16" i="19"/>
  <c r="AJ16" i="19"/>
  <c r="AO16" i="19"/>
  <c r="AG16" i="19"/>
  <c r="U16" i="19"/>
  <c r="V14" i="17" a="1"/>
  <c r="V14" i="17" s="1"/>
  <c r="V5" i="17" a="1"/>
  <c r="V5" i="17" s="1"/>
  <c r="C50" i="17"/>
  <c r="BK49" i="19" s="1"/>
  <c r="AW16" i="19" a="1"/>
  <c r="BU49" i="19" l="1"/>
  <c r="BW49" i="19"/>
  <c r="BR49" i="19"/>
  <c r="BB17" i="19" a="1"/>
  <c r="BB17" i="19" s="1"/>
  <c r="BB19" i="19" a="1"/>
  <c r="BB19" i="19" s="1"/>
  <c r="BB20" i="19" a="1"/>
  <c r="BB20" i="19" s="1"/>
  <c r="BB18" i="19" a="1"/>
  <c r="BB18" i="19" s="1"/>
  <c r="AJ17" i="19" a="1"/>
  <c r="AJ17" i="19" s="1"/>
  <c r="AJ18" i="19" a="1"/>
  <c r="AJ18" i="19" s="1"/>
  <c r="AJ19" i="19" a="1"/>
  <c r="AJ19" i="19" s="1"/>
  <c r="AJ20" i="19" a="1"/>
  <c r="AJ20" i="19" s="1"/>
  <c r="T17" i="19" a="1"/>
  <c r="T17" i="19" s="1"/>
  <c r="R6" i="19" s="1"/>
  <c r="T18" i="19" a="1"/>
  <c r="T18" i="19" s="1"/>
  <c r="T19" i="19" a="1"/>
  <c r="T19" i="19" s="1"/>
  <c r="T20" i="19" a="1"/>
  <c r="T20" i="19" s="1"/>
  <c r="AK17" i="19" a="1"/>
  <c r="AK17" i="19" s="1"/>
  <c r="AK19" i="19" a="1"/>
  <c r="AK19" i="19" s="1"/>
  <c r="AK18" i="19" a="1"/>
  <c r="AK18" i="19" s="1"/>
  <c r="AK20" i="19" a="1"/>
  <c r="AK20" i="19" s="1"/>
  <c r="AD17" i="19" a="1"/>
  <c r="AD17" i="19" s="1"/>
  <c r="AD18" i="19" a="1"/>
  <c r="AD18" i="19" s="1"/>
  <c r="AD20" i="19" a="1"/>
  <c r="AD20" i="19" s="1"/>
  <c r="AD19" i="19" a="1"/>
  <c r="AD19" i="19" s="1"/>
  <c r="AF17" i="19" a="1"/>
  <c r="AF17" i="19" s="1"/>
  <c r="AF19" i="19" a="1"/>
  <c r="AF19" i="19" s="1"/>
  <c r="AF20" i="19" a="1"/>
  <c r="AF20" i="19" s="1"/>
  <c r="AF18" i="19" a="1"/>
  <c r="AF18" i="19" s="1"/>
  <c r="U17" i="19" a="1"/>
  <c r="U17" i="19" s="1"/>
  <c r="S9" i="19" s="1"/>
  <c r="U18" i="19" a="1"/>
  <c r="U18" i="19" s="1"/>
  <c r="U19" i="19" a="1"/>
  <c r="U19" i="19" s="1"/>
  <c r="U20" i="19" a="1"/>
  <c r="U20" i="19" s="1"/>
  <c r="V17" i="19" a="1"/>
  <c r="V17" i="19" s="1"/>
  <c r="T12" i="19" s="1"/>
  <c r="V18" i="19" a="1"/>
  <c r="V18" i="19" s="1"/>
  <c r="V20" i="19" a="1"/>
  <c r="V20" i="19" s="1"/>
  <c r="V19" i="19" a="1"/>
  <c r="V19" i="19" s="1"/>
  <c r="AN17" i="19" a="1"/>
  <c r="AN17" i="19" s="1"/>
  <c r="AN19" i="19" a="1"/>
  <c r="AN19" i="19" s="1"/>
  <c r="AN18" i="19" a="1"/>
  <c r="AN18" i="19" s="1"/>
  <c r="AA6" i="19" s="1"/>
  <c r="AN20" i="19" a="1"/>
  <c r="AN20" i="19" s="1"/>
  <c r="AS17" i="19" a="1"/>
  <c r="AS17" i="19" s="1"/>
  <c r="AS19" i="19" a="1"/>
  <c r="AS19" i="19" s="1"/>
  <c r="AS18" i="19" a="1"/>
  <c r="AS18" i="19" s="1"/>
  <c r="AS20" i="19" a="1"/>
  <c r="AS20" i="19" s="1"/>
  <c r="W17" i="19" a="1"/>
  <c r="W17" i="19" s="1"/>
  <c r="W18" i="19" a="1"/>
  <c r="W18" i="19" s="1"/>
  <c r="W19" i="19" a="1"/>
  <c r="W19" i="19" s="1"/>
  <c r="W20" i="19" a="1"/>
  <c r="W20" i="19" s="1"/>
  <c r="AZ17" i="19" a="1"/>
  <c r="AZ17" i="19" s="1"/>
  <c r="AZ18" i="19" a="1"/>
  <c r="AZ18" i="19" s="1"/>
  <c r="AZ20" i="19" a="1"/>
  <c r="AZ20" i="19" s="1"/>
  <c r="AZ19" i="19" a="1"/>
  <c r="AZ19" i="19" s="1"/>
  <c r="AL17" i="19" a="1"/>
  <c r="AL17" i="19" s="1"/>
  <c r="AL20" i="19" a="1"/>
  <c r="AL20" i="19" s="1"/>
  <c r="AL18" i="19" a="1"/>
  <c r="AL18" i="19" s="1"/>
  <c r="AL19" i="19" a="1"/>
  <c r="AL19" i="19" s="1"/>
  <c r="BA17" i="19" a="1"/>
  <c r="BA17" i="19" s="1"/>
  <c r="BA19" i="19" a="1"/>
  <c r="BA19" i="19" s="1"/>
  <c r="BA18" i="19" a="1"/>
  <c r="BA18" i="19" s="1"/>
  <c r="BA20" i="19" a="1"/>
  <c r="BA20" i="19" s="1"/>
  <c r="AG17" i="19" a="1"/>
  <c r="AG17" i="19" s="1"/>
  <c r="AG18" i="19" a="1"/>
  <c r="AG18" i="19" s="1"/>
  <c r="AG20" i="19" a="1"/>
  <c r="AG20" i="19" s="1"/>
  <c r="AG19" i="19" a="1"/>
  <c r="AG19" i="19" s="1"/>
  <c r="AE17" i="19" a="1"/>
  <c r="AE17" i="19" s="1"/>
  <c r="AE18" i="19" a="1"/>
  <c r="AE18" i="19" s="1"/>
  <c r="AE19" i="19" a="1"/>
  <c r="AE19" i="19" s="1"/>
  <c r="AE20" i="19" a="1"/>
  <c r="AE20" i="19" s="1"/>
  <c r="AH17" i="19" a="1"/>
  <c r="AH17" i="19" s="1"/>
  <c r="AH18" i="19" a="1"/>
  <c r="AH18" i="19" s="1"/>
  <c r="AH19" i="19" a="1"/>
  <c r="AH19" i="19" s="1"/>
  <c r="AH20" i="19" a="1"/>
  <c r="AH20" i="19" s="1"/>
  <c r="X17" i="19" a="1"/>
  <c r="X17" i="19" s="1"/>
  <c r="X19" i="19" a="1"/>
  <c r="X19" i="19" s="1"/>
  <c r="X20" i="19" a="1"/>
  <c r="X20" i="19" s="1"/>
  <c r="X18" i="19" a="1"/>
  <c r="X18" i="19" s="1"/>
  <c r="AI17" i="19" a="1"/>
  <c r="AI17" i="19" s="1"/>
  <c r="AI18" i="19" a="1"/>
  <c r="AI18" i="19" s="1"/>
  <c r="AI19" i="19" a="1"/>
  <c r="AI19" i="19" s="1"/>
  <c r="AI20" i="19" a="1"/>
  <c r="AI20" i="19" s="1"/>
  <c r="AY17" i="19" a="1"/>
  <c r="AY17" i="19" s="1"/>
  <c r="AY18" i="19" a="1"/>
  <c r="AY18" i="19" s="1"/>
  <c r="AY20" i="19" a="1"/>
  <c r="AY20" i="19" s="1"/>
  <c r="AY19" i="19" a="1"/>
  <c r="AY19" i="19" s="1"/>
  <c r="Y13" i="19"/>
  <c r="AT17" i="19" a="1"/>
  <c r="AT17" i="19" s="1"/>
  <c r="AT18" i="19" a="1"/>
  <c r="AT18" i="19" s="1"/>
  <c r="W13" i="19" s="1"/>
  <c r="AT19" i="19" a="1"/>
  <c r="AT19" i="19" s="1"/>
  <c r="AT20" i="19" a="1"/>
  <c r="AT20" i="19" s="1"/>
  <c r="AX17" i="19" a="1"/>
  <c r="AX17" i="19" s="1"/>
  <c r="AX18" i="19" a="1"/>
  <c r="AX18" i="19" s="1"/>
  <c r="AX19" i="19" a="1"/>
  <c r="AX19" i="19" s="1"/>
  <c r="AX20" i="19" a="1"/>
  <c r="AX20" i="19" s="1"/>
  <c r="AO17" i="19" a="1"/>
  <c r="AO17" i="19" s="1"/>
  <c r="AO20" i="19" a="1"/>
  <c r="AO20" i="19" s="1"/>
  <c r="AO18" i="19" a="1"/>
  <c r="AO18" i="19" s="1"/>
  <c r="D9" i="19" s="1"/>
  <c r="AO19" i="19" a="1"/>
  <c r="AO19" i="19" s="1"/>
  <c r="AM17" i="19" a="1"/>
  <c r="AM17" i="19" s="1"/>
  <c r="AM18" i="19" a="1"/>
  <c r="AM18" i="19" s="1"/>
  <c r="AM19" i="19" a="1"/>
  <c r="AM19" i="19" s="1"/>
  <c r="AM20" i="19" a="1"/>
  <c r="AM20" i="19" s="1"/>
  <c r="AP17" i="19" a="1"/>
  <c r="AP17" i="19" s="1"/>
  <c r="AP18" i="19" a="1"/>
  <c r="AP18" i="19" s="1"/>
  <c r="AP19" i="19" a="1"/>
  <c r="AP19" i="19" s="1"/>
  <c r="AP20" i="19" a="1"/>
  <c r="AP20" i="19" s="1"/>
  <c r="Y17" i="19" a="1"/>
  <c r="Y17" i="19" s="1"/>
  <c r="Y18" i="19" a="1"/>
  <c r="Y18" i="19" s="1"/>
  <c r="Y20" i="19" a="1"/>
  <c r="Y20" i="19" s="1"/>
  <c r="Y19" i="19" a="1"/>
  <c r="Y19" i="19" s="1"/>
  <c r="AR17" i="19" a="1"/>
  <c r="AR17" i="19" s="1"/>
  <c r="AR19" i="19" a="1"/>
  <c r="AR19" i="19" s="1"/>
  <c r="AR20" i="19" a="1"/>
  <c r="AR20" i="19" s="1"/>
  <c r="AR18" i="19" a="1"/>
  <c r="AR18" i="19" s="1"/>
  <c r="AQ17" i="19" a="1"/>
  <c r="AQ17" i="19" s="1"/>
  <c r="AQ20" i="19" a="1"/>
  <c r="AQ20" i="19" s="1"/>
  <c r="AQ19" i="19" a="1"/>
  <c r="AQ19" i="19" s="1"/>
  <c r="AQ18" i="19" a="1"/>
  <c r="AQ18" i="19" s="1"/>
  <c r="J49" i="17"/>
  <c r="J3" i="17" s="1"/>
  <c r="I2" i="17" s="1"/>
  <c r="BR48" i="19"/>
  <c r="BW48" i="19"/>
  <c r="BU48" i="19"/>
  <c r="AW16" i="19"/>
  <c r="R32" i="17" a="1"/>
  <c r="R32" i="17" s="1"/>
  <c r="Q32" i="17" a="1"/>
  <c r="Q32" i="17" s="1"/>
  <c r="P32" i="17" a="1"/>
  <c r="P32" i="17" s="1"/>
  <c r="Q44" i="17" a="1"/>
  <c r="Q44" i="17" s="1"/>
  <c r="P44" i="17" a="1"/>
  <c r="P44" i="17" s="1"/>
  <c r="R44" i="17" a="1"/>
  <c r="R44" i="17" s="1"/>
  <c r="W26" i="17" a="1"/>
  <c r="W26" i="17" s="1"/>
  <c r="V26" i="17" a="1"/>
  <c r="V26" i="17" s="1"/>
  <c r="X26" i="17" a="1"/>
  <c r="X26" i="17" s="1"/>
  <c r="R20" i="17" a="1"/>
  <c r="R20" i="17" s="1"/>
  <c r="Q19" i="17" a="1"/>
  <c r="Q19" i="17" s="1"/>
  <c r="P18" i="17" a="1"/>
  <c r="P18" i="17" s="1"/>
  <c r="Q18" i="17" a="1"/>
  <c r="Q18" i="17" s="1"/>
  <c r="Q20" i="17" a="1"/>
  <c r="Q20" i="17" s="1"/>
  <c r="P19" i="17" a="1"/>
  <c r="P19" i="17" s="1"/>
  <c r="P20" i="17" a="1"/>
  <c r="P20" i="17" s="1"/>
  <c r="R18" i="17" a="1"/>
  <c r="R18" i="17" s="1"/>
  <c r="R19" i="17" a="1"/>
  <c r="R19" i="17" s="1"/>
  <c r="R50" i="17" a="1"/>
  <c r="R50" i="17" s="1"/>
  <c r="Q49" i="17" a="1"/>
  <c r="Q49" i="17" s="1"/>
  <c r="P48" i="17" a="1"/>
  <c r="P48" i="17" s="1"/>
  <c r="R46" i="17" a="1"/>
  <c r="R46" i="17" s="1"/>
  <c r="Q45" i="17" a="1"/>
  <c r="Q45" i="17" s="1"/>
  <c r="P40" i="17" a="1"/>
  <c r="P40" i="17" s="1"/>
  <c r="Q29" i="17" a="1"/>
  <c r="Q29" i="17" s="1"/>
  <c r="Q25" i="17" a="1"/>
  <c r="Q25" i="17" s="1"/>
  <c r="P24" i="17" a="1"/>
  <c r="P24" i="17" s="1"/>
  <c r="R22" i="17" a="1"/>
  <c r="R22" i="17" s="1"/>
  <c r="Q21" i="17" a="1"/>
  <c r="Q21" i="17" s="1"/>
  <c r="Q17" i="17" a="1"/>
  <c r="Q17" i="17" s="1"/>
  <c r="Q13" i="17" a="1"/>
  <c r="Q13" i="17" s="1"/>
  <c r="P8" i="17" a="1"/>
  <c r="P8" i="17" s="1"/>
  <c r="W50" i="17" a="1"/>
  <c r="W50" i="17" s="1"/>
  <c r="V49" i="17" a="1"/>
  <c r="V49" i="17" s="1"/>
  <c r="X47" i="17" a="1"/>
  <c r="X47" i="17" s="1"/>
  <c r="W46" i="17" a="1"/>
  <c r="W46" i="17" s="1"/>
  <c r="V45" i="17" a="1"/>
  <c r="V45" i="17" s="1"/>
  <c r="X43" i="17" a="1"/>
  <c r="X43" i="17" s="1"/>
  <c r="W42" i="17" a="1"/>
  <c r="W42" i="17" s="1"/>
  <c r="V41" i="17" a="1"/>
  <c r="V41" i="17" s="1"/>
  <c r="W38" i="17" a="1"/>
  <c r="W38" i="17" s="1"/>
  <c r="X35" i="17" a="1"/>
  <c r="X35" i="17" s="1"/>
  <c r="V29" i="17" a="1"/>
  <c r="V29" i="17" s="1"/>
  <c r="X27" i="17" a="1"/>
  <c r="X27" i="17" s="1"/>
  <c r="V25" i="17" a="1"/>
  <c r="V25" i="17" s="1"/>
  <c r="X23" i="17" a="1"/>
  <c r="X23" i="17" s="1"/>
  <c r="W22" i="17" a="1"/>
  <c r="W22" i="17" s="1"/>
  <c r="V21" i="17" a="1"/>
  <c r="V21" i="17" s="1"/>
  <c r="X19" i="17" a="1"/>
  <c r="X19" i="17" s="1"/>
  <c r="W18" i="17" a="1"/>
  <c r="W18" i="17" s="1"/>
  <c r="V17" i="17" a="1"/>
  <c r="V17" i="17" s="1"/>
  <c r="X15" i="17" a="1"/>
  <c r="X15" i="17" s="1"/>
  <c r="V13" i="17" a="1"/>
  <c r="V13" i="17" s="1"/>
  <c r="X11" i="17" a="1"/>
  <c r="X11" i="17" s="1"/>
  <c r="W10" i="17" a="1"/>
  <c r="W10" i="17" s="1"/>
  <c r="V9" i="17" a="1"/>
  <c r="V9" i="17" s="1"/>
  <c r="X7" i="17" a="1"/>
  <c r="X7" i="17" s="1"/>
  <c r="W6" i="17" a="1"/>
  <c r="W6" i="17" s="1"/>
  <c r="P47" i="17" a="1"/>
  <c r="P47" i="17" s="1"/>
  <c r="Q40" i="17" a="1"/>
  <c r="Q40" i="17" s="1"/>
  <c r="P23" i="17" a="1"/>
  <c r="P23" i="17" s="1"/>
  <c r="W49" i="17" a="1"/>
  <c r="W49" i="17" s="1"/>
  <c r="V44" i="17" a="1"/>
  <c r="V44" i="17" s="1"/>
  <c r="W41" i="17" a="1"/>
  <c r="W41" i="17" s="1"/>
  <c r="V28" i="17" a="1"/>
  <c r="V28" i="17" s="1"/>
  <c r="V24" i="17" a="1"/>
  <c r="V24" i="17" s="1"/>
  <c r="V20" i="17" a="1"/>
  <c r="V20" i="17" s="1"/>
  <c r="V16" i="17" a="1"/>
  <c r="V16" i="17" s="1"/>
  <c r="V12" i="17" a="1"/>
  <c r="V12" i="17" s="1"/>
  <c r="V8" i="17" a="1"/>
  <c r="V8" i="17" s="1"/>
  <c r="Q50" i="17" a="1"/>
  <c r="Q50" i="17" s="1"/>
  <c r="P49" i="17" a="1"/>
  <c r="P49" i="17" s="1"/>
  <c r="R47" i="17" a="1"/>
  <c r="R47" i="17" s="1"/>
  <c r="Q46" i="17" a="1"/>
  <c r="Q46" i="17" s="1"/>
  <c r="P45" i="17" a="1"/>
  <c r="P45" i="17" s="1"/>
  <c r="P29" i="17" a="1"/>
  <c r="P29" i="17" s="1"/>
  <c r="P25" i="17" a="1"/>
  <c r="P25" i="17" s="1"/>
  <c r="R23" i="17" a="1"/>
  <c r="R23" i="17" s="1"/>
  <c r="Q22" i="17" a="1"/>
  <c r="Q22" i="17" s="1"/>
  <c r="P21" i="17" a="1"/>
  <c r="P21" i="17" s="1"/>
  <c r="P17" i="17" a="1"/>
  <c r="P17" i="17" s="1"/>
  <c r="P13" i="17" a="1"/>
  <c r="P13" i="17" s="1"/>
  <c r="V50" i="17" a="1"/>
  <c r="V50" i="17" s="1"/>
  <c r="X48" i="17" a="1"/>
  <c r="X48" i="17" s="1"/>
  <c r="W47" i="17" a="1"/>
  <c r="W47" i="17" s="1"/>
  <c r="V46" i="17" a="1"/>
  <c r="V46" i="17" s="1"/>
  <c r="X44" i="17" a="1"/>
  <c r="X44" i="17" s="1"/>
  <c r="W43" i="17" a="1"/>
  <c r="W43" i="17" s="1"/>
  <c r="V42" i="17" a="1"/>
  <c r="V42" i="17" s="1"/>
  <c r="X40" i="17" a="1"/>
  <c r="X40" i="17" s="1"/>
  <c r="V38" i="17" a="1"/>
  <c r="V38" i="17" s="1"/>
  <c r="W35" i="17" a="1"/>
  <c r="W35" i="17" s="1"/>
  <c r="X32" i="17" a="1"/>
  <c r="X32" i="17" s="1"/>
  <c r="X28" i="17" a="1"/>
  <c r="X28" i="17" s="1"/>
  <c r="W27" i="17" a="1"/>
  <c r="W27" i="17" s="1"/>
  <c r="X24" i="17" a="1"/>
  <c r="X24" i="17" s="1"/>
  <c r="W23" i="17" a="1"/>
  <c r="W23" i="17" s="1"/>
  <c r="V22" i="17" a="1"/>
  <c r="V22" i="17" s="1"/>
  <c r="X20" i="17" a="1"/>
  <c r="X20" i="17" s="1"/>
  <c r="W19" i="17" a="1"/>
  <c r="W19" i="17" s="1"/>
  <c r="V18" i="17" a="1"/>
  <c r="V18" i="17" s="1"/>
  <c r="X16" i="17" a="1"/>
  <c r="X16" i="17" s="1"/>
  <c r="W15" i="17" a="1"/>
  <c r="W15" i="17" s="1"/>
  <c r="X12" i="17" a="1"/>
  <c r="X12" i="17" s="1"/>
  <c r="W11" i="17" a="1"/>
  <c r="W11" i="17" s="1"/>
  <c r="V10" i="17" a="1"/>
  <c r="V10" i="17" s="1"/>
  <c r="X8" i="17" a="1"/>
  <c r="X8" i="17" s="1"/>
  <c r="W7" i="17" a="1"/>
  <c r="W7" i="17" s="1"/>
  <c r="V6" i="17" a="1"/>
  <c r="V6" i="17" s="1"/>
  <c r="R49" i="17" a="1"/>
  <c r="R49" i="17" s="1"/>
  <c r="Q24" i="17" a="1"/>
  <c r="Q24" i="17" s="1"/>
  <c r="Q8" i="17" a="1"/>
  <c r="Q8" i="17" s="1"/>
  <c r="X50" i="17" a="1"/>
  <c r="X50" i="17" s="1"/>
  <c r="X46" i="17" a="1"/>
  <c r="X46" i="17" s="1"/>
  <c r="X42" i="17" a="1"/>
  <c r="X42" i="17" s="1"/>
  <c r="X38" i="17" a="1"/>
  <c r="X38" i="17" s="1"/>
  <c r="X22" i="17" a="1"/>
  <c r="X22" i="17" s="1"/>
  <c r="X18" i="17" a="1"/>
  <c r="X18" i="17" s="1"/>
  <c r="W9" i="17" a="1"/>
  <c r="W9" i="17" s="1"/>
  <c r="P50" i="17" a="1"/>
  <c r="P50" i="17" s="1"/>
  <c r="R48" i="17" a="1"/>
  <c r="R48" i="17" s="1"/>
  <c r="Q47" i="17" a="1"/>
  <c r="Q47" i="17" s="1"/>
  <c r="P46" i="17" a="1"/>
  <c r="P46" i="17" s="1"/>
  <c r="R40" i="17" a="1"/>
  <c r="R40" i="17" s="1"/>
  <c r="R24" i="17" a="1"/>
  <c r="R24" i="17" s="1"/>
  <c r="Q23" i="17" a="1"/>
  <c r="Q23" i="17" s="1"/>
  <c r="P22" i="17" a="1"/>
  <c r="P22" i="17" s="1"/>
  <c r="R8" i="17" a="1"/>
  <c r="R8" i="17" s="1"/>
  <c r="X49" i="17" a="1"/>
  <c r="X49" i="17" s="1"/>
  <c r="W48" i="17" a="1"/>
  <c r="W48" i="17" s="1"/>
  <c r="V47" i="17" a="1"/>
  <c r="V47" i="17" s="1"/>
  <c r="X45" i="17" a="1"/>
  <c r="X45" i="17" s="1"/>
  <c r="W44" i="17" a="1"/>
  <c r="W44" i="17" s="1"/>
  <c r="V43" i="17" a="1"/>
  <c r="V43" i="17" s="1"/>
  <c r="X41" i="17" a="1"/>
  <c r="X41" i="17" s="1"/>
  <c r="W40" i="17" a="1"/>
  <c r="W40" i="17" s="1"/>
  <c r="V35" i="17" a="1"/>
  <c r="V35" i="17" s="1"/>
  <c r="W32" i="17" a="1"/>
  <c r="W32" i="17" s="1"/>
  <c r="X29" i="17" a="1"/>
  <c r="X29" i="17" s="1"/>
  <c r="W28" i="17" a="1"/>
  <c r="W28" i="17" s="1"/>
  <c r="V27" i="17" a="1"/>
  <c r="V27" i="17" s="1"/>
  <c r="X25" i="17" a="1"/>
  <c r="X25" i="17" s="1"/>
  <c r="W24" i="17" a="1"/>
  <c r="W24" i="17" s="1"/>
  <c r="V23" i="17" a="1"/>
  <c r="V23" i="17" s="1"/>
  <c r="X21" i="17" a="1"/>
  <c r="X21" i="17" s="1"/>
  <c r="W20" i="17" a="1"/>
  <c r="W20" i="17" s="1"/>
  <c r="V19" i="17" a="1"/>
  <c r="V19" i="17" s="1"/>
  <c r="X17" i="17" a="1"/>
  <c r="X17" i="17" s="1"/>
  <c r="W16" i="17" a="1"/>
  <c r="W16" i="17" s="1"/>
  <c r="V15" i="17" a="1"/>
  <c r="V15" i="17" s="1"/>
  <c r="X13" i="17" a="1"/>
  <c r="X13" i="17" s="1"/>
  <c r="W12" i="17" a="1"/>
  <c r="W12" i="17" s="1"/>
  <c r="V11" i="17" a="1"/>
  <c r="V11" i="17" s="1"/>
  <c r="X9" i="17" a="1"/>
  <c r="X9" i="17" s="1"/>
  <c r="W8" i="17" a="1"/>
  <c r="W8" i="17" s="1"/>
  <c r="V7" i="17" a="1"/>
  <c r="V7" i="17" s="1"/>
  <c r="Q48" i="17" a="1"/>
  <c r="Q48" i="17" s="1"/>
  <c r="R45" i="17" a="1"/>
  <c r="R45" i="17" s="1"/>
  <c r="R29" i="17" a="1"/>
  <c r="R29" i="17" s="1"/>
  <c r="R25" i="17" a="1"/>
  <c r="R25" i="17" s="1"/>
  <c r="R21" i="17" a="1"/>
  <c r="R21" i="17" s="1"/>
  <c r="R17" i="17" a="1"/>
  <c r="R17" i="17" s="1"/>
  <c r="R13" i="17" a="1"/>
  <c r="R13" i="17" s="1"/>
  <c r="V48" i="17" a="1"/>
  <c r="V48" i="17" s="1"/>
  <c r="W45" i="17" a="1"/>
  <c r="W45" i="17" s="1"/>
  <c r="V40" i="17" a="1"/>
  <c r="V40" i="17" s="1"/>
  <c r="V32" i="17" a="1"/>
  <c r="V32" i="17" s="1"/>
  <c r="W29" i="17" a="1"/>
  <c r="W29" i="17" s="1"/>
  <c r="W25" i="17" a="1"/>
  <c r="W25" i="17" s="1"/>
  <c r="W21" i="17" a="1"/>
  <c r="W21" i="17" s="1"/>
  <c r="W17" i="17" a="1"/>
  <c r="W17" i="17" s="1"/>
  <c r="W13" i="17" a="1"/>
  <c r="W13" i="17" s="1"/>
  <c r="X10" i="17" a="1"/>
  <c r="X10" i="17" s="1"/>
  <c r="X6" i="17" a="1"/>
  <c r="X6" i="17" s="1"/>
  <c r="AV16" i="19" a="1"/>
  <c r="D16" i="19" a="1"/>
  <c r="AU16" i="19" a="1"/>
  <c r="AW17" i="19" l="1" a="1"/>
  <c r="AW17" i="19" s="1"/>
  <c r="AW19" i="19" a="1"/>
  <c r="AW19" i="19" s="1"/>
  <c r="AW20" i="19" a="1"/>
  <c r="AW20" i="19" s="1"/>
  <c r="AW18" i="19" a="1"/>
  <c r="AW18" i="19" s="1"/>
  <c r="AV16" i="19"/>
  <c r="AA7" i="19"/>
  <c r="AU16" i="19"/>
  <c r="V9" i="19"/>
  <c r="Z13" i="19"/>
  <c r="V10" i="19"/>
  <c r="R7" i="19"/>
  <c r="B3" i="19"/>
  <c r="Z4" i="19"/>
  <c r="AC4" i="19"/>
  <c r="AF12" i="19"/>
  <c r="AE9" i="19"/>
  <c r="AE10" i="19"/>
  <c r="W3" i="19"/>
  <c r="Z12" i="19"/>
  <c r="Z3" i="19"/>
  <c r="AB10" i="19"/>
  <c r="X7" i="19"/>
  <c r="U6" i="19"/>
  <c r="D16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F13" i="19"/>
  <c r="Z48" i="17"/>
  <c r="Z43" i="17"/>
  <c r="Z44" i="17"/>
  <c r="Z45" i="17"/>
  <c r="Z46" i="17"/>
  <c r="Z47" i="17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5" i="17"/>
  <c r="X59" i="17"/>
  <c r="W59" i="17"/>
  <c r="X58" i="17"/>
  <c r="W58" i="17"/>
  <c r="X57" i="17"/>
  <c r="W57" i="17"/>
  <c r="X56" i="17"/>
  <c r="W56" i="17"/>
  <c r="X55" i="17"/>
  <c r="W55" i="17"/>
  <c r="X54" i="17"/>
  <c r="W54" i="17"/>
  <c r="X53" i="17"/>
  <c r="W53" i="17"/>
  <c r="X52" i="17"/>
  <c r="W52" i="17"/>
  <c r="X51" i="17"/>
  <c r="W51" i="17"/>
  <c r="T6" i="17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N6" i="17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E34" i="19" l="1"/>
  <c r="D20" i="19" a="1"/>
  <c r="D20" i="19" s="1"/>
  <c r="E25" i="19"/>
  <c r="AU17" i="19" a="1"/>
  <c r="AU17" i="19" s="1"/>
  <c r="AU18" i="19" a="1"/>
  <c r="AU18" i="19" s="1"/>
  <c r="AD7" i="19" s="1"/>
  <c r="AU19" i="19" a="1"/>
  <c r="AU19" i="19" s="1"/>
  <c r="AF7" i="19" s="1"/>
  <c r="AU20" i="19" a="1"/>
  <c r="AU20" i="19" s="1"/>
  <c r="AV17" i="19" a="1"/>
  <c r="AV17" i="19" s="1"/>
  <c r="AF4" i="19" s="1"/>
  <c r="AV19" i="19" a="1"/>
  <c r="AV19" i="19" s="1"/>
  <c r="AH4" i="19" s="1"/>
  <c r="AV18" i="19" a="1"/>
  <c r="AV18" i="19" s="1"/>
  <c r="AV20" i="19" a="1"/>
  <c r="AV20" i="19" s="1"/>
  <c r="D19" i="19" a="1"/>
  <c r="D19" i="19" s="1"/>
  <c r="D18" i="19" a="1"/>
  <c r="D18" i="19" s="1"/>
  <c r="D17" i="19" a="1"/>
  <c r="D17" i="19" s="1"/>
  <c r="F9" i="19"/>
  <c r="V13" i="19"/>
  <c r="AD9" i="19"/>
  <c r="AB9" i="19"/>
  <c r="AA10" i="19"/>
  <c r="Y10" i="19"/>
  <c r="Z6" i="19"/>
  <c r="X6" i="19"/>
  <c r="Y4" i="19"/>
  <c r="X10" i="19"/>
  <c r="W7" i="19"/>
  <c r="U7" i="19"/>
  <c r="T6" i="19"/>
  <c r="M13" i="19"/>
  <c r="G10" i="19"/>
  <c r="J10" i="19"/>
  <c r="C7" i="19"/>
  <c r="B64" i="17"/>
  <c r="AL38" i="19" l="1"/>
  <c r="AM38" i="19" s="1"/>
  <c r="AN38" i="19" s="1"/>
  <c r="AO38" i="19" s="1"/>
  <c r="AP38" i="19" s="1"/>
  <c r="AQ38" i="19" s="1"/>
  <c r="AM41" i="19" s="1"/>
  <c r="E38" i="19"/>
  <c r="AP36" i="19"/>
  <c r="AQ36" i="19"/>
  <c r="E35" i="19"/>
  <c r="AL39" i="19" s="1"/>
  <c r="AM36" i="19"/>
  <c r="AN36" i="19"/>
  <c r="AO36" i="19"/>
  <c r="E24" i="19"/>
  <c r="E45" i="19"/>
  <c r="E29" i="19"/>
  <c r="D29" i="19" s="1"/>
  <c r="F7" i="19"/>
  <c r="D10" i="19"/>
  <c r="H13" i="19"/>
  <c r="I6" i="19"/>
  <c r="I7" i="19"/>
  <c r="E4" i="19"/>
  <c r="B4" i="19"/>
  <c r="AN37" i="19" l="1"/>
  <c r="AO37" i="19"/>
  <c r="AP37" i="19"/>
  <c r="AQ37" i="19"/>
  <c r="AM37" i="19"/>
  <c r="AM39" i="19" s="1"/>
  <c r="E28" i="19"/>
  <c r="D28" i="19" s="1"/>
  <c r="E44" i="19"/>
  <c r="M22" i="19"/>
  <c r="D38" i="19"/>
  <c r="D25" i="19"/>
  <c r="D34" i="19"/>
  <c r="AN39" i="19" l="1"/>
  <c r="AO39" i="19" s="1"/>
  <c r="AP39" i="19" s="1"/>
  <c r="AQ39" i="19" s="1"/>
  <c r="AM42" i="19" s="1"/>
  <c r="B30" i="19"/>
  <c r="AG14" i="17"/>
  <c r="AG15" i="17"/>
  <c r="AF15" i="17" s="1"/>
  <c r="AG6" i="17"/>
  <c r="AG11" i="17"/>
  <c r="E39" i="19" l="1"/>
  <c r="AH2" i="17"/>
  <c r="AG7" i="17"/>
  <c r="AF7" i="17" s="1"/>
  <c r="AG10" i="17"/>
  <c r="AF10" i="17" s="1"/>
  <c r="AH1" i="17"/>
  <c r="AM1" i="17" s="1"/>
  <c r="AF6" i="17"/>
  <c r="AF14" i="17"/>
  <c r="AJ13" i="17"/>
  <c r="AF11" i="17"/>
  <c r="D45" i="19"/>
  <c r="D39" i="19" l="1"/>
  <c r="B40" i="19"/>
  <c r="AJ9" i="17"/>
  <c r="AJ5" i="17"/>
  <c r="B36" i="19"/>
  <c r="D24" i="19" l="1"/>
  <c r="B26" i="19"/>
  <c r="D35" i="19"/>
  <c r="D44" i="19" l="1"/>
  <c r="B4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<sst xmlns="http://schemas.openxmlformats.org/spreadsheetml/2006/main" count="2187" uniqueCount="1000">
  <si>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</si>
  <si>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</si>
  <si>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</si>
  <si>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</si>
  <si>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</si>
  <si>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</si>
  <si>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</si>
  <si>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</si>
  <si>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</si>
  <si>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</si>
  <si>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</si>
  <si>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</si>
  <si>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</si>
  <si>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</si>
  <si>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</si>
  <si>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</si>
  <si>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</si>
  <si>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</si>
  <si>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</si>
  <si>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</si>
  <si>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</si>
  <si>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</si>
  <si>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</si>
  <si>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</si>
  <si>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</si>
  <si>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</si>
  <si>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</si>
  <si>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</si>
  <si>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</si>
  <si>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</si>
  <si>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</si>
  <si>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</si>
  <si>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</si>
  <si>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</si>
  <si>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</si>
  <si>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</si>
  <si>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</si>
  <si>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</si>
  <si>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</si>
  <si>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</si>
  <si>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</si>
  <si>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</si>
  <si>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</si>
  <si>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</si>
  <si>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</si>
  <si>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</si>
  <si>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</si>
  <si>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</si>
  <si>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</si>
  <si>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</si>
  <si>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</si>
  <si>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</si>
  <si>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</si>
  <si>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</si>
  <si>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</si>
  <si>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</si>
  <si>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</si>
  <si>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</si>
  <si>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</si>
  <si>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</si>
  <si>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</si>
  <si>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</si>
  <si>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</si>
  <si>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</si>
  <si>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</si>
  <si>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</si>
  <si>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</si>
  <si>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</si>
  <si>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</si>
  <si>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</si>
  <si>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</si>
  <si>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</si>
  <si>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</si>
  <si>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</si>
  <si>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</si>
  <si>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</si>
  <si>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</si>
  <si>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</si>
  <si>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</si>
  <si>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</si>
  <si>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</si>
  <si>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</si>
  <si>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</si>
  <si>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</si>
  <si>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</si>
  <si>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</si>
  <si>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</si>
  <si>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</si>
  <si>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</si>
  <si>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</si>
  <si>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</si>
  <si>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</si>
  <si>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</si>
  <si>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</si>
  <si>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</si>
  <si>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</si>
  <si>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</si>
  <si>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</si>
  <si>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</si>
  <si>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</si>
  <si>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</si>
  <si>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</si>
  <si>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</si>
  <si>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</si>
  <si>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</si>
  <si>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</si>
  <si>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</si>
  <si>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</si>
  <si>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</si>
  <si>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</si>
  <si>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</si>
  <si>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</si>
  <si>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r</t>
    <phoneticPr fontId="46" type="noConversion"/>
  </si>
  <si>
    <t>ㄝ</t>
    <phoneticPr fontId="46" type="noConversion"/>
  </si>
  <si>
    <t>W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</si>
  <si>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</si>
  <si>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</si>
  <si>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</si>
  <si>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</si>
  <si>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</si>
  <si>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</si>
  <si>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</si>
  <si>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</si>
  <si>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</si>
  <si>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</si>
  <si>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</si>
  <si>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</si>
  <si>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</si>
  <si>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ㄒㄩㆦㄥˋ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</si>
  <si>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</si>
  <si>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</si>
  <si>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</si>
  <si>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</si>
  <si>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</si>
  <si>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</si>
  <si>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</si>
  <si>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</si>
  <si>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</si>
  <si>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</si>
  <si>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</si>
  <si>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一：高平聲</t>
    <phoneticPr fontId="3" type="noConversion"/>
  </si>
  <si>
    <t>二: 高降聲</t>
    <phoneticPr fontId="3" type="noConversion"/>
  </si>
  <si>
    <t>三: 窐音聲</t>
    <phoneticPr fontId="3" type="noConversion"/>
  </si>
  <si>
    <t>四： 短入聲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</si>
  <si>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</si>
  <si>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</si>
  <si>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</si>
  <si>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五: 窐升聲</t>
    <phoneticPr fontId="3" type="noConversion"/>
  </si>
  <si>
    <t xml:space="preserve">六: </t>
    <phoneticPr fontId="3" type="noConversion"/>
  </si>
  <si>
    <t>七: 中音聲</t>
    <phoneticPr fontId="3" type="noConversion"/>
  </si>
  <si>
    <t>八：長入聲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</si>
  <si>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</si>
  <si>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</si>
  <si>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</si>
  <si>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高平聲</t>
    <phoneticPr fontId="3" type="noConversion"/>
  </si>
  <si>
    <t>高降聲</t>
    <phoneticPr fontId="3" type="noConversion"/>
  </si>
  <si>
    <t>窐升聲</t>
    <phoneticPr fontId="3" type="noConversion"/>
  </si>
  <si>
    <t>窐音聲</t>
    <phoneticPr fontId="3" type="noConversion"/>
  </si>
  <si>
    <t>中音聲</t>
    <phoneticPr fontId="3" type="noConversion"/>
  </si>
  <si>
    <t>短入聲</t>
    <phoneticPr fontId="3" type="noConversion"/>
  </si>
  <si>
    <t>長入聲</t>
    <phoneticPr fontId="3" type="noConversion"/>
  </si>
  <si>
    <t>輕聲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</si>
  <si>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</si>
  <si>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</si>
  <si>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</si>
  <si>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</si>
  <si>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</si>
  <si>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</si>
  <si>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</si>
  <si>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</si>
  <si>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</si>
  <si>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</si>
  <si>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</si>
  <si>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</si>
  <si>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</si>
  <si>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</si>
  <si>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</si>
  <si>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</si>
  <si>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</si>
  <si>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</si>
  <si>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</si>
  <si>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</si>
  <si>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</si>
  <si>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</si>
  <si>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</si>
  <si>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</si>
  <si>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</si>
  <si>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</si>
  <si>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</si>
  <si>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 xml:space="preserve"> Do Mi 2調 + 注音5調 = 台語全部7調   
ㄚ'    ㄚ"    ㄚ    ㄚˊ    ㄚˇ    ㄚˋ    ㄚ·   
ps. ㄚ' ㄚ" 是Do Mi 2調，ㄚ ㄚˊ ㄚˇ ㄚˋㄚ· 是注音5調。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</si>
  <si>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</si>
  <si>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</si>
  <si>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</si>
  <si>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</si>
  <si>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</si>
  <si>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</si>
  <si>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</si>
  <si>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</si>
  <si>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</si>
  <si>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</si>
  <si>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</si>
  <si>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</si>
  <si>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</si>
  <si>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</si>
  <si>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</si>
  <si>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</si>
  <si>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</si>
  <si>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</si>
  <si>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</si>
  <si>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</si>
  <si>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</si>
  <si>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</si>
  <si>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</si>
  <si>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</si>
  <si>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</si>
  <si>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</si>
  <si>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</si>
  <si>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</si>
  <si>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</si>
  <si>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</si>
  <si>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</si>
  <si>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</si>
  <si>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</si>
  <si>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</si>
  <si>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</si>
  <si>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</si>
  <si>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</si>
  <si>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</si>
  <si>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</si>
  <si>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</si>
  <si>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</si>
  <si>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</si>
  <si>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</si>
  <si>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</si>
  <si>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</si>
  <si>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</si>
  <si>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短入變長</t>
    <phoneticPr fontId="3" type="noConversion"/>
  </si>
  <si>
    <t>長入變短</t>
    <phoneticPr fontId="3" type="noConversion"/>
  </si>
  <si>
    <t>ㄚ'  ㄚ"  ㄚ-  Do  Mi  Sol  三個音階</t>
    <phoneticPr fontId="3" type="noConversion"/>
  </si>
  <si>
    <t xml:space="preserve">1   3   5   拼   音   法   對   照   表  </t>
  </si>
  <si>
    <t xml:space="preserve"> Do Mi 2調 + 注音5調 = 台語全部7調   </t>
  </si>
  <si>
    <t xml:space="preserve">ㄚ'    ㄚ"    ㄚ    ㄚˊ    ㄚˇ    ㄚˋ    ㄚ·   </t>
  </si>
  <si>
    <t>國語注音符號共五聲，不是四聲，ㄚ- ㄚˊ ㄚˇ ㄚˋ ㄚ·</t>
    <phoneticPr fontId="3" type="noConversion"/>
  </si>
  <si>
    <t>台語有帶輕聲的字如下：曷ㄍㄚ·（差使），啦ㄌㄚ·，打ㄆㄚ·，插ㄘㄚ·，割ㄍㄨㄚ·，凹ㄌㄚㄆ·，肉ㄅㄏㄚ·，國ㄍㄛㄎ·，落ㄌㄚㄎ·，來ㄌㄞ·（去）···等等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</si>
  <si>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</si>
  <si>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</si>
  <si>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</si>
  <si>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</si>
  <si>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</si>
  <si>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</si>
  <si>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</si>
  <si>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</si>
  <si>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</si>
  <si>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</si>
  <si>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</si>
  <si>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</si>
  <si>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</si>
  <si>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</si>
  <si>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</si>
  <si>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</si>
  <si>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</si>
  <si>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</si>
  <si>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</si>
  <si>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</si>
  <si>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</si>
  <si>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</si>
  <si>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</si>
  <si>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</si>
  <si>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</si>
  <si>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</si>
  <si>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</si>
  <si>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</si>
  <si>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</si>
  <si>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</si>
  <si>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</si>
  <si>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</si>
  <si>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</si>
  <si>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</si>
  <si>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</si>
  <si>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</si>
  <si>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</si>
  <si>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</si>
  <si>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</si>
  <si>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</si>
  <si>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</si>
  <si>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</si>
  <si>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</si>
  <si>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</si>
  <si>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</si>
  <si>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</si>
  <si>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</si>
  <si>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</si>
  <si>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</si>
  <si>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</si>
  <si>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</si>
  <si>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</si>
  <si>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</si>
  <si>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</si>
  <si>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</si>
  <si>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</si>
  <si>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</si>
  <si>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</si>
  <si>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</si>
  <si>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</si>
  <si>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</si>
  <si>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</si>
  <si>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</si>
  <si>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</si>
  <si>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</si>
  <si>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</si>
  <si>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</si>
  <si>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v</t>
    <phoneticPr fontId="3" type="noConversion"/>
  </si>
  <si>
    <t>!</t>
    <phoneticPr fontId="3" type="noConversion"/>
  </si>
  <si>
    <t>E</t>
    <phoneticPr fontId="3" type="noConversion"/>
  </si>
  <si>
    <t>ㆠ</t>
  </si>
  <si>
    <t>ㆣ</t>
  </si>
  <si>
    <t>ㄘㄧ</t>
  </si>
  <si>
    <t>ㄙㄧ</t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</si>
  <si>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</si>
  <si>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</si>
  <si>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</si>
  <si>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</si>
  <si>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</si>
  <si>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</si>
  <si>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</si>
  <si>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</si>
  <si>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</si>
  <si>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</si>
  <si>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</si>
  <si>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ㄅ</t>
  </si>
  <si>
    <t>字典編碼對映按鍵字元</t>
    <phoneticPr fontId="3" type="noConversion"/>
  </si>
  <si>
    <t>!</t>
  </si>
  <si>
    <t>ㄅㄏ</t>
  </si>
  <si>
    <t>q</t>
    <phoneticPr fontId="3" type="noConversion"/>
  </si>
  <si>
    <t>Q</t>
    <phoneticPr fontId="3" type="noConversion"/>
  </si>
  <si>
    <t>q</t>
  </si>
  <si>
    <t>ㄆ</t>
    <phoneticPr fontId="3" type="noConversion"/>
  </si>
  <si>
    <t>a</t>
    <phoneticPr fontId="3" type="noConversion"/>
  </si>
  <si>
    <t>m</t>
    <phoneticPr fontId="3" type="noConversion"/>
  </si>
  <si>
    <t>m-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</si>
  <si>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</si>
  <si>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</si>
  <si>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</si>
  <si>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</si>
  <si>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w</t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</si>
  <si>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</si>
  <si>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</si>
  <si>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</si>
  <si>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</si>
  <si>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</si>
  <si>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</si>
  <si>
    <t>x</t>
    <phoneticPr fontId="3" type="noConversion"/>
  </si>
  <si>
    <t>X</t>
    <phoneticPr fontId="3" type="noConversion"/>
  </si>
  <si>
    <t>ㄍ</t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</si>
  <si>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</si>
  <si>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</si>
  <si>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</si>
  <si>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</si>
  <si>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d</t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</si>
  <si>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</si>
  <si>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</si>
  <si>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</si>
  <si>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</si>
  <si>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</si>
  <si>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ㄏ</t>
  </si>
  <si>
    <t>C</t>
    <phoneticPr fontId="3" type="noConversion"/>
  </si>
  <si>
    <t>chi</t>
  </si>
  <si>
    <t>[t͡ɕʰ]</t>
  </si>
  <si>
    <t>y</t>
    <phoneticPr fontId="3" type="noConversion"/>
  </si>
  <si>
    <t>ㄗ</t>
  </si>
  <si>
    <t>$</t>
    <phoneticPr fontId="3" type="noConversion"/>
  </si>
  <si>
    <t>ㄐ</t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</si>
  <si>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</si>
  <si>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</si>
  <si>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</si>
  <si>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</si>
  <si>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</si>
  <si>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</si>
  <si>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</si>
  <si>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</si>
  <si>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ㄑ</t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</si>
  <si>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</si>
  <si>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</si>
  <si>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</si>
  <si>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</si>
  <si>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</si>
  <si>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j</t>
  </si>
  <si>
    <t>V</t>
    <phoneticPr fontId="3" type="noConversion"/>
  </si>
  <si>
    <t>ㄒ</t>
  </si>
  <si>
    <t>[d͡ʑ]</t>
  </si>
  <si>
    <t>ㄐㄧ</t>
    <phoneticPr fontId="3" type="noConversion"/>
  </si>
  <si>
    <t>ㄗㄧ</t>
    <phoneticPr fontId="3" type="noConversion"/>
  </si>
  <si>
    <t>ci-</t>
  </si>
  <si>
    <t>ㄗㄧ</t>
  </si>
  <si>
    <t>%</t>
    <phoneticPr fontId="3" type="noConversion"/>
  </si>
  <si>
    <t>ㄑㄧ</t>
  </si>
  <si>
    <t>ㄘㄧ</t>
    <phoneticPr fontId="3" type="noConversion"/>
  </si>
  <si>
    <t>chi-</t>
  </si>
  <si>
    <t>t</t>
    <phoneticPr fontId="3" type="noConversion"/>
  </si>
  <si>
    <t>T</t>
    <phoneticPr fontId="3" type="noConversion"/>
  </si>
  <si>
    <t>N</t>
    <phoneticPr fontId="3" type="noConversion"/>
  </si>
  <si>
    <t>ㄒㄧ</t>
  </si>
  <si>
    <t>ㄙㄧ</t>
    <phoneticPr fontId="3" type="noConversion"/>
  </si>
  <si>
    <t>si-</t>
  </si>
  <si>
    <t>g</t>
    <phoneticPr fontId="3" type="noConversion"/>
  </si>
  <si>
    <t>G</t>
    <phoneticPr fontId="3" type="noConversion"/>
  </si>
  <si>
    <t>?</t>
    <phoneticPr fontId="3" type="noConversion"/>
  </si>
  <si>
    <t>ㄫ</t>
    <phoneticPr fontId="3" type="noConversion"/>
  </si>
  <si>
    <t>ng-</t>
    <phoneticPr fontId="3" type="noConversion"/>
  </si>
  <si>
    <t>B</t>
    <phoneticPr fontId="3" type="noConversion"/>
  </si>
  <si>
    <t>^</t>
    <phoneticPr fontId="3" type="noConversion"/>
  </si>
  <si>
    <t>ㆪ</t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</si>
  <si>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</si>
  <si>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</si>
  <si>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</si>
  <si>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</si>
  <si>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ㆫ</t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</si>
  <si>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</si>
  <si>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</si>
  <si>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</si>
  <si>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</si>
  <si>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</si>
  <si>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*</t>
  </si>
  <si>
    <t>ㆩ</t>
  </si>
  <si>
    <t>Na</t>
    <phoneticPr fontId="3" type="noConversion"/>
  </si>
  <si>
    <t>u</t>
    <phoneticPr fontId="3" type="noConversion"/>
  </si>
  <si>
    <t>ㆤ</t>
  </si>
  <si>
    <t>,</t>
    <phoneticPr fontId="3" type="noConversion"/>
  </si>
  <si>
    <t>J</t>
    <phoneticPr fontId="3" type="noConversion"/>
  </si>
  <si>
    <t>ai</t>
  </si>
  <si>
    <t>[ai]</t>
  </si>
  <si>
    <t>&lt;</t>
  </si>
  <si>
    <t>ㆥ</t>
  </si>
  <si>
    <t>Ne</t>
    <phoneticPr fontId="3" type="noConversion"/>
  </si>
  <si>
    <t>M</t>
    <phoneticPr fontId="3" type="noConversion"/>
  </si>
  <si>
    <t>ㄞ</t>
  </si>
  <si>
    <t>ㄛ</t>
    <phoneticPr fontId="3" type="noConversion"/>
  </si>
  <si>
    <t>*</t>
    <phoneticPr fontId="3" type="noConversion"/>
  </si>
  <si>
    <t>ㆮ</t>
  </si>
  <si>
    <t>au</t>
  </si>
  <si>
    <t>[au]</t>
  </si>
  <si>
    <t>ㆧ</t>
  </si>
  <si>
    <t>Noo</t>
    <phoneticPr fontId="3" type="noConversion"/>
  </si>
  <si>
    <t>i</t>
    <phoneticPr fontId="3" type="noConversion"/>
  </si>
  <si>
    <t>ㄠ</t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</si>
  <si>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</si>
  <si>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</si>
  <si>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</si>
  <si>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</si>
  <si>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</si>
  <si>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</si>
  <si>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</si>
  <si>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ㄢ</t>
  </si>
  <si>
    <t>ㆰ</t>
  </si>
  <si>
    <t>-n</t>
  </si>
  <si>
    <t>[ən]</t>
  </si>
  <si>
    <t>ai</t>
    <phoneticPr fontId="3" type="noConversion"/>
  </si>
  <si>
    <t>(</t>
    <phoneticPr fontId="3" type="noConversion"/>
  </si>
  <si>
    <t>ㆱ</t>
  </si>
  <si>
    <t>ang</t>
  </si>
  <si>
    <t>[aŋ]</t>
  </si>
  <si>
    <t>(</t>
  </si>
  <si>
    <t>Nai</t>
    <phoneticPr fontId="3" type="noConversion"/>
  </si>
  <si>
    <t>o</t>
    <phoneticPr fontId="3" type="noConversion"/>
  </si>
  <si>
    <t>O</t>
    <phoneticPr fontId="3" type="noConversion"/>
  </si>
  <si>
    <t>ㆬ</t>
  </si>
  <si>
    <t>-ng</t>
  </si>
  <si>
    <t>[əŋ]</t>
  </si>
  <si>
    <t>l</t>
    <phoneticPr fontId="3" type="noConversion"/>
  </si>
  <si>
    <t>L</t>
    <phoneticPr fontId="3" type="noConversion"/>
  </si>
  <si>
    <t>[ŋ̍]</t>
  </si>
  <si>
    <t>ㆯ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</si>
  <si>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</si>
  <si>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</si>
  <si>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</si>
  <si>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</si>
  <si>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</si>
  <si>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</si>
  <si>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</si>
  <si>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</si>
  <si>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ㄤ</t>
  </si>
  <si>
    <t>[ɔm]</t>
  </si>
  <si>
    <t>ㄚㄇ</t>
  </si>
  <si>
    <t>{</t>
    <phoneticPr fontId="3" type="noConversion"/>
  </si>
  <si>
    <t>P</t>
    <phoneticPr fontId="3" type="noConversion"/>
  </si>
  <si>
    <t>ㆲ</t>
  </si>
  <si>
    <t>ㄛㄥ</t>
  </si>
  <si>
    <t>]</t>
    <phoneticPr fontId="3" type="noConversion"/>
  </si>
  <si>
    <t>;</t>
    <phoneticPr fontId="3" type="noConversion"/>
  </si>
  <si>
    <t>ㄥ</t>
  </si>
  <si>
    <t>[</t>
    <phoneticPr fontId="3" type="noConversion"/>
  </si>
  <si>
    <t>/</t>
    <phoneticPr fontId="3" type="noConversion"/>
  </si>
  <si>
    <t>ㆭ</t>
  </si>
  <si>
    <t>ㆨ</t>
  </si>
  <si>
    <t>ir</t>
  </si>
  <si>
    <t>ㄧ</t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</si>
  <si>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</si>
  <si>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</si>
  <si>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</si>
  <si>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</si>
  <si>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ˉ</t>
    <phoneticPr fontId="3" type="noConversion"/>
  </si>
  <si>
    <t>ˉ</t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</si>
  <si>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</si>
  <si>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</si>
  <si>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</si>
  <si>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</si>
  <si>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˙</t>
  </si>
  <si>
    <t>ㆢ</t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</si>
  <si>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</si>
  <si>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</si>
  <si>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</si>
  <si>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</si>
  <si>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</si>
  <si>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</si>
  <si>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</si>
  <si>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</si>
  <si>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</si>
  <si>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</si>
  <si>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</si>
  <si>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</si>
  <si>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</si>
  <si>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</si>
  <si>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</si>
  <si>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</si>
  <si>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</si>
  <si>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</si>
  <si>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</si>
  <si>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</si>
  <si>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</si>
  <si>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</si>
  <si>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</si>
  <si>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</si>
  <si>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</si>
  <si>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</si>
  <si>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</si>
  <si>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</si>
  <si>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</si>
  <si>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</si>
  <si>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</si>
  <si>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</si>
  <si>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</si>
  <si>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</si>
  <si>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</si>
  <si>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</si>
  <si>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</si>
  <si>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</si>
  <si>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</si>
  <si>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</si>
  <si>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</si>
  <si>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</si>
  <si>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</si>
  <si>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</si>
  <si>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</si>
  <si>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</si>
  <si>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</si>
  <si>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</si>
  <si>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</si>
  <si>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</si>
  <si>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</si>
  <si>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</si>
  <si>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</si>
  <si>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</si>
  <si>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</si>
  <si>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</si>
  <si>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</si>
  <si>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</si>
  <si>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</si>
  <si>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</si>
  <si>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</si>
  <si>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</si>
  <si>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</si>
  <si>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</si>
  <si>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</si>
  <si>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</si>
  <si>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</si>
  <si>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</si>
  <si>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</si>
  <si>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</si>
  <si>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</si>
  <si>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</si>
  <si>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</si>
  <si>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</si>
  <si>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</si>
  <si>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</si>
  <si>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</si>
  <si>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</si>
  <si>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</si>
  <si>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</si>
  <si>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</si>
  <si>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</si>
  <si>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</si>
  <si>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</si>
  <si>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</si>
  <si>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</si>
  <si>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</si>
  <si>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</si>
  <si>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</si>
  <si>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</si>
  <si>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</si>
  <si>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</si>
  <si>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</si>
  <si>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</si>
  <si>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</si>
  <si>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</si>
  <si>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</si>
  <si>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</si>
  <si>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</si>
  <si>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</si>
  <si>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</si>
  <si>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</si>
  <si>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</si>
  <si>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</si>
  <si>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</si>
  <si>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</si>
  <si>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</si>
  <si>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</si>
  <si>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</si>
  <si>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</si>
  <si>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</si>
  <si>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</si>
  <si>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</si>
  <si>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</si>
  <si>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</si>
  <si>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</si>
  <si>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</si>
  <si>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</si>
  <si>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</si>
  <si>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</si>
  <si>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</si>
  <si>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</si>
  <si>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</si>
  <si>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</si>
  <si>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</si>
  <si>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</si>
  <si>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</si>
  <si>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</si>
  <si>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</si>
  <si>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</si>
  <si>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</si>
  <si>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</si>
  <si>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</si>
  <si>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</si>
  <si>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</si>
  <si>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</si>
  <si>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</si>
  <si>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</si>
  <si>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</si>
  <si>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</si>
  <si>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</si>
  <si>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</si>
  <si>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</si>
  <si>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</si>
  <si>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</si>
  <si>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</si>
  <si>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</si>
  <si>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</si>
  <si>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</si>
  <si>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</si>
  <si>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</si>
  <si>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</si>
  <si>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</si>
  <si>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</si>
  <si>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</si>
  <si>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</si>
  <si>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</si>
  <si>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</si>
  <si>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</si>
  <si>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</si>
  <si>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</si>
  <si>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</si>
  <si>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</si>
  <si>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</si>
  <si>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</si>
  <si>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</si>
  <si>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</si>
  <si>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</si>
  <si>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</si>
  <si>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</si>
  <si>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</si>
  <si>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</si>
  <si>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</si>
  <si>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</si>
  <si>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</si>
  <si>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</si>
  <si>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</si>
  <si>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</si>
  <si>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</si>
  <si>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</si>
  <si>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</si>
  <si>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</si>
  <si>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</si>
  <si>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</si>
  <si>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</si>
  <si>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</si>
  <si>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</si>
  <si>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</si>
  <si>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</si>
  <si>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</si>
  <si>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</si>
  <si>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</si>
  <si>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</si>
  <si>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</si>
  <si>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</si>
  <si>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</si>
  <si>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</si>
  <si>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</si>
  <si>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</si>
  <si>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</si>
  <si>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</si>
  <si>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</si>
  <si>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</si>
  <si>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</si>
  <si>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</si>
  <si>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</si>
  <si>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</si>
  <si>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</si>
  <si>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</si>
  <si>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</si>
  <si>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</si>
  <si>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</si>
  <si>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</si>
  <si>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</si>
  <si>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</si>
  <si>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</si>
  <si>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</si>
  <si>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</si>
  <si>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</si>
  <si>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</si>
  <si>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</si>
  <si>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</si>
  <si>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</si>
  <si>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</si>
  <si>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</si>
  <si>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</si>
  <si>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</si>
  <si>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</si>
  <si>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</si>
  <si>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</si>
  <si>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</si>
  <si>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</si>
  <si>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</si>
  <si>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</si>
  <si>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</si>
  <si>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</si>
  <si>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</si>
  <si>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</si>
  <si>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</si>
  <si>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</si>
  <si>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</si>
  <si>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t>ng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</si>
  <si>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</si>
  <si>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</si>
  <si>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</si>
  <si>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</si>
  <si>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</si>
  <si>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</si>
  <si>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</si>
  <si>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</si>
  <si>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</si>
  <si>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</si>
  <si>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</si>
  <si>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</si>
  <si>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</si>
  <si>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</si>
  <si>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</si>
  <si>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</si>
  <si>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</si>
  <si>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</si>
  <si>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</si>
  <si>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韻母</t>
    <phoneticPr fontId="3" type="noConversion"/>
  </si>
  <si>
    <t>鼻音韻母</t>
    <phoneticPr fontId="3" type="noConversion"/>
  </si>
  <si>
    <t>台語拼音字母</t>
    <phoneticPr fontId="3" type="noConversion"/>
  </si>
  <si>
    <t>135注音符號</t>
    <phoneticPr fontId="3" type="noConversion"/>
  </si>
  <si>
    <t>十八音韻母</t>
    <phoneticPr fontId="3" type="noConversion"/>
  </si>
  <si>
    <t>漢字</t>
    <phoneticPr fontId="3" type="noConversion"/>
  </si>
  <si>
    <t>加</t>
    <phoneticPr fontId="3" type="noConversion"/>
  </si>
  <si>
    <t>阿</t>
    <phoneticPr fontId="3" type="noConversion"/>
  </si>
  <si>
    <t>ann</t>
    <phoneticPr fontId="3" type="noConversion"/>
  </si>
  <si>
    <t>監</t>
    <phoneticPr fontId="3" type="noConversion"/>
  </si>
  <si>
    <t>餡</t>
    <phoneticPr fontId="3" type="noConversion"/>
  </si>
  <si>
    <t>皆</t>
    <phoneticPr fontId="3" type="noConversion"/>
  </si>
  <si>
    <t>哀</t>
    <phoneticPr fontId="3" type="noConversion"/>
  </si>
  <si>
    <t>ainn</t>
    <phoneticPr fontId="3" type="noConversion"/>
  </si>
  <si>
    <t>𤡥</t>
    <phoneticPr fontId="3" type="noConversion"/>
  </si>
  <si>
    <t>am</t>
    <phoneticPr fontId="3" type="noConversion"/>
  </si>
  <si>
    <t>甘</t>
    <phoneticPr fontId="3" type="noConversion"/>
  </si>
  <si>
    <t>庵</t>
    <phoneticPr fontId="3" type="noConversion"/>
  </si>
  <si>
    <t>an</t>
    <phoneticPr fontId="3" type="noConversion"/>
  </si>
  <si>
    <t>干</t>
    <phoneticPr fontId="3" type="noConversion"/>
  </si>
  <si>
    <t>安</t>
    <phoneticPr fontId="3" type="noConversion"/>
  </si>
  <si>
    <t>oo</t>
    <phoneticPr fontId="3" type="noConversion"/>
  </si>
  <si>
    <t>ang</t>
    <phoneticPr fontId="3" type="noConversion"/>
  </si>
  <si>
    <t>江</t>
    <phoneticPr fontId="3" type="noConversion"/>
  </si>
  <si>
    <t>翁</t>
    <phoneticPr fontId="3" type="noConversion"/>
  </si>
  <si>
    <t>au</t>
    <phoneticPr fontId="3" type="noConversion"/>
  </si>
  <si>
    <t>交</t>
    <phoneticPr fontId="3" type="noConversion"/>
  </si>
  <si>
    <t>甌</t>
    <phoneticPr fontId="3" type="noConversion"/>
  </si>
  <si>
    <t>aunn</t>
    <phoneticPr fontId="3" type="noConversion"/>
  </si>
  <si>
    <t>爻</t>
    <phoneticPr fontId="3" type="noConversion"/>
  </si>
  <si>
    <t>雞</t>
    <phoneticPr fontId="3" type="noConversion"/>
  </si>
  <si>
    <t>挨</t>
    <phoneticPr fontId="3" type="noConversion"/>
  </si>
  <si>
    <t>enn</t>
    <phoneticPr fontId="3" type="noConversion"/>
  </si>
  <si>
    <t>更</t>
    <phoneticPr fontId="3" type="noConversion"/>
  </si>
  <si>
    <t>嬰</t>
    <phoneticPr fontId="3" type="noConversion"/>
  </si>
  <si>
    <t>基</t>
    <phoneticPr fontId="3" type="noConversion"/>
  </si>
  <si>
    <t>衣</t>
    <phoneticPr fontId="3" type="noConversion"/>
  </si>
  <si>
    <t>inn</t>
    <phoneticPr fontId="3" type="noConversion"/>
  </si>
  <si>
    <t>梔</t>
    <phoneticPr fontId="3" type="noConversion"/>
  </si>
  <si>
    <t>ia</t>
    <phoneticPr fontId="3" type="noConversion"/>
  </si>
  <si>
    <t>迦</t>
    <phoneticPr fontId="3" type="noConversion"/>
  </si>
  <si>
    <t>呀</t>
    <phoneticPr fontId="3" type="noConversion"/>
  </si>
  <si>
    <t>iann</t>
    <phoneticPr fontId="3" type="noConversion"/>
  </si>
  <si>
    <t>驚</t>
    <phoneticPr fontId="3" type="noConversion"/>
  </si>
  <si>
    <t>漪</t>
    <phoneticPr fontId="3" type="noConversion"/>
  </si>
  <si>
    <t>iam</t>
    <phoneticPr fontId="3" type="noConversion"/>
  </si>
  <si>
    <t>兼</t>
    <phoneticPr fontId="3" type="noConversion"/>
  </si>
  <si>
    <t>閹</t>
    <phoneticPr fontId="3" type="noConversion"/>
  </si>
  <si>
    <t>ian</t>
    <phoneticPr fontId="3" type="noConversion"/>
  </si>
  <si>
    <t>堅</t>
    <phoneticPr fontId="3" type="noConversion"/>
  </si>
  <si>
    <t>煙</t>
    <phoneticPr fontId="3" type="noConversion"/>
  </si>
  <si>
    <t>iang</t>
    <phoneticPr fontId="3" type="noConversion"/>
  </si>
  <si>
    <t>姜</t>
    <phoneticPr fontId="3" type="noConversion"/>
  </si>
  <si>
    <t>央</t>
    <phoneticPr fontId="3" type="noConversion"/>
  </si>
  <si>
    <t>iau</t>
    <phoneticPr fontId="3" type="noConversion"/>
  </si>
  <si>
    <t>ㄧㄠ</t>
    <phoneticPr fontId="3" type="noConversion"/>
  </si>
  <si>
    <t>嬌</t>
    <phoneticPr fontId="3" type="noConversion"/>
  </si>
  <si>
    <t>夭</t>
    <phoneticPr fontId="3" type="noConversion"/>
  </si>
  <si>
    <t>iaunn</t>
    <phoneticPr fontId="3" type="noConversion"/>
  </si>
  <si>
    <t>喵</t>
    <phoneticPr fontId="3" type="noConversion"/>
  </si>
  <si>
    <t>io</t>
    <phoneticPr fontId="3" type="noConversion"/>
  </si>
  <si>
    <t>ㄧㄜ</t>
    <phoneticPr fontId="3" type="noConversion"/>
  </si>
  <si>
    <t>im</t>
    <phoneticPr fontId="3" type="noConversion"/>
  </si>
  <si>
    <t>金</t>
    <phoneticPr fontId="3" type="noConversion"/>
  </si>
  <si>
    <t>iu</t>
    <phoneticPr fontId="3" type="noConversion"/>
  </si>
  <si>
    <t>ㄧㄨ</t>
    <phoneticPr fontId="3" type="noConversion"/>
  </si>
  <si>
    <t>in</t>
    <phoneticPr fontId="3" type="noConversion"/>
  </si>
  <si>
    <t>巾</t>
    <phoneticPr fontId="3" type="noConversion"/>
  </si>
  <si>
    <t>因</t>
    <phoneticPr fontId="3" type="noConversion"/>
  </si>
  <si>
    <t>ua</t>
    <phoneticPr fontId="3" type="noConversion"/>
  </si>
  <si>
    <t>ㄨㄚ</t>
    <phoneticPr fontId="3" type="noConversion"/>
  </si>
  <si>
    <t>ing</t>
    <phoneticPr fontId="3" type="noConversion"/>
  </si>
  <si>
    <t>經</t>
    <phoneticPr fontId="3" type="noConversion"/>
  </si>
  <si>
    <t>英</t>
    <phoneticPr fontId="3" type="noConversion"/>
  </si>
  <si>
    <t>ㄨㄝ</t>
    <phoneticPr fontId="3" type="noConversion"/>
  </si>
  <si>
    <t>茄</t>
    <phoneticPr fontId="3" type="noConversion"/>
  </si>
  <si>
    <t>腰</t>
    <phoneticPr fontId="3" type="noConversion"/>
  </si>
  <si>
    <t>ionn</t>
    <phoneticPr fontId="3" type="noConversion"/>
  </si>
  <si>
    <t>鴦</t>
    <phoneticPr fontId="3" type="noConversion"/>
  </si>
  <si>
    <t>ㄨㄞ</t>
    <phoneticPr fontId="3" type="noConversion"/>
  </si>
  <si>
    <t>iong</t>
    <phoneticPr fontId="3" type="noConversion"/>
  </si>
  <si>
    <t>恭</t>
    <phoneticPr fontId="3" type="noConversion"/>
  </si>
  <si>
    <t>糾</t>
    <phoneticPr fontId="3" type="noConversion"/>
  </si>
  <si>
    <t>憂</t>
    <phoneticPr fontId="3" type="noConversion"/>
  </si>
  <si>
    <t>iunn</t>
    <phoneticPr fontId="3" type="noConversion"/>
  </si>
  <si>
    <t>薑</t>
    <phoneticPr fontId="3" type="noConversion"/>
  </si>
  <si>
    <t>姆</t>
    <phoneticPr fontId="3" type="noConversion"/>
  </si>
  <si>
    <t>缸</t>
    <phoneticPr fontId="3" type="noConversion"/>
  </si>
  <si>
    <t>秧</t>
    <phoneticPr fontId="3" type="noConversion"/>
  </si>
  <si>
    <t>高</t>
    <phoneticPr fontId="3" type="noConversion"/>
  </si>
  <si>
    <t>窩</t>
    <phoneticPr fontId="3" type="noConversion"/>
  </si>
  <si>
    <t>孤</t>
    <phoneticPr fontId="3" type="noConversion"/>
  </si>
  <si>
    <t>烏</t>
    <phoneticPr fontId="3" type="noConversion"/>
  </si>
  <si>
    <t>oonn</t>
    <phoneticPr fontId="3" type="noConversion"/>
  </si>
  <si>
    <t>瘂</t>
    <phoneticPr fontId="3" type="noConversion"/>
  </si>
  <si>
    <t>om</t>
    <phoneticPr fontId="3" type="noConversion"/>
  </si>
  <si>
    <t>掩</t>
    <phoneticPr fontId="3" type="noConversion"/>
  </si>
  <si>
    <t>ong</t>
    <phoneticPr fontId="3" type="noConversion"/>
  </si>
  <si>
    <t>公</t>
    <phoneticPr fontId="3" type="noConversion"/>
  </si>
  <si>
    <t>痀</t>
    <phoneticPr fontId="3" type="noConversion"/>
  </si>
  <si>
    <t>污</t>
    <phoneticPr fontId="3" type="noConversion"/>
  </si>
  <si>
    <t>瓜</t>
    <phoneticPr fontId="3" type="noConversion"/>
  </si>
  <si>
    <t>蛙</t>
    <phoneticPr fontId="3" type="noConversion"/>
  </si>
  <si>
    <t>uann</t>
    <phoneticPr fontId="3" type="noConversion"/>
  </si>
  <si>
    <t>官</t>
    <phoneticPr fontId="3" type="noConversion"/>
  </si>
  <si>
    <t>鞍</t>
    <phoneticPr fontId="3" type="noConversion"/>
  </si>
  <si>
    <t>乖</t>
    <phoneticPr fontId="3" type="noConversion"/>
  </si>
  <si>
    <t>歪</t>
    <phoneticPr fontId="3" type="noConversion"/>
  </si>
  <si>
    <t>uainn</t>
    <phoneticPr fontId="3" type="noConversion"/>
  </si>
  <si>
    <t>糜</t>
    <phoneticPr fontId="3" type="noConversion"/>
  </si>
  <si>
    <t>uan</t>
    <phoneticPr fontId="3" type="noConversion"/>
  </si>
  <si>
    <t>觀</t>
    <phoneticPr fontId="3" type="noConversion"/>
  </si>
  <si>
    <t>彎</t>
    <phoneticPr fontId="3" type="noConversion"/>
  </si>
  <si>
    <t>檜</t>
    <phoneticPr fontId="3" type="noConversion"/>
  </si>
  <si>
    <t>鍋</t>
    <phoneticPr fontId="3" type="noConversion"/>
  </si>
  <si>
    <t>ui</t>
    <phoneticPr fontId="3" type="noConversion"/>
  </si>
  <si>
    <t>規</t>
    <phoneticPr fontId="3" type="noConversion"/>
  </si>
  <si>
    <t>威</t>
    <phoneticPr fontId="3" type="noConversion"/>
  </si>
  <si>
    <t>uinn</t>
    <phoneticPr fontId="3" type="noConversion"/>
  </si>
  <si>
    <t>關</t>
    <phoneticPr fontId="3" type="noConversion"/>
  </si>
  <si>
    <t>un</t>
    <phoneticPr fontId="3" type="noConversion"/>
  </si>
  <si>
    <t>溫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</si>
  <si>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</si>
  <si>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</si>
  <si>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</si>
  <si>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</si>
  <si>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</si>
  <si>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</si>
  <si>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</si>
  <si>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</si>
  <si>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</si>
  <si>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</si>
  <si>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</si>
  <si>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</si>
  <si>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</si>
  <si>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</si>
  <si>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</si>
  <si>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</si>
  <si>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</si>
  <si>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</si>
  <si>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</si>
  <si>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</si>
  <si>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</si>
  <si>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</si>
  <si>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</si>
  <si>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</si>
  <si>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</si>
  <si>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</si>
  <si>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</si>
  <si>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</si>
  <si>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</si>
  <si>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</si>
  <si>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</si>
  <si>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</si>
  <si>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</si>
  <si>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</si>
  <si>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</si>
  <si>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</si>
  <si>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</si>
  <si>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</si>
  <si>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</si>
  <si>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</si>
  <si>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</si>
  <si>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</si>
  <si>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</si>
  <si>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</si>
  <si>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</si>
  <si>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</si>
  <si>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</si>
  <si>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</si>
  <si>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</si>
  <si>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</si>
  <si>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</si>
  <si>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</si>
  <si>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</si>
  <si>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</si>
  <si>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</si>
  <si>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</si>
  <si>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風</t>
    <phoneticPr fontId="3" type="noConversion"/>
  </si>
  <si>
    <t>往</t>
    <phoneticPr fontId="3" type="noConversion"/>
  </si>
  <si>
    <t>如</t>
  </si>
  <si>
    <t>ㄏㄛㄥˉ</t>
    <phoneticPr fontId="3" type="noConversion"/>
  </si>
  <si>
    <t>ㄛㄥˋ</t>
    <phoneticPr fontId="3" type="noConversion"/>
  </si>
  <si>
    <t>ㄖㄨˇ</t>
  </si>
  <si>
    <t>z</t>
  </si>
  <si>
    <t>A</t>
  </si>
  <si>
    <t>@</t>
  </si>
  <si>
    <t>y</t>
  </si>
  <si>
    <t>}</t>
  </si>
  <si>
    <t>{</t>
  </si>
  <si>
    <t>]</t>
  </si>
  <si>
    <t>[</t>
  </si>
  <si>
    <t>方音符號</t>
  </si>
  <si>
    <t>ㆡ</t>
  </si>
  <si>
    <t>ㄫ</t>
  </si>
  <si>
    <t>ㄛ</t>
  </si>
  <si>
    <t>-m</t>
  </si>
  <si>
    <t>M</t>
    <phoneticPr fontId="46" type="noConversion"/>
  </si>
  <si>
    <t>ㄐ</t>
    <phoneticPr fontId="3" type="noConversion"/>
  </si>
  <si>
    <t>ㄑ</t>
    <phoneticPr fontId="3" type="noConversion"/>
  </si>
  <si>
    <t>ㄒ</t>
    <phoneticPr fontId="3" type="noConversion"/>
  </si>
  <si>
    <t>-</t>
    <phoneticPr fontId="3" type="noConversion"/>
  </si>
  <si>
    <t>鼻</t>
    <phoneticPr fontId="3" type="noConversion"/>
  </si>
  <si>
    <t>?</t>
  </si>
  <si>
    <t>ㄪ</t>
    <phoneticPr fontId="3" type="noConversion"/>
  </si>
  <si>
    <t>洛</t>
    <phoneticPr fontId="3" type="noConversion"/>
  </si>
  <si>
    <t>lok8</t>
    <phoneticPr fontId="3" type="noConversion"/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</si>
  <si>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</si>
  <si>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t>恩</t>
    <phoneticPr fontId="3" type="noConversion"/>
  </si>
  <si>
    <t>ern1</t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</si>
  <si>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</si>
  <si>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 xml:space="preserve"> iang5</t>
    <phoneticPr fontId="3" type="noConversion"/>
  </si>
  <si>
    <t>僧</t>
    <phoneticPr fontId="3" type="noConversion"/>
  </si>
  <si>
    <t>serng¹</t>
    <phoneticPr fontId="3" type="noConversion"/>
  </si>
  <si>
    <t>ㄙㄧㄥ</t>
    <phoneticPr fontId="3" type="noConversion"/>
  </si>
  <si>
    <t>ㄒㄧㄥ+</t>
    <phoneticPr fontId="3" type="noConversion"/>
  </si>
  <si>
    <t>地方腔轉換</t>
    <phoneticPr fontId="3" type="noConversion"/>
  </si>
  <si>
    <t>能</t>
    <phoneticPr fontId="3" type="noConversion"/>
  </si>
  <si>
    <t>lerng⁵</t>
    <phoneticPr fontId="3" type="noConversion"/>
  </si>
  <si>
    <t>ㄌㄧㄥˇ</t>
    <phoneticPr fontId="3" type="noConversion"/>
  </si>
  <si>
    <t>淡</t>
    <phoneticPr fontId="3" type="noConversion"/>
  </si>
  <si>
    <t>tam⁷</t>
    <phoneticPr fontId="3" type="noConversion"/>
  </si>
  <si>
    <t>ㄉㄚㄇ"</t>
    <phoneticPr fontId="3" type="noConversion"/>
  </si>
  <si>
    <t>ㄉㄢㄇ+</t>
    <phoneticPr fontId="3" type="noConversion"/>
  </si>
  <si>
    <t>舌齒音轉換</t>
    <phoneticPr fontId="3" type="noConversion"/>
  </si>
  <si>
    <t>之</t>
    <phoneticPr fontId="3" type="noConversion"/>
  </si>
  <si>
    <t>zi¹</t>
    <phoneticPr fontId="3" type="noConversion"/>
  </si>
  <si>
    <t>zian⁷</t>
    <phoneticPr fontId="3" type="noConversion"/>
  </si>
  <si>
    <t>ㄗㄧㄢ"</t>
    <phoneticPr fontId="3" type="noConversion"/>
  </si>
  <si>
    <t>ㄐㄧㄢ"</t>
    <phoneticPr fontId="3" type="noConversion"/>
  </si>
  <si>
    <t>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</si>
</sst>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147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</font>
    <font>
      <sz val="24"/>
      <color rgb="FFC00000"/>
      <name val="Iansui 094"/>
      <family val="3"/>
      <charset val="136"/>
    </font>
    <font>
      <sz val="18"/>
      <color rgb="FF000000"/>
      <name val="Noto Serif TC Medium"/>
    </font>
    <font>
      <sz val="18"/>
      <color rgb="FFC00000"/>
      <name val="Iansui 094"/>
      <family val="3"/>
      <charset val="136"/>
    </font>
    <font>
      <sz val="10"/>
      <color rgb="FFFF0000"/>
      <name val="Noto Serif TC Medium"/>
    </font>
    <font>
      <b/>
      <sz val="18"/>
      <color theme="8" tint="-0.249977111117893"/>
      <name val="Noto Serif TC Medium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sz val="24"/>
      <color rgb="FFFF0000"/>
      <name val="Microsoft JhengHei UI"/>
      <family val="2"/>
      <charset val="136"/>
    </font>
    <font>
      <sz val="24"/>
      <color rgb="FFFF0000"/>
      <name val="Noto Serif TC Medium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b/>
      <sz val="16"/>
      <color rgb="FF0070C0"/>
      <name val="Noto Sans TC"/>
      <family val="2"/>
    </font>
    <font>
      <sz val="24"/>
      <color rgb="FF000000"/>
      <name val="Noto Sans TC"/>
      <family val="2"/>
    </font>
    <font>
      <b/>
      <sz val="16"/>
      <color rgb="FFFF0000"/>
      <name val="Arial"/>
      <family val="2"/>
    </font>
    <font>
      <sz val="24"/>
      <color rgb="FF000000"/>
      <name val="Noto Serif TC"/>
      <family val="1"/>
    </font>
    <font>
      <sz val="24"/>
      <color rgb="FF000000"/>
      <name val="Noto Serif TC"/>
      <family val="1"/>
      <charset val="128"/>
    </font>
    <font>
      <sz val="24"/>
      <color rgb="FFFF0000"/>
      <name val="Noto Serif TC"/>
      <family val="1"/>
      <charset val="128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scheme val="minor"/>
    </font>
    <font>
      <b/>
      <sz val="18"/>
      <color rgb="FFC00000"/>
      <name val="Arial"/>
      <family val="2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2" fillId="0" borderId="0" applyNumberFormat="0" applyFill="0" applyBorder="0" applyAlignment="0" applyProtection="0"/>
    <xf numFmtId="0" fontId="113" fillId="0" borderId="0"/>
  </cellStyleXfs>
  <cellXfs count="426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176" fontId="6" fillId="4" borderId="22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0" xfId="3" applyFont="1" applyAlignment="1">
      <alignment horizontal="center"/>
    </xf>
    <xf numFmtId="0" fontId="32" fillId="0" borderId="0" xfId="3" applyFont="1" applyAlignment="1">
      <alignment horizontal="center"/>
    </xf>
    <xf numFmtId="0" fontId="83" fillId="15" borderId="0" xfId="3" applyFont="1" applyFill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8" fillId="0" borderId="13" xfId="3" applyFont="1" applyBorder="1" applyAlignment="1">
      <alignment horizontal="center"/>
    </xf>
    <xf numFmtId="0" fontId="32" fillId="0" borderId="11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18" fillId="0" borderId="14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32" fillId="0" borderId="14" xfId="3" applyFont="1" applyBorder="1" applyAlignment="1">
      <alignment horizontal="center"/>
    </xf>
    <xf numFmtId="0" fontId="18" fillId="0" borderId="11" xfId="3" applyFont="1" applyBorder="1" applyAlignment="1">
      <alignment horizontal="center"/>
    </xf>
    <xf numFmtId="0" fontId="18" fillId="14" borderId="11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18" fillId="0" borderId="0" xfId="3" applyFont="1" applyAlignment="1">
      <alignment horizontal="center"/>
    </xf>
    <xf numFmtId="0" fontId="18" fillId="14" borderId="0" xfId="3" applyFont="1" applyFill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18" fillId="14" borderId="14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0" fontId="18" fillId="14" borderId="11" xfId="3" quotePrefix="1" applyFont="1" applyFill="1" applyBorder="1" applyAlignment="1">
      <alignment horizontal="left" vertical="center" indent="1"/>
    </xf>
    <xf numFmtId="0" fontId="18" fillId="14" borderId="0" xfId="3" quotePrefix="1" applyFont="1" applyFill="1" applyAlignment="1">
      <alignment horizontal="left" vertical="center" indent="1"/>
    </xf>
    <xf numFmtId="0" fontId="18" fillId="14" borderId="14" xfId="3" quotePrefix="1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8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87" fillId="0" borderId="0" xfId="0" applyFont="1" applyAlignment="1">
      <alignment horizontal="left" vertical="center" indent="3"/>
    </xf>
    <xf numFmtId="0" fontId="39" fillId="0" borderId="0" xfId="0" quotePrefix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91" fillId="19" borderId="24" xfId="0" applyFont="1" applyFill="1" applyBorder="1" applyAlignment="1">
      <alignment horizontal="center" vertical="center" wrapText="1"/>
    </xf>
    <xf numFmtId="0" fontId="91" fillId="20" borderId="24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93" fillId="0" borderId="0" xfId="0" applyFont="1" applyAlignment="1">
      <alignment vertical="center" wrapText="1"/>
    </xf>
    <xf numFmtId="0" fontId="92" fillId="18" borderId="0" xfId="6" applyFill="1" applyAlignment="1">
      <alignment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1" fillId="22" borderId="25" xfId="0" applyFont="1" applyFill="1" applyBorder="1" applyAlignment="1">
      <alignment horizontal="center" vertical="center" wrapText="1"/>
    </xf>
    <xf numFmtId="0" fontId="91" fillId="22" borderId="26" xfId="0" applyFont="1" applyFill="1" applyBorder="1" applyAlignment="1">
      <alignment horizontal="center" vertical="center" wrapText="1"/>
    </xf>
    <xf numFmtId="0" fontId="91" fillId="23" borderId="25" xfId="0" applyFont="1" applyFill="1" applyBorder="1" applyAlignment="1">
      <alignment horizontal="center" vertical="center" wrapText="1"/>
    </xf>
    <xf numFmtId="0" fontId="91" fillId="23" borderId="26" xfId="0" applyFont="1" applyFill="1" applyBorder="1" applyAlignment="1">
      <alignment horizontal="center" vertical="center" wrapText="1"/>
    </xf>
    <xf numFmtId="0" fontId="81" fillId="0" borderId="0" xfId="3" applyFont="1" applyAlignment="1">
      <alignment horizontal="center" vertical="center"/>
    </xf>
    <xf numFmtId="0" fontId="94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6" fillId="0" borderId="0" xfId="0" applyFont="1"/>
    <xf numFmtId="0" fontId="48" fillId="0" borderId="0" xfId="0" applyFont="1"/>
    <xf numFmtId="0" fontId="97" fillId="0" borderId="0" xfId="0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96" fillId="25" borderId="0" xfId="0" applyFont="1" applyFill="1"/>
    <xf numFmtId="0" fontId="99" fillId="0" borderId="0" xfId="0" applyFont="1" applyAlignment="1">
      <alignment horizontal="left" vertical="center" indent="1"/>
    </xf>
    <xf numFmtId="0" fontId="99" fillId="0" borderId="0" xfId="0" applyFont="1" applyAlignment="1">
      <alignment horizontal="left" indent="1"/>
    </xf>
    <xf numFmtId="0" fontId="99" fillId="0" borderId="0" xfId="0" quotePrefix="1" applyFont="1" applyAlignment="1">
      <alignment horizontal="left" indent="1"/>
    </xf>
    <xf numFmtId="0" fontId="103" fillId="25" borderId="0" xfId="0" applyFont="1" applyFill="1"/>
    <xf numFmtId="0" fontId="104" fillId="7" borderId="11" xfId="0" applyFont="1" applyFill="1" applyBorder="1" applyAlignment="1">
      <alignment horizontal="center" vertical="center"/>
    </xf>
    <xf numFmtId="0" fontId="104" fillId="7" borderId="14" xfId="0" applyFont="1" applyFill="1" applyBorder="1" applyAlignment="1">
      <alignment horizontal="center" vertical="center"/>
    </xf>
    <xf numFmtId="0" fontId="105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106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9" fillId="0" borderId="0" xfId="5" applyFont="1"/>
    <xf numFmtId="0" fontId="89" fillId="0" borderId="0" xfId="0" applyFont="1"/>
    <xf numFmtId="0" fontId="47" fillId="7" borderId="0" xfId="0" quotePrefix="1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107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105" fillId="7" borderId="0" xfId="0" applyNumberFormat="1" applyFont="1" applyFill="1" applyAlignment="1">
      <alignment horizontal="center" vertical="center"/>
    </xf>
    <xf numFmtId="176" fontId="104" fillId="7" borderId="11" xfId="0" applyNumberFormat="1" applyFont="1" applyFill="1" applyBorder="1" applyAlignment="1">
      <alignment horizontal="center" vertical="center"/>
    </xf>
    <xf numFmtId="176" fontId="104" fillId="7" borderId="0" xfId="0" applyNumberFormat="1" applyFont="1" applyFill="1" applyAlignment="1">
      <alignment horizontal="center" vertical="center"/>
    </xf>
    <xf numFmtId="176" fontId="104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8" fillId="0" borderId="10" xfId="0" quotePrefix="1" applyFont="1" applyBorder="1" applyAlignment="1">
      <alignment horizontal="center" vertical="center"/>
    </xf>
    <xf numFmtId="0" fontId="108" fillId="0" borderId="10" xfId="0" applyFont="1" applyBorder="1" applyAlignment="1">
      <alignment horizontal="center" vertical="center"/>
    </xf>
    <xf numFmtId="0" fontId="109" fillId="0" borderId="0" xfId="0" applyFont="1" applyAlignment="1">
      <alignment horizontal="center"/>
    </xf>
    <xf numFmtId="0" fontId="109" fillId="0" borderId="0" xfId="0" quotePrefix="1" applyFont="1" applyAlignment="1">
      <alignment horizontal="center"/>
    </xf>
    <xf numFmtId="0" fontId="109" fillId="0" borderId="0" xfId="0" applyFont="1" applyAlignment="1">
      <alignment horizontal="left" indent="1"/>
    </xf>
    <xf numFmtId="0" fontId="110" fillId="0" borderId="0" xfId="0" applyFont="1" applyAlignment="1">
      <alignment horizontal="center"/>
    </xf>
    <xf numFmtId="0" fontId="111" fillId="0" borderId="10" xfId="0" applyFont="1" applyBorder="1"/>
    <xf numFmtId="0" fontId="111" fillId="0" borderId="10" xfId="0" applyFont="1" applyBorder="1" applyAlignment="1">
      <alignment horizontal="center" vertical="center"/>
    </xf>
    <xf numFmtId="0" fontId="112" fillId="0" borderId="10" xfId="0" applyFont="1" applyBorder="1"/>
    <xf numFmtId="0" fontId="112" fillId="0" borderId="10" xfId="0" applyFont="1" applyBorder="1" applyAlignment="1">
      <alignment horizontal="center" vertical="center"/>
    </xf>
    <xf numFmtId="0" fontId="113" fillId="0" borderId="0" xfId="7" applyAlignment="1">
      <alignment horizontal="left" vertical="center"/>
    </xf>
    <xf numFmtId="0" fontId="113" fillId="0" borderId="0" xfId="7"/>
    <xf numFmtId="0" fontId="114" fillId="0" borderId="0" xfId="7" applyFont="1"/>
    <xf numFmtId="0" fontId="119" fillId="0" borderId="11" xfId="1" applyFont="1" applyFill="1" applyBorder="1" applyAlignment="1">
      <alignment horizontal="center" vertical="center"/>
    </xf>
    <xf numFmtId="177" fontId="120" fillId="0" borderId="12" xfId="1" applyNumberFormat="1" applyFont="1" applyFill="1" applyBorder="1" applyAlignment="1">
      <alignment horizontal="center" vertical="center"/>
    </xf>
    <xf numFmtId="0" fontId="119" fillId="0" borderId="13" xfId="1" applyFont="1" applyFill="1" applyBorder="1" applyAlignment="1">
      <alignment horizontal="center" vertical="center"/>
    </xf>
    <xf numFmtId="0" fontId="121" fillId="0" borderId="13" xfId="1" applyFont="1" applyFill="1" applyBorder="1" applyAlignment="1">
      <alignment horizontal="center" vertical="center"/>
    </xf>
    <xf numFmtId="0" fontId="122" fillId="0" borderId="14" xfId="7" applyFont="1" applyBorder="1" applyAlignment="1">
      <alignment horizontal="center" vertical="center"/>
    </xf>
    <xf numFmtId="0" fontId="123" fillId="0" borderId="15" xfId="7" applyFont="1" applyBorder="1" applyAlignment="1">
      <alignment horizontal="left" vertical="center" indent="1"/>
    </xf>
    <xf numFmtId="0" fontId="122" fillId="0" borderId="16" xfId="7" applyFont="1" applyBorder="1" applyAlignment="1">
      <alignment horizontal="center" vertical="center"/>
    </xf>
    <xf numFmtId="0" fontId="124" fillId="0" borderId="16" xfId="7" applyFont="1" applyBorder="1" applyAlignment="1">
      <alignment horizontal="center" vertical="center"/>
    </xf>
    <xf numFmtId="0" fontId="129" fillId="0" borderId="0" xfId="7" applyFont="1" applyAlignment="1">
      <alignment horizontal="left" vertical="center"/>
    </xf>
    <xf numFmtId="0" fontId="129" fillId="0" borderId="0" xfId="7" applyFont="1" applyAlignment="1">
      <alignment vertical="center"/>
    </xf>
    <xf numFmtId="0" fontId="129" fillId="0" borderId="0" xfId="7" applyFont="1"/>
    <xf numFmtId="0" fontId="130" fillId="6" borderId="10" xfId="7" applyFont="1" applyFill="1" applyBorder="1"/>
    <xf numFmtId="0" fontId="130" fillId="6" borderId="10" xfId="7" applyFont="1" applyFill="1" applyBorder="1" applyAlignment="1">
      <alignment horizontal="center" vertical="center"/>
    </xf>
    <xf numFmtId="0" fontId="127" fillId="26" borderId="10" xfId="7" applyFont="1" applyFill="1" applyBorder="1" applyAlignment="1">
      <alignment horizontal="center" vertical="center"/>
    </xf>
    <xf numFmtId="177" fontId="132" fillId="0" borderId="12" xfId="1" applyNumberFormat="1" applyFont="1" applyFill="1" applyBorder="1" applyAlignment="1">
      <alignment horizontal="center" vertical="center"/>
    </xf>
    <xf numFmtId="178" fontId="132" fillId="0" borderId="12" xfId="1" applyNumberFormat="1" applyFont="1" applyFill="1" applyBorder="1" applyAlignment="1">
      <alignment horizontal="center" vertical="center"/>
    </xf>
    <xf numFmtId="0" fontId="16" fillId="27" borderId="0" xfId="5" applyFont="1" applyFill="1"/>
    <xf numFmtId="0" fontId="22" fillId="27" borderId="0" xfId="4" applyFont="1" applyFill="1" applyAlignment="1">
      <alignment vertical="center"/>
    </xf>
    <xf numFmtId="0" fontId="16" fillId="27" borderId="0" xfId="4" applyFont="1" applyFill="1" applyAlignment="1">
      <alignment vertical="center"/>
    </xf>
    <xf numFmtId="0" fontId="16" fillId="27" borderId="0" xfId="5" applyFont="1" applyFill="1" applyAlignment="1">
      <alignment vertical="center"/>
    </xf>
    <xf numFmtId="0" fontId="133" fillId="12" borderId="7" xfId="5" applyFont="1" applyFill="1" applyBorder="1" applyAlignment="1">
      <alignment vertical="center"/>
    </xf>
    <xf numFmtId="0" fontId="133" fillId="12" borderId="9" xfId="5" applyFont="1" applyFill="1" applyBorder="1" applyAlignment="1">
      <alignment vertical="center"/>
    </xf>
    <xf numFmtId="0" fontId="134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35" fillId="0" borderId="0" xfId="0" applyFont="1"/>
    <xf numFmtId="0" fontId="0" fillId="0" borderId="0" xfId="0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38" fillId="0" borderId="0" xfId="0" applyFont="1" applyAlignment="1">
      <alignment horizontal="center" vertical="center"/>
    </xf>
    <xf numFmtId="0" fontId="141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24" fillId="28" borderId="0" xfId="0" applyFont="1" applyFill="1" applyAlignment="1">
      <alignment horizontal="center" vertical="center"/>
    </xf>
    <xf numFmtId="0" fontId="24" fillId="29" borderId="0" xfId="0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left" vertical="top" wrapText="1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1" fillId="21" borderId="25" xfId="0" applyFont="1" applyFill="1" applyBorder="1" applyAlignment="1">
      <alignment horizontal="center" vertical="center" wrapText="1"/>
    </xf>
    <xf numFmtId="0" fontId="91" fillId="21" borderId="26" xfId="0" applyFont="1" applyFill="1" applyBorder="1" applyAlignment="1">
      <alignment horizontal="center" vertical="center" wrapText="1"/>
    </xf>
    <xf numFmtId="0" fontId="95" fillId="21" borderId="25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vertical="center" wrapText="1"/>
    </xf>
    <xf numFmtId="0" fontId="90" fillId="18" borderId="26" xfId="0" applyFont="1" applyFill="1" applyBorder="1" applyAlignment="1">
      <alignment vertical="center" wrapText="1"/>
    </xf>
    <xf numFmtId="0" fontId="92" fillId="18" borderId="25" xfId="6" applyFill="1" applyBorder="1" applyAlignment="1">
      <alignment horizontal="center" vertical="center" wrapText="1"/>
    </xf>
    <xf numFmtId="0" fontId="92" fillId="18" borderId="26" xfId="6" applyFill="1" applyBorder="1" applyAlignment="1">
      <alignment horizontal="center" vertical="center" wrapText="1"/>
    </xf>
    <xf numFmtId="0" fontId="90" fillId="0" borderId="0" xfId="0" applyFont="1" applyAlignment="1">
      <alignment horizontal="left" vertical="center" wrapText="1"/>
    </xf>
    <xf numFmtId="0" fontId="91" fillId="21" borderId="25" xfId="0" applyFont="1" applyFill="1" applyBorder="1" applyAlignment="1">
      <alignment vertical="center" wrapText="1"/>
    </xf>
    <xf numFmtId="0" fontId="91" fillId="21" borderId="26" xfId="0" applyFont="1" applyFill="1" applyBorder="1" applyAlignment="1">
      <alignment vertical="center" wrapText="1"/>
    </xf>
    <xf numFmtId="0" fontId="91" fillId="20" borderId="25" xfId="0" applyFont="1" applyFill="1" applyBorder="1" applyAlignment="1">
      <alignment horizontal="center" vertical="center" wrapText="1"/>
    </xf>
    <xf numFmtId="0" fontId="91" fillId="20" borderId="26" xfId="0" applyFont="1" applyFill="1" applyBorder="1" applyAlignment="1">
      <alignment horizontal="center" vertical="center" wrapText="1"/>
    </xf>
    <xf numFmtId="0" fontId="91" fillId="19" borderId="25" xfId="0" applyFont="1" applyFill="1" applyBorder="1" applyAlignment="1">
      <alignment horizontal="center" vertical="center" wrapText="1"/>
    </xf>
    <xf numFmtId="0" fontId="91" fillId="19" borderId="26" xfId="0" applyFont="1" applyFill="1" applyBorder="1" applyAlignment="1">
      <alignment horizontal="center" vertical="center" wrapText="1"/>
    </xf>
    <xf numFmtId="0" fontId="90" fillId="18" borderId="25" xfId="0" applyFont="1" applyFill="1" applyBorder="1" applyAlignment="1">
      <alignment horizontal="center" vertical="center" wrapText="1"/>
    </xf>
    <xf numFmtId="0" fontId="90" fillId="18" borderId="26" xfId="0" applyFont="1" applyFill="1" applyBorder="1" applyAlignment="1">
      <alignment horizontal="center" vertical="center" wrapText="1"/>
    </xf>
    <xf numFmtId="0" fontId="114" fillId="0" borderId="0" xfId="7" applyFont="1" applyAlignment="1">
      <alignment horizontal="center" vertical="center"/>
    </xf>
    <xf numFmtId="0" fontId="115" fillId="11" borderId="29" xfId="1" applyFont="1" applyFill="1" applyBorder="1" applyAlignment="1">
      <alignment horizontal="center" vertical="center" wrapText="1"/>
    </xf>
    <xf numFmtId="0" fontId="115" fillId="11" borderId="28" xfId="1" applyFont="1" applyFill="1" applyBorder="1" applyAlignment="1">
      <alignment horizontal="center" vertical="center" wrapText="1"/>
    </xf>
    <xf numFmtId="0" fontId="116" fillId="11" borderId="10" xfId="1" applyFont="1" applyFill="1" applyBorder="1" applyAlignment="1">
      <alignment horizontal="center" vertical="center"/>
    </xf>
    <xf numFmtId="0" fontId="117" fillId="11" borderId="10" xfId="1" applyFont="1" applyFill="1" applyBorder="1" applyAlignment="1">
      <alignment horizontal="center" vertical="center"/>
    </xf>
    <xf numFmtId="0" fontId="118" fillId="11" borderId="10" xfId="1" applyFont="1" applyFill="1" applyBorder="1" applyAlignment="1">
      <alignment horizontal="center" vertical="center"/>
    </xf>
    <xf numFmtId="0" fontId="125" fillId="11" borderId="10" xfId="1" applyFont="1" applyFill="1" applyBorder="1" applyAlignment="1">
      <alignment horizontal="center" vertical="center"/>
    </xf>
    <xf numFmtId="0" fontId="126" fillId="11" borderId="10" xfId="1" applyFont="1" applyFill="1" applyBorder="1" applyAlignment="1">
      <alignment horizontal="center" vertical="center"/>
    </xf>
    <xf numFmtId="0" fontId="118" fillId="11" borderId="10" xfId="7" applyFont="1" applyFill="1" applyBorder="1" applyAlignment="1">
      <alignment horizontal="center" vertical="center"/>
    </xf>
    <xf numFmtId="0" fontId="115" fillId="11" borderId="7" xfId="1" applyFont="1" applyFill="1" applyBorder="1" applyAlignment="1">
      <alignment horizontal="center" vertical="center" wrapText="1"/>
    </xf>
    <xf numFmtId="0" fontId="115" fillId="11" borderId="8" xfId="1" applyFont="1" applyFill="1" applyBorder="1" applyAlignment="1">
      <alignment horizontal="center" vertical="center" wrapText="1"/>
    </xf>
    <xf numFmtId="0" fontId="115" fillId="11" borderId="9" xfId="1" applyFont="1" applyFill="1" applyBorder="1" applyAlignment="1">
      <alignment horizontal="center" vertical="center" wrapText="1"/>
    </xf>
    <xf numFmtId="0" fontId="115" fillId="11" borderId="27" xfId="1" applyFont="1" applyFill="1" applyBorder="1" applyAlignment="1">
      <alignment horizontal="center" vertical="center"/>
    </xf>
    <xf numFmtId="0" fontId="115" fillId="11" borderId="28" xfId="1" applyFont="1" applyFill="1" applyBorder="1" applyAlignment="1">
      <alignment horizontal="center" vertical="center"/>
    </xf>
    <xf numFmtId="0" fontId="115" fillId="11" borderId="30" xfId="1" applyFont="1" applyFill="1" applyBorder="1" applyAlignment="1">
      <alignment horizontal="center" vertical="center" wrapText="1"/>
    </xf>
    <xf numFmtId="0" fontId="115" fillId="11" borderId="31" xfId="1" applyFont="1" applyFill="1" applyBorder="1" applyAlignment="1">
      <alignment horizontal="center" vertical="center"/>
    </xf>
    <xf numFmtId="0" fontId="117" fillId="11" borderId="10" xfId="7" applyFont="1" applyFill="1" applyBorder="1" applyAlignment="1">
      <alignment horizontal="center" vertical="center"/>
    </xf>
    <xf numFmtId="0" fontId="127" fillId="11" borderId="10" xfId="7" applyFont="1" applyFill="1" applyBorder="1" applyAlignment="1">
      <alignment horizontal="center" vertical="center"/>
    </xf>
    <xf numFmtId="0" fontId="128" fillId="11" borderId="10" xfId="7" applyFont="1" applyFill="1" applyBorder="1" applyAlignment="1">
      <alignment horizontal="center" vertical="center"/>
    </xf>
    <xf numFmtId="0" fontId="129" fillId="0" borderId="0" xfId="7" applyFont="1" applyAlignment="1">
      <alignment horizontal="left" vertical="center"/>
    </xf>
    <xf numFmtId="0" fontId="127" fillId="26" borderId="7" xfId="7" applyFont="1" applyFill="1" applyBorder="1" applyAlignment="1">
      <alignment horizontal="center"/>
    </xf>
    <xf numFmtId="0" fontId="127" fillId="26" borderId="9" xfId="7" applyFont="1" applyFill="1" applyBorder="1" applyAlignment="1">
      <alignment horizontal="center"/>
    </xf>
    <xf numFmtId="0" fontId="98" fillId="24" borderId="0" xfId="0" applyFont="1" applyFill="1" applyAlignment="1">
      <alignment horizontal="center"/>
    </xf>
    <xf numFmtId="0" fontId="98" fillId="11" borderId="0" xfId="0" applyFont="1" applyFill="1" applyAlignment="1">
      <alignment horizontal="center"/>
    </xf>
    <xf numFmtId="0" fontId="136" fillId="0" borderId="0" xfId="0" applyFont="1" applyAlignment="1">
      <alignment horizontal="center" vertical="center"/>
    </xf>
    <xf numFmtId="0" fontId="140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  <xf numFmtId="0" fontId="25" fillId="17" borderId="0" xfId="0" applyFont="1" applyFill="1" applyBorder="1" applyAlignment="1">
      <alignment horizontal="left" vertical="center" indent="1"/>
    </xf>
    <xf numFmtId="0" fontId="23" fillId="4" borderId="0" xfId="0" applyFont="1" applyFill="1" applyBorder="1" applyAlignment="1">
      <alignment horizontal="center" vertical="center"/>
    </xf>
    <xf numFmtId="176" fontId="47" fillId="7" borderId="0" xfId="0" applyNumberFormat="1" applyFont="1" applyFill="1" applyBorder="1" applyAlignment="1">
      <alignment horizontal="center" vertical="center"/>
    </xf>
    <xf numFmtId="0" fontId="47" fillId="7" borderId="0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23" fillId="8" borderId="0" xfId="0" applyFont="1" applyFill="1" applyBorder="1" applyAlignment="1">
      <alignment horizontal="left" vertical="center" indent="3"/>
    </xf>
    <xf numFmtId="0" fontId="23" fillId="2" borderId="0" xfId="0" applyFont="1" applyFill="1" applyBorder="1" applyAlignment="1">
      <alignment horizontal="center" vertical="center"/>
    </xf>
    <xf numFmtId="176" fontId="104" fillId="7" borderId="0" xfId="0" applyNumberFormat="1" applyFont="1" applyFill="1" applyBorder="1" applyAlignment="1">
      <alignment horizontal="center" vertical="center"/>
    </xf>
    <xf numFmtId="0" fontId="104" fillId="7" borderId="0" xfId="0" applyFont="1" applyFill="1" applyBorder="1" applyAlignment="1">
      <alignment horizontal="center" vertical="center"/>
    </xf>
    <xf numFmtId="0" fontId="23" fillId="8" borderId="0" xfId="0" quotePrefix="1" applyFont="1" applyFill="1" applyBorder="1" applyAlignment="1">
      <alignment horizontal="left" vertical="center" indent="3"/>
    </xf>
    <xf numFmtId="0" fontId="25" fillId="11" borderId="0" xfId="0" applyFont="1" applyFill="1" applyBorder="1" applyAlignment="1">
      <alignment horizontal="left" vertical="center" indent="1"/>
    </xf>
    <xf numFmtId="0" fontId="23" fillId="4" borderId="0" xfId="0" quotePrefix="1" applyFont="1" applyFill="1" applyBorder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176" fontId="105" fillId="7" borderId="0" xfId="0" applyNumberFormat="1" applyFont="1" applyFill="1" applyBorder="1" applyAlignment="1">
      <alignment horizontal="center" vertical="center"/>
    </xf>
    <xf numFmtId="0" fontId="105" fillId="7" borderId="0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42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Border="1" applyAlignment="1">
      <alignment horizontal="center" vertical="center"/>
    </xf>
    <xf numFmtId="0" fontId="60" fillId="8" borderId="0" xfId="0" applyFont="1" applyFill="1" applyBorder="1" applyAlignment="1">
      <alignment horizontal="center" vertical="center"/>
    </xf>
    <xf numFmtId="0" fontId="143" fillId="7" borderId="0" xfId="0" applyFont="1" applyFill="1" applyBorder="1" applyAlignment="1">
      <alignment horizontal="center" vertic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133350</xdr:colOff>
      <xdr:row>59</xdr:row>
      <xdr:rowOff>0</xdr:rowOff>
    </xdr:from>
    <xdr:to>
      <xdr:col>33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60</xdr:row>
      <xdr:rowOff>400050</xdr:rowOff>
    </xdr:from>
    <xdr:to>
      <xdr:col>33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61</xdr:row>
      <xdr:rowOff>85725</xdr:rowOff>
    </xdr:from>
    <xdr:to>
      <xdr:col>33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133350</xdr:colOff>
      <xdr:row>59</xdr:row>
      <xdr:rowOff>0</xdr:rowOff>
    </xdr:from>
    <xdr:to>
      <xdr:col>34</xdr:col>
      <xdr:colOff>428625</xdr:colOff>
      <xdr:row>59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185B6C0C-CD58-4D81-A016-BF8E4D3D1D62}"/>
            </a:ext>
          </a:extLst>
        </xdr:cNvPr>
        <xdr:cNvCxnSpPr/>
      </xdr:nvCxnSpPr>
      <xdr:spPr>
        <a:xfrm>
          <a:off x="29594175" y="24117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133350</xdr:colOff>
      <xdr:row>60</xdr:row>
      <xdr:rowOff>400050</xdr:rowOff>
    </xdr:from>
    <xdr:to>
      <xdr:col>34</xdr:col>
      <xdr:colOff>428625</xdr:colOff>
      <xdr:row>60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5B8DEC4E-D1D5-4004-B007-668964BACAAA}"/>
            </a:ext>
          </a:extLst>
        </xdr:cNvPr>
        <xdr:cNvCxnSpPr/>
      </xdr:nvCxnSpPr>
      <xdr:spPr>
        <a:xfrm>
          <a:off x="29594175" y="2492692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85725</xdr:rowOff>
    </xdr:from>
    <xdr:to>
      <xdr:col>34</xdr:col>
      <xdr:colOff>428625</xdr:colOff>
      <xdr:row>61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748AFDF4-A65F-4294-96CA-51A09D955C4E}"/>
            </a:ext>
          </a:extLst>
        </xdr:cNvPr>
        <xdr:cNvCxnSpPr/>
      </xdr:nvCxnSpPr>
      <xdr:spPr>
        <a:xfrm>
          <a:off x="30137100" y="2502217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37"/>
  <sheetViews>
    <sheetView topLeftCell="A19" workbookViewId="0">
      <selection activeCell="D36" sqref="D36"/>
    </sheetView>
  </sheetViews>
  <sheetFormatPr defaultRowHeight="25.5"/>
  <cols>
    <col min="1" max="1" width="4" style="1" customWidth="1"/>
    <col min="2" max="2" width="12.3984375" style="1" bestFit="1" customWidth="1"/>
    <col min="3" max="6" width="18.296875" style="1" customWidth="1"/>
    <col min="7" max="7" width="13.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>
      <c r="B2" s="152"/>
      <c r="C2" s="152"/>
      <c r="D2" s="152"/>
      <c r="E2" s="222" t="s">
        <v>0</v>
      </c>
      <c r="F2" s="152"/>
    </row>
    <row r="3" spans="2:7" s="223" customFormat="1">
      <c r="B3" s="220"/>
      <c r="C3" s="222" t="s">
        <v>1</v>
      </c>
      <c r="D3" s="222" t="s">
        <v>2</v>
      </c>
      <c r="E3" s="222" t="s">
        <v>3</v>
      </c>
      <c r="F3" s="222" t="s">
        <v>4</v>
      </c>
      <c r="G3" s="222" t="s">
        <v>5</v>
      </c>
    </row>
    <row r="4" spans="2:7">
      <c r="B4" s="152" t="s">
        <v>6</v>
      </c>
      <c r="C4" s="158" t="s">
        <v>7</v>
      </c>
      <c r="D4" s="159" t="s">
        <v>8</v>
      </c>
      <c r="E4" s="160" t="s">
        <v>8</v>
      </c>
      <c r="F4" s="161" t="s">
        <v>9</v>
      </c>
    </row>
    <row r="5" spans="2:7">
      <c r="B5" s="152"/>
      <c r="C5" s="162" t="s">
        <v>10</v>
      </c>
      <c r="D5" s="155" t="s">
        <v>11</v>
      </c>
      <c r="E5" s="157" t="s">
        <v>12</v>
      </c>
      <c r="F5" s="163" t="s">
        <v>13</v>
      </c>
    </row>
    <row r="6" spans="2:7">
      <c r="B6" s="152"/>
      <c r="C6" s="162" t="s">
        <v>14</v>
      </c>
      <c r="D6" s="155" t="s">
        <v>15</v>
      </c>
      <c r="E6" s="157" t="s">
        <v>16</v>
      </c>
      <c r="F6" s="163" t="s">
        <v>17</v>
      </c>
    </row>
    <row r="7" spans="2:7">
      <c r="B7" s="152"/>
      <c r="C7" s="164" t="s">
        <v>18</v>
      </c>
      <c r="D7" s="165" t="s">
        <v>19</v>
      </c>
      <c r="E7" s="166" t="s">
        <v>20</v>
      </c>
      <c r="F7" s="167" t="s">
        <v>21</v>
      </c>
    </row>
    <row r="8" spans="2:7">
      <c r="B8" s="152"/>
      <c r="C8" s="158" t="s">
        <v>22</v>
      </c>
      <c r="D8" s="159" t="s">
        <v>23</v>
      </c>
      <c r="E8" s="160" t="s">
        <v>23</v>
      </c>
      <c r="F8" s="161" t="s">
        <v>24</v>
      </c>
    </row>
    <row r="9" spans="2:7">
      <c r="B9" s="152"/>
      <c r="C9" s="162" t="s">
        <v>25</v>
      </c>
      <c r="D9" s="155" t="s">
        <v>26</v>
      </c>
      <c r="E9" s="157" t="s">
        <v>27</v>
      </c>
      <c r="F9" s="163" t="s">
        <v>28</v>
      </c>
    </row>
    <row r="10" spans="2:7">
      <c r="B10" s="152"/>
      <c r="C10" s="162" t="s">
        <v>29</v>
      </c>
      <c r="D10" s="155" t="s">
        <v>30</v>
      </c>
      <c r="E10" s="157" t="s">
        <v>31</v>
      </c>
      <c r="F10" s="163" t="s">
        <v>32</v>
      </c>
    </row>
    <row r="11" spans="2:7">
      <c r="B11" s="152"/>
      <c r="C11" s="164" t="s">
        <v>33</v>
      </c>
      <c r="D11" s="168" t="s">
        <v>34</v>
      </c>
      <c r="E11" s="166" t="s">
        <v>35</v>
      </c>
      <c r="F11" s="167" t="s">
        <v>36</v>
      </c>
    </row>
    <row r="12" spans="2:7">
      <c r="B12" s="152"/>
      <c r="C12" s="158" t="s">
        <v>37</v>
      </c>
      <c r="D12" s="159" t="s">
        <v>38</v>
      </c>
      <c r="E12" s="160" t="s">
        <v>39</v>
      </c>
      <c r="F12" s="161" t="s">
        <v>40</v>
      </c>
    </row>
    <row r="13" spans="2:7">
      <c r="B13" s="152"/>
      <c r="C13" s="162" t="s">
        <v>41</v>
      </c>
      <c r="D13" s="155" t="s">
        <v>42</v>
      </c>
      <c r="E13" s="157" t="s">
        <v>43</v>
      </c>
      <c r="F13" s="163" t="s">
        <v>44</v>
      </c>
    </row>
    <row r="14" spans="2:7">
      <c r="B14" s="152"/>
      <c r="C14" s="162" t="s">
        <v>45</v>
      </c>
      <c r="D14" s="155" t="s">
        <v>46</v>
      </c>
      <c r="E14" s="157" t="s">
        <v>47</v>
      </c>
      <c r="F14" s="163" t="s">
        <v>48</v>
      </c>
    </row>
    <row r="15" spans="2:7">
      <c r="B15" s="152"/>
      <c r="C15" s="164" t="s">
        <v>49</v>
      </c>
      <c r="D15" s="168" t="s">
        <v>50</v>
      </c>
      <c r="E15" s="166" t="s">
        <v>50</v>
      </c>
      <c r="F15" s="167" t="s">
        <v>51</v>
      </c>
    </row>
    <row r="16" spans="2:7">
      <c r="B16" s="152"/>
      <c r="C16" s="158" t="s">
        <v>52</v>
      </c>
      <c r="D16" s="159" t="s">
        <v>53</v>
      </c>
      <c r="E16" s="160" t="s">
        <v>53</v>
      </c>
      <c r="F16" s="161" t="s">
        <v>54</v>
      </c>
    </row>
    <row r="17" spans="2:17">
      <c r="B17" s="152"/>
      <c r="C17" s="162" t="s">
        <v>55</v>
      </c>
      <c r="D17" s="155" t="s">
        <v>56</v>
      </c>
      <c r="E17" s="157" t="s">
        <v>57</v>
      </c>
      <c r="F17" s="163" t="s">
        <v>58</v>
      </c>
    </row>
    <row r="18" spans="2:17">
      <c r="B18" s="152"/>
      <c r="C18" s="162" t="s">
        <v>59</v>
      </c>
      <c r="D18" s="155" t="s">
        <v>60</v>
      </c>
      <c r="E18" s="157" t="s">
        <v>60</v>
      </c>
      <c r="F18" s="163" t="s">
        <v>61</v>
      </c>
    </row>
    <row r="19" spans="2:17">
      <c r="B19" s="152"/>
      <c r="C19" s="164" t="s">
        <v>62</v>
      </c>
      <c r="D19" s="165" t="s">
        <v>63</v>
      </c>
      <c r="E19" s="166" t="s">
        <v>64</v>
      </c>
      <c r="F19" s="167" t="s">
        <v>65</v>
      </c>
    </row>
    <row r="20" spans="2:17">
      <c r="B20" s="152"/>
      <c r="C20" s="154" t="s">
        <v>66</v>
      </c>
      <c r="D20" s="155" t="s">
        <v>67</v>
      </c>
      <c r="E20" s="157" t="s">
        <v>67</v>
      </c>
      <c r="F20" s="156" t="s">
        <v>68</v>
      </c>
    </row>
    <row r="22" spans="2:17">
      <c r="E22" s="222" t="s">
        <v>0</v>
      </c>
    </row>
    <row r="23" spans="2:17">
      <c r="B23" s="152" t="s">
        <v>69</v>
      </c>
      <c r="C23" s="222" t="s">
        <v>1</v>
      </c>
      <c r="D23" s="222" t="s">
        <v>2</v>
      </c>
      <c r="E23" s="222" t="s">
        <v>3</v>
      </c>
      <c r="F23" s="153" t="s">
        <v>4</v>
      </c>
      <c r="I23" s="221" t="s">
        <v>1</v>
      </c>
      <c r="J23" s="222" t="s">
        <v>2</v>
      </c>
      <c r="K23" s="153" t="s">
        <v>70</v>
      </c>
      <c r="L23" s="153" t="s">
        <v>4</v>
      </c>
      <c r="N23" s="221" t="s">
        <v>1</v>
      </c>
      <c r="O23" s="222" t="s">
        <v>2</v>
      </c>
      <c r="P23" s="153" t="s">
        <v>70</v>
      </c>
      <c r="Q23" s="153" t="s">
        <v>4</v>
      </c>
    </row>
    <row r="24" spans="2:17">
      <c r="B24" s="152"/>
      <c r="C24" s="158" t="s">
        <v>71</v>
      </c>
      <c r="D24" s="169" t="s">
        <v>72</v>
      </c>
      <c r="E24" s="170" t="s">
        <v>72</v>
      </c>
      <c r="F24" s="171" t="s">
        <v>73</v>
      </c>
      <c r="I24" s="224" t="s">
        <v>74</v>
      </c>
      <c r="J24" s="225" t="s">
        <v>75</v>
      </c>
      <c r="K24" s="225" t="s">
        <v>75</v>
      </c>
      <c r="L24" s="225" t="s">
        <v>76</v>
      </c>
      <c r="N24" s="224" t="s">
        <v>77</v>
      </c>
      <c r="O24" s="225" t="s">
        <v>78</v>
      </c>
      <c r="P24" s="225" t="s">
        <v>79</v>
      </c>
      <c r="Q24" s="225" t="s">
        <v>80</v>
      </c>
    </row>
    <row r="25" spans="2:17">
      <c r="B25" s="152"/>
      <c r="C25" s="162" t="str">
        <f xml:space="preserve"> "ㄥ" &amp; C24</f>
        <v>ㄥㄧ</v>
      </c>
      <c r="D25" s="172" t="s">
        <v>81</v>
      </c>
      <c r="E25" s="173" t="s">
        <v>82</v>
      </c>
      <c r="F25" s="174" t="s">
        <v>83</v>
      </c>
      <c r="I25" s="226" t="s">
        <v>71</v>
      </c>
      <c r="J25" s="227" t="s">
        <v>72</v>
      </c>
      <c r="K25" s="227" t="s">
        <v>72</v>
      </c>
      <c r="L25" s="228" t="s">
        <v>73</v>
      </c>
      <c r="N25" s="226" t="s">
        <v>84</v>
      </c>
      <c r="O25" s="227" t="s">
        <v>81</v>
      </c>
      <c r="P25" s="227" t="s">
        <v>82</v>
      </c>
      <c r="Q25" s="228" t="s">
        <v>83</v>
      </c>
    </row>
    <row r="26" spans="2:17">
      <c r="B26" s="152"/>
      <c r="C26" s="162" t="s">
        <v>85</v>
      </c>
      <c r="D26" s="172" t="s">
        <v>86</v>
      </c>
      <c r="E26" s="173" t="s">
        <v>86</v>
      </c>
      <c r="F26" s="174" t="s">
        <v>87</v>
      </c>
      <c r="I26" s="224" t="s">
        <v>85</v>
      </c>
      <c r="J26" s="225" t="s">
        <v>86</v>
      </c>
      <c r="K26" s="225" t="s">
        <v>86</v>
      </c>
      <c r="L26" s="225" t="s">
        <v>87</v>
      </c>
      <c r="N26" s="224" t="s">
        <v>88</v>
      </c>
      <c r="O26" s="225" t="s">
        <v>89</v>
      </c>
      <c r="P26" s="225" t="s">
        <v>90</v>
      </c>
      <c r="Q26" s="225" t="s">
        <v>91</v>
      </c>
    </row>
    <row r="27" spans="2:17">
      <c r="B27" s="152"/>
      <c r="C27" s="162" t="str">
        <f xml:space="preserve"> "ㄥ" &amp; C26</f>
        <v>ㄥㄨ</v>
      </c>
      <c r="D27" s="165" t="s">
        <v>89</v>
      </c>
      <c r="E27" s="175" t="s">
        <v>90</v>
      </c>
      <c r="F27" s="176" t="s">
        <v>91</v>
      </c>
      <c r="I27" s="224" t="s">
        <v>92</v>
      </c>
      <c r="J27" s="225" t="s">
        <v>93</v>
      </c>
      <c r="K27" s="225" t="s">
        <v>93</v>
      </c>
      <c r="L27" s="225" t="s">
        <v>94</v>
      </c>
      <c r="N27" s="224" t="s">
        <v>95</v>
      </c>
      <c r="O27" s="225" t="s">
        <v>96</v>
      </c>
      <c r="P27" s="225" t="s">
        <v>97</v>
      </c>
      <c r="Q27" s="225" t="s">
        <v>98</v>
      </c>
    </row>
    <row r="28" spans="2:17">
      <c r="B28" s="152"/>
      <c r="C28" s="158" t="s">
        <v>74</v>
      </c>
      <c r="D28" s="169" t="s">
        <v>75</v>
      </c>
      <c r="E28" s="170" t="s">
        <v>75</v>
      </c>
      <c r="F28" s="171" t="s">
        <v>76</v>
      </c>
      <c r="I28" s="224" t="s">
        <v>99</v>
      </c>
      <c r="J28" s="225" t="s">
        <v>100</v>
      </c>
      <c r="K28" s="225" t="s">
        <v>101</v>
      </c>
      <c r="L28" s="225" t="s">
        <v>102</v>
      </c>
      <c r="N28" s="224" t="s">
        <v>103</v>
      </c>
      <c r="O28" s="225" t="s">
        <v>104</v>
      </c>
      <c r="P28" s="225" t="s">
        <v>105</v>
      </c>
      <c r="Q28" s="225" t="s">
        <v>106</v>
      </c>
    </row>
    <row r="29" spans="2:17">
      <c r="B29" s="152"/>
      <c r="C29" s="162" t="str">
        <f xml:space="preserve"> "ㄥ" &amp; C28</f>
        <v>ㄥㄚ</v>
      </c>
      <c r="D29" s="172" t="s">
        <v>78</v>
      </c>
      <c r="E29" s="173" t="s">
        <v>79</v>
      </c>
      <c r="F29" s="174" t="s">
        <v>80</v>
      </c>
      <c r="I29" s="224" t="s">
        <v>107</v>
      </c>
      <c r="J29" s="225" t="s">
        <v>108</v>
      </c>
      <c r="K29" s="225" t="s">
        <v>100</v>
      </c>
      <c r="L29" s="225" t="s">
        <v>109</v>
      </c>
      <c r="N29" s="224"/>
      <c r="O29" s="225"/>
      <c r="P29" s="225"/>
      <c r="Q29" s="225"/>
    </row>
    <row r="30" spans="2:17">
      <c r="B30" s="152"/>
      <c r="C30" s="162" t="s">
        <v>99</v>
      </c>
      <c r="D30" s="172" t="s">
        <v>100</v>
      </c>
      <c r="E30" s="173" t="s">
        <v>101</v>
      </c>
      <c r="F30" s="174" t="s">
        <v>110</v>
      </c>
    </row>
    <row r="31" spans="2:17">
      <c r="B31" s="152"/>
      <c r="C31" s="162" t="str">
        <f xml:space="preserve"> "ㄥ" &amp; C30</f>
        <v>ㄥㆦ</v>
      </c>
      <c r="D31" s="172" t="s">
        <v>104</v>
      </c>
      <c r="E31" s="173" t="s">
        <v>105</v>
      </c>
      <c r="F31" s="174" t="s">
        <v>111</v>
      </c>
    </row>
    <row r="32" spans="2:17">
      <c r="B32" s="152"/>
      <c r="C32" s="162" t="s">
        <v>107</v>
      </c>
      <c r="D32" s="172" t="s">
        <v>112</v>
      </c>
      <c r="E32" s="173" t="s">
        <v>100</v>
      </c>
      <c r="F32" s="174" t="s">
        <v>109</v>
      </c>
    </row>
    <row r="33" spans="2:6">
      <c r="B33" s="152"/>
      <c r="C33" s="162" t="s">
        <v>113</v>
      </c>
      <c r="D33" s="172" t="s">
        <v>93</v>
      </c>
      <c r="E33" s="173" t="s">
        <v>93</v>
      </c>
      <c r="F33" s="174" t="s">
        <v>94</v>
      </c>
    </row>
    <row r="34" spans="2:6">
      <c r="B34" s="152"/>
      <c r="C34" s="162" t="str">
        <f xml:space="preserve"> "ㄥ" &amp; C33</f>
        <v>ㄥㄝ</v>
      </c>
      <c r="D34" s="165" t="s">
        <v>96</v>
      </c>
      <c r="E34" s="175" t="s">
        <v>97</v>
      </c>
      <c r="F34" s="176" t="s">
        <v>98</v>
      </c>
    </row>
    <row r="35" spans="2:6">
      <c r="B35" s="152"/>
      <c r="C35" s="158" t="s">
        <v>18</v>
      </c>
      <c r="D35" s="169" t="s">
        <v>966</v>
      </c>
      <c r="E35" s="177" t="s">
        <v>115</v>
      </c>
      <c r="F35" s="171" t="s">
        <v>116</v>
      </c>
    </row>
    <row r="36" spans="2:6">
      <c r="B36" s="152"/>
      <c r="C36" s="162" t="s">
        <v>117</v>
      </c>
      <c r="D36" s="172" t="s">
        <v>63</v>
      </c>
      <c r="E36" s="178" t="s">
        <v>118</v>
      </c>
      <c r="F36" s="174" t="s">
        <v>119</v>
      </c>
    </row>
    <row r="37" spans="2:6">
      <c r="B37" s="152"/>
      <c r="C37" s="164" t="s">
        <v>120</v>
      </c>
      <c r="D37" s="165" t="s">
        <v>114</v>
      </c>
      <c r="E37" s="179" t="s">
        <v>121</v>
      </c>
      <c r="F37" s="176" t="s">
        <v>122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L22"/>
  <sheetViews>
    <sheetView workbookViewId="0">
      <selection activeCell="G18" sqref="G18"/>
    </sheetView>
  </sheetViews>
  <sheetFormatPr defaultRowHeight="21"/>
  <cols>
    <col min="3" max="10" width="12.5" customWidth="1"/>
  </cols>
  <sheetData>
    <row r="2" spans="2:10" ht="37.5" customHeight="1">
      <c r="C2" s="206" t="s">
        <v>123</v>
      </c>
      <c r="D2" s="206" t="s">
        <v>124</v>
      </c>
      <c r="E2" s="206" t="s">
        <v>125</v>
      </c>
      <c r="F2" s="206" t="s">
        <v>126</v>
      </c>
    </row>
    <row r="3" spans="2:10" ht="37.5" customHeight="1">
      <c r="C3" s="206" t="s">
        <v>127</v>
      </c>
      <c r="D3" s="206" t="s">
        <v>128</v>
      </c>
      <c r="E3" s="206" t="s">
        <v>129</v>
      </c>
      <c r="F3" s="206" t="s">
        <v>130</v>
      </c>
    </row>
    <row r="4" spans="2:10" ht="32.25">
      <c r="B4" s="2"/>
      <c r="C4" s="207" t="s">
        <v>131</v>
      </c>
      <c r="D4" s="207" t="s">
        <v>132</v>
      </c>
      <c r="E4" s="207" t="s">
        <v>133</v>
      </c>
      <c r="F4" s="207" t="s">
        <v>134</v>
      </c>
      <c r="G4" s="2"/>
    </row>
    <row r="5" spans="2:10" ht="32.25">
      <c r="B5" s="2"/>
      <c r="C5" s="207" t="s">
        <v>135</v>
      </c>
      <c r="D5" s="207" t="s">
        <v>136</v>
      </c>
      <c r="E5" s="207" t="s">
        <v>137</v>
      </c>
      <c r="F5" s="207" t="s">
        <v>138</v>
      </c>
      <c r="G5" s="2"/>
    </row>
    <row r="6" spans="2:10" ht="32.25">
      <c r="B6" s="18" t="s">
        <v>139</v>
      </c>
      <c r="C6" s="203"/>
      <c r="D6" s="203" t="s">
        <v>124</v>
      </c>
      <c r="E6" s="203" t="s">
        <v>125</v>
      </c>
      <c r="F6" s="196"/>
      <c r="G6" s="2"/>
    </row>
    <row r="7" spans="2:10" ht="22.5">
      <c r="B7" s="2"/>
      <c r="C7" s="199" t="s">
        <v>140</v>
      </c>
      <c r="D7" s="199" t="s">
        <v>141</v>
      </c>
      <c r="E7" s="199" t="s">
        <v>142</v>
      </c>
      <c r="F7" s="199" t="s">
        <v>143</v>
      </c>
      <c r="G7" s="2"/>
    </row>
    <row r="8" spans="2:10" ht="22.5">
      <c r="B8" s="2"/>
      <c r="C8" s="199" t="s">
        <v>144</v>
      </c>
      <c r="D8" s="199"/>
      <c r="E8" s="199">
        <v>53</v>
      </c>
      <c r="F8" s="199"/>
      <c r="G8" s="2"/>
    </row>
    <row r="9" spans="2:10" ht="32.25">
      <c r="B9" s="18" t="s">
        <v>145</v>
      </c>
      <c r="C9" s="195" t="s">
        <v>123</v>
      </c>
      <c r="D9" s="198"/>
      <c r="E9" s="197" t="s">
        <v>146</v>
      </c>
      <c r="F9" s="197" t="s">
        <v>126</v>
      </c>
      <c r="G9" s="2"/>
    </row>
    <row r="10" spans="2:10" ht="22.5">
      <c r="B10" s="2"/>
      <c r="C10" s="199" t="s">
        <v>147</v>
      </c>
      <c r="D10" s="199" t="s">
        <v>148</v>
      </c>
      <c r="E10" s="199" t="s">
        <v>149</v>
      </c>
      <c r="F10" s="199" t="s">
        <v>150</v>
      </c>
      <c r="G10" s="2"/>
    </row>
    <row r="11" spans="2:10">
      <c r="B11" s="2"/>
    </row>
    <row r="12" spans="2:10" ht="25.5">
      <c r="B12" s="2"/>
      <c r="C12" s="203" t="s">
        <v>151</v>
      </c>
      <c r="D12" s="203" t="s">
        <v>124</v>
      </c>
      <c r="E12" s="203" t="s">
        <v>123</v>
      </c>
      <c r="F12" s="203" t="s">
        <v>125</v>
      </c>
      <c r="G12" s="203" t="s">
        <v>146</v>
      </c>
      <c r="H12" s="203" t="s">
        <v>152</v>
      </c>
      <c r="I12" s="203" t="s">
        <v>153</v>
      </c>
      <c r="J12" s="203" t="s">
        <v>126</v>
      </c>
    </row>
    <row r="13" spans="2:10" ht="22.5">
      <c r="B13" s="2"/>
      <c r="C13" s="199" t="s">
        <v>154</v>
      </c>
      <c r="D13" s="199" t="s">
        <v>155</v>
      </c>
      <c r="E13" s="199" t="s">
        <v>156</v>
      </c>
      <c r="F13" s="199" t="s">
        <v>157</v>
      </c>
      <c r="G13" s="199" t="s">
        <v>158</v>
      </c>
      <c r="H13" s="199" t="s">
        <v>159</v>
      </c>
      <c r="I13" s="199" t="s">
        <v>160</v>
      </c>
      <c r="J13" s="199" t="s">
        <v>161</v>
      </c>
    </row>
    <row r="14" spans="2:10" ht="32.25">
      <c r="B14" s="2"/>
      <c r="C14" s="18" t="s">
        <v>162</v>
      </c>
      <c r="D14" s="18" t="s">
        <v>163</v>
      </c>
      <c r="E14" s="18" t="s">
        <v>164</v>
      </c>
      <c r="F14" s="18" t="s">
        <v>165</v>
      </c>
      <c r="G14" s="18" t="s">
        <v>166</v>
      </c>
      <c r="H14" s="18" t="s">
        <v>167</v>
      </c>
      <c r="I14" s="18" t="s">
        <v>168</v>
      </c>
    </row>
    <row r="15" spans="2:10" ht="22.5">
      <c r="B15" s="2"/>
      <c r="C15" s="204" t="s">
        <v>169</v>
      </c>
      <c r="D15" s="204" t="s">
        <v>170</v>
      </c>
      <c r="E15" s="204" t="s">
        <v>171</v>
      </c>
      <c r="F15" s="204" t="s">
        <v>172</v>
      </c>
      <c r="G15" s="204" t="s">
        <v>173</v>
      </c>
      <c r="H15" t="s">
        <v>174</v>
      </c>
      <c r="I15" t="s">
        <v>175</v>
      </c>
    </row>
    <row r="16" spans="2:10" ht="32.25">
      <c r="B16" s="2"/>
      <c r="C16" s="12"/>
      <c r="D16" s="18"/>
      <c r="E16" s="17"/>
      <c r="F16" s="12"/>
      <c r="G16" s="2"/>
    </row>
    <row r="17" spans="2:12" ht="32.25">
      <c r="B17" s="2"/>
      <c r="C17" s="18" t="s">
        <v>176</v>
      </c>
      <c r="D17" s="18" t="s">
        <v>177</v>
      </c>
      <c r="E17" s="18" t="s">
        <v>178</v>
      </c>
      <c r="F17" s="18" t="s">
        <v>179</v>
      </c>
      <c r="G17" s="18" t="s">
        <v>180</v>
      </c>
    </row>
    <row r="18" spans="2:12" ht="27.75">
      <c r="B18" s="2"/>
      <c r="C18" s="202" t="s">
        <v>181</v>
      </c>
      <c r="D18" s="202" t="s">
        <v>182</v>
      </c>
      <c r="E18" s="202" t="s">
        <v>183</v>
      </c>
      <c r="F18" s="202" t="s">
        <v>172</v>
      </c>
      <c r="G18" s="202" t="s">
        <v>173</v>
      </c>
    </row>
    <row r="19" spans="2:12" ht="22.5">
      <c r="B19" s="2"/>
      <c r="C19" s="199" t="s">
        <v>184</v>
      </c>
      <c r="D19" s="199" t="s">
        <v>185</v>
      </c>
      <c r="E19" s="199" t="s">
        <v>186</v>
      </c>
      <c r="F19" s="199" t="s">
        <v>187</v>
      </c>
      <c r="G19" s="199" t="s">
        <v>188</v>
      </c>
    </row>
    <row r="22" spans="2:12" ht="147.75" customHeight="1">
      <c r="C22" s="328" t="s">
        <v>189</v>
      </c>
      <c r="D22" s="328"/>
      <c r="E22" s="328"/>
      <c r="F22" s="328"/>
      <c r="G22" s="328"/>
      <c r="H22" s="328"/>
      <c r="I22" s="328"/>
      <c r="J22" s="328"/>
      <c r="K22" s="328"/>
      <c r="L22" s="328"/>
    </row>
  </sheetData>
  <mergeCells count="1">
    <mergeCell ref="C22:L2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B2:O31"/>
  <sheetViews>
    <sheetView topLeftCell="A10" workbookViewId="0">
      <selection activeCell="C14" sqref="C14"/>
    </sheetView>
  </sheetViews>
  <sheetFormatPr defaultRowHeight="25.5"/>
  <cols>
    <col min="1" max="1" width="4.796875" style="1" customWidth="1"/>
    <col min="2" max="2" width="19.296875" style="1" customWidth="1"/>
    <col min="3" max="6" width="8.796875" style="269"/>
    <col min="7" max="8" width="8.796875" style="1"/>
    <col min="9" max="9" width="34.59765625" style="1" bestFit="1" customWidth="1"/>
    <col min="10" max="10" width="8.69921875" style="274" customWidth="1"/>
    <col min="11" max="11" width="8.59765625" style="274" customWidth="1"/>
    <col min="12" max="12" width="9.19921875" style="274" customWidth="1"/>
    <col min="13" max="13" width="8.796875" style="1"/>
    <col min="14" max="14" width="10.5" style="1" customWidth="1"/>
    <col min="15" max="15" width="14.09765625" style="1" customWidth="1"/>
    <col min="16" max="16384" width="8.796875" style="1"/>
  </cols>
  <sheetData>
    <row r="2" spans="2:15">
      <c r="B2" s="270" t="s">
        <v>190</v>
      </c>
      <c r="C2" s="271" t="s">
        <v>131</v>
      </c>
      <c r="D2" s="271" t="s">
        <v>132</v>
      </c>
      <c r="E2" s="271" t="s">
        <v>133</v>
      </c>
      <c r="F2" s="271" t="s">
        <v>134</v>
      </c>
      <c r="H2" s="1" t="s">
        <v>191</v>
      </c>
    </row>
    <row r="4" spans="2:15">
      <c r="B4" s="278" t="s">
        <v>192</v>
      </c>
      <c r="C4" s="279">
        <v>1</v>
      </c>
      <c r="D4" s="279">
        <v>2</v>
      </c>
      <c r="E4" s="279">
        <v>3</v>
      </c>
      <c r="F4" s="279">
        <v>4</v>
      </c>
      <c r="H4" s="1">
        <v>1</v>
      </c>
      <c r="I4" s="1" t="s">
        <v>193</v>
      </c>
      <c r="J4" s="276" t="str">
        <f>D7</f>
        <v>ㄚˋ</v>
      </c>
      <c r="K4" s="275" t="s">
        <v>194</v>
      </c>
      <c r="L4" s="276" t="str">
        <f>C7</f>
        <v>ㄚ</v>
      </c>
      <c r="N4" s="1" t="s">
        <v>195</v>
      </c>
      <c r="O4" s="1" t="s">
        <v>196</v>
      </c>
    </row>
    <row r="5" spans="2:15">
      <c r="B5" s="278" t="s">
        <v>197</v>
      </c>
      <c r="C5" s="279" t="s">
        <v>198</v>
      </c>
      <c r="D5" s="279" t="s">
        <v>199</v>
      </c>
      <c r="E5" s="279" t="s">
        <v>200</v>
      </c>
      <c r="F5" s="279" t="s">
        <v>201</v>
      </c>
      <c r="J5" s="274">
        <v>53</v>
      </c>
      <c r="L5" s="274" t="s">
        <v>144</v>
      </c>
      <c r="N5" s="277">
        <v>2</v>
      </c>
      <c r="O5" s="277">
        <v>1</v>
      </c>
    </row>
    <row r="6" spans="2:15">
      <c r="B6" s="280" t="s">
        <v>202</v>
      </c>
      <c r="C6" s="281" t="s">
        <v>203</v>
      </c>
      <c r="D6" s="281" t="s">
        <v>204</v>
      </c>
      <c r="E6" s="281"/>
      <c r="F6" s="281"/>
    </row>
    <row r="7" spans="2:15">
      <c r="B7" s="270" t="s">
        <v>205</v>
      </c>
      <c r="C7" s="272" t="s">
        <v>151</v>
      </c>
      <c r="D7" s="206" t="s">
        <v>206</v>
      </c>
      <c r="E7" s="206" t="s">
        <v>207</v>
      </c>
      <c r="F7" s="206" t="s">
        <v>152</v>
      </c>
      <c r="H7" s="1">
        <v>2</v>
      </c>
      <c r="I7" s="1" t="s">
        <v>208</v>
      </c>
      <c r="J7" s="276" t="str">
        <f>C14</f>
        <v>ㄚˇ</v>
      </c>
      <c r="K7" s="275" t="s">
        <v>194</v>
      </c>
      <c r="L7" s="276" t="str">
        <f>E14</f>
        <v>ㄚ+</v>
      </c>
      <c r="N7" s="1" t="s">
        <v>209</v>
      </c>
      <c r="O7" s="1" t="s">
        <v>210</v>
      </c>
    </row>
    <row r="8" spans="2:15">
      <c r="B8" s="270" t="s">
        <v>211</v>
      </c>
      <c r="C8" s="273" t="s">
        <v>184</v>
      </c>
      <c r="D8" s="273" t="s">
        <v>185</v>
      </c>
      <c r="E8" s="273" t="s">
        <v>212</v>
      </c>
      <c r="F8" s="273" t="s">
        <v>213</v>
      </c>
      <c r="J8" s="274">
        <v>13</v>
      </c>
      <c r="L8" s="274" t="s">
        <v>214</v>
      </c>
      <c r="N8" s="277">
        <v>5</v>
      </c>
      <c r="O8" s="277">
        <v>7</v>
      </c>
    </row>
    <row r="9" spans="2:15">
      <c r="B9" s="270" t="s">
        <v>215</v>
      </c>
      <c r="C9" s="273" t="s">
        <v>144</v>
      </c>
      <c r="D9" s="273">
        <v>53</v>
      </c>
      <c r="E9" s="273" t="s">
        <v>216</v>
      </c>
      <c r="F9" s="273"/>
    </row>
    <row r="10" spans="2:15">
      <c r="H10" s="1">
        <v>3</v>
      </c>
      <c r="I10" s="1" t="s">
        <v>217</v>
      </c>
      <c r="J10" s="276" t="str">
        <f>C7</f>
        <v>ㄚ</v>
      </c>
      <c r="K10" s="275" t="s">
        <v>194</v>
      </c>
      <c r="L10" s="276" t="str">
        <f>E14</f>
        <v>ㄚ+</v>
      </c>
      <c r="N10" s="1" t="s">
        <v>218</v>
      </c>
      <c r="O10" s="1" t="s">
        <v>219</v>
      </c>
    </row>
    <row r="11" spans="2:15">
      <c r="B11" s="278" t="s">
        <v>192</v>
      </c>
      <c r="C11" s="279">
        <v>5</v>
      </c>
      <c r="D11" s="279">
        <v>6</v>
      </c>
      <c r="E11" s="279">
        <v>7</v>
      </c>
      <c r="F11" s="279">
        <v>8</v>
      </c>
      <c r="J11" s="274" t="s">
        <v>144</v>
      </c>
      <c r="L11" s="274" t="s">
        <v>214</v>
      </c>
      <c r="N11" s="277">
        <v>1</v>
      </c>
      <c r="O11" s="277">
        <v>7</v>
      </c>
    </row>
    <row r="12" spans="2:15">
      <c r="B12" s="278" t="s">
        <v>197</v>
      </c>
      <c r="C12" s="279" t="s">
        <v>220</v>
      </c>
      <c r="D12" s="279" t="s">
        <v>221</v>
      </c>
      <c r="E12" s="279" t="s">
        <v>222</v>
      </c>
      <c r="F12" s="279" t="s">
        <v>223</v>
      </c>
    </row>
    <row r="13" spans="2:15">
      <c r="B13" s="280" t="s">
        <v>202</v>
      </c>
      <c r="C13" s="281" t="s">
        <v>224</v>
      </c>
      <c r="D13" s="281"/>
      <c r="E13" s="281"/>
      <c r="F13" s="281" t="s">
        <v>225</v>
      </c>
      <c r="H13" s="1">
        <v>4</v>
      </c>
      <c r="I13" s="1" t="s">
        <v>226</v>
      </c>
      <c r="J13" s="276" t="str">
        <f>E14</f>
        <v>ㄚ+</v>
      </c>
      <c r="K13" s="275" t="s">
        <v>194</v>
      </c>
      <c r="L13" s="276" t="str">
        <f>E7</f>
        <v>ㄚ_</v>
      </c>
      <c r="N13" s="1" t="s">
        <v>227</v>
      </c>
      <c r="O13" s="1" t="s">
        <v>228</v>
      </c>
    </row>
    <row r="14" spans="2:15">
      <c r="B14" s="270" t="s">
        <v>205</v>
      </c>
      <c r="C14" s="206" t="s">
        <v>229</v>
      </c>
      <c r="D14" s="271"/>
      <c r="E14" s="206" t="s">
        <v>230</v>
      </c>
      <c r="F14" s="206" t="s">
        <v>153</v>
      </c>
      <c r="J14" s="274" t="s">
        <v>214</v>
      </c>
      <c r="L14" s="274" t="s">
        <v>216</v>
      </c>
      <c r="N14" s="277">
        <v>7</v>
      </c>
      <c r="O14" s="277">
        <v>3</v>
      </c>
    </row>
    <row r="15" spans="2:15">
      <c r="B15" s="270" t="s">
        <v>211</v>
      </c>
      <c r="C15" s="273" t="s">
        <v>231</v>
      </c>
      <c r="D15" s="273"/>
      <c r="E15" s="273" t="s">
        <v>188</v>
      </c>
      <c r="F15" s="273" t="s">
        <v>232</v>
      </c>
    </row>
    <row r="16" spans="2:15">
      <c r="B16" s="270" t="s">
        <v>215</v>
      </c>
      <c r="C16" s="273">
        <v>13</v>
      </c>
      <c r="D16" s="273"/>
      <c r="E16" s="273" t="s">
        <v>214</v>
      </c>
      <c r="F16" s="273"/>
      <c r="H16" s="1">
        <v>5</v>
      </c>
      <c r="I16" s="1" t="s">
        <v>233</v>
      </c>
      <c r="J16" s="276" t="str">
        <f>E7</f>
        <v>ㄚ_</v>
      </c>
      <c r="K16" s="275" t="s">
        <v>194</v>
      </c>
      <c r="L16" s="276" t="str">
        <f>D7</f>
        <v>ㄚˋ</v>
      </c>
      <c r="N16" s="1" t="s">
        <v>234</v>
      </c>
      <c r="O16" s="1" t="s">
        <v>235</v>
      </c>
    </row>
    <row r="17" spans="2:15">
      <c r="J17" s="274" t="s">
        <v>216</v>
      </c>
      <c r="L17" s="274">
        <v>53</v>
      </c>
      <c r="N17" s="277">
        <v>3</v>
      </c>
      <c r="O17" s="277">
        <v>2</v>
      </c>
    </row>
    <row r="19" spans="2:15">
      <c r="I19" s="1" t="s">
        <v>236</v>
      </c>
    </row>
    <row r="20" spans="2:15">
      <c r="I20" s="1" t="s">
        <v>237</v>
      </c>
    </row>
    <row r="21" spans="2:15">
      <c r="B21" s="1" t="s">
        <v>238</v>
      </c>
    </row>
    <row r="23" spans="2:15">
      <c r="B23" s="1" t="s">
        <v>239</v>
      </c>
    </row>
    <row r="25" spans="2:15">
      <c r="B25" s="1" t="s">
        <v>240</v>
      </c>
    </row>
    <row r="27" spans="2:15">
      <c r="B27" s="1" t="s">
        <v>241</v>
      </c>
    </row>
    <row r="29" spans="2:15">
      <c r="B29" s="1" t="s">
        <v>242</v>
      </c>
    </row>
    <row r="31" spans="2:15">
      <c r="B31" s="1" t="s">
        <v>243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8"/>
  <sheetViews>
    <sheetView zoomScale="70" zoomScaleNormal="70" workbookViewId="0">
      <selection activeCell="AD7" sqref="AD7"/>
    </sheetView>
  </sheetViews>
  <sheetFormatPr defaultColWidth="7.19921875" defaultRowHeight="27.75"/>
  <cols>
    <col min="1" max="1" width="2.19921875" style="75" customWidth="1"/>
    <col min="2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45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29"/>
    <col min="73" max="73" width="23.796875" style="255" bestFit="1" customWidth="1"/>
    <col min="75" max="75" width="23.796875" style="255" bestFit="1" customWidth="1"/>
    <col min="78" max="16384" width="7.19921875" style="75"/>
  </cols>
  <sheetData>
    <row r="1" spans="1:75" ht="17.100000000000001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31.5" customHeight="1">
      <c r="A2" s="77"/>
      <c r="B2" s="335" t="s">
        <v>244</v>
      </c>
      <c r="C2" s="336"/>
      <c r="D2" s="337"/>
      <c r="E2" s="335" t="s">
        <v>245</v>
      </c>
      <c r="F2" s="336"/>
      <c r="G2" s="337"/>
      <c r="H2" s="344" t="s">
        <v>246</v>
      </c>
      <c r="I2" s="345"/>
      <c r="J2" s="346"/>
      <c r="K2" s="344" t="s">
        <v>247</v>
      </c>
      <c r="L2" s="345"/>
      <c r="M2" s="346"/>
      <c r="N2" s="347">
        <v>0.05</v>
      </c>
      <c r="O2" s="348"/>
      <c r="P2" s="349"/>
      <c r="Q2" s="344" t="s">
        <v>248</v>
      </c>
      <c r="R2" s="345"/>
      <c r="S2" s="346"/>
      <c r="T2" s="344" t="s">
        <v>249</v>
      </c>
      <c r="U2" s="345"/>
      <c r="V2" s="346"/>
      <c r="W2" s="329" t="s">
        <v>250</v>
      </c>
      <c r="X2" s="330"/>
      <c r="Y2" s="331"/>
      <c r="Z2" s="329" t="s">
        <v>251</v>
      </c>
      <c r="AA2" s="330"/>
      <c r="AB2" s="331"/>
      <c r="AC2" s="329" t="s">
        <v>252</v>
      </c>
      <c r="AD2" s="330"/>
      <c r="AE2" s="331"/>
      <c r="AF2" s="332" t="s">
        <v>253</v>
      </c>
      <c r="AG2" s="333"/>
      <c r="AH2" s="334"/>
      <c r="AI2" s="332" t="s">
        <v>254</v>
      </c>
      <c r="AJ2" s="333"/>
      <c r="AK2" s="334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255</v>
      </c>
      <c r="BK2" s="33"/>
      <c r="BL2" s="244"/>
      <c r="BM2" s="244"/>
      <c r="BN2" s="75"/>
      <c r="BO2" s="33"/>
      <c r="BP2" s="33"/>
      <c r="BR2" s="76"/>
      <c r="BT2" s="252"/>
      <c r="BU2" s="254"/>
      <c r="BW2" s="254"/>
    </row>
    <row r="3" spans="1:75" s="79" customFormat="1" ht="31.5" customHeight="1">
      <c r="A3" s="77"/>
      <c r="B3" s="180" t="str">
        <f ca="1">F18</f>
        <v>ㄆ</v>
      </c>
      <c r="C3" s="81"/>
      <c r="D3" s="184" t="s">
        <v>256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81" t="str">
        <f ca="1">AC18</f>
        <v>ㆩ</v>
      </c>
      <c r="X3" s="91"/>
      <c r="Y3" s="185" t="str">
        <f ca="1">AC19</f>
        <v>Na</v>
      </c>
      <c r="Z3" s="181" t="str">
        <f ca="1">AK18</f>
        <v>ㆮ</v>
      </c>
      <c r="AA3" s="91"/>
      <c r="AB3" s="185" t="str">
        <f ca="1">AK19</f>
        <v>Nai</v>
      </c>
      <c r="AC3" s="92"/>
      <c r="AD3" s="91"/>
      <c r="AE3" s="93"/>
      <c r="AF3" s="94"/>
      <c r="AG3" s="95"/>
      <c r="AH3" s="96"/>
      <c r="AI3" s="94"/>
      <c r="AJ3" s="95"/>
      <c r="AK3" s="96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308" t="s">
        <v>257</v>
      </c>
      <c r="BL3" s="309" t="s">
        <v>258</v>
      </c>
      <c r="BM3" s="309" t="s">
        <v>259</v>
      </c>
      <c r="BN3" s="311" t="s">
        <v>260</v>
      </c>
      <c r="BO3" s="310" t="s">
        <v>70</v>
      </c>
      <c r="BP3" s="312"/>
      <c r="BR3" s="76"/>
      <c r="BT3" s="252"/>
      <c r="BU3" s="254"/>
      <c r="BW3" s="254"/>
    </row>
    <row r="4" spans="1:75" ht="31.5" customHeight="1" thickBot="1">
      <c r="A4" s="97"/>
      <c r="B4" s="182" t="str">
        <f ca="1">D18</f>
        <v>ㄅ</v>
      </c>
      <c r="C4" s="99"/>
      <c r="D4" s="186" t="s">
        <v>261</v>
      </c>
      <c r="E4" s="182" t="str">
        <f ca="1">H18</f>
        <v>ㄉ</v>
      </c>
      <c r="F4" s="99"/>
      <c r="G4" s="187" t="s">
        <v>23</v>
      </c>
      <c r="H4" s="340" t="s">
        <v>262</v>
      </c>
      <c r="I4" s="341"/>
      <c r="J4" s="101" t="s">
        <v>263</v>
      </c>
      <c r="K4" s="342" t="s">
        <v>264</v>
      </c>
      <c r="L4" s="343"/>
      <c r="M4" s="101" t="s">
        <v>265</v>
      </c>
      <c r="N4" s="340" t="s">
        <v>266</v>
      </c>
      <c r="O4" s="341"/>
      <c r="P4" s="101" t="s">
        <v>222</v>
      </c>
      <c r="Q4" s="342" t="s">
        <v>267</v>
      </c>
      <c r="R4" s="343"/>
      <c r="S4" s="101" t="s">
        <v>220</v>
      </c>
      <c r="T4" s="340" t="s">
        <v>268</v>
      </c>
      <c r="U4" s="341"/>
      <c r="V4" s="101" t="s">
        <v>269</v>
      </c>
      <c r="W4" s="183" t="str">
        <f ca="1">AB18</f>
        <v>ㄚ</v>
      </c>
      <c r="X4" s="102"/>
      <c r="Y4" s="189" t="str">
        <f ca="1">AB19</f>
        <v>a</v>
      </c>
      <c r="Z4" s="183" t="str">
        <f ca="1">AJ18</f>
        <v>ㄞ</v>
      </c>
      <c r="AA4" s="103"/>
      <c r="AB4" s="190" t="str">
        <f ca="1">AJ19</f>
        <v>ai</v>
      </c>
      <c r="AC4" s="183" t="str">
        <f ca="1">AI18</f>
        <v>ㄢ</v>
      </c>
      <c r="AD4" s="102"/>
      <c r="AE4" s="189" t="str">
        <f ca="1">AI19</f>
        <v>an</v>
      </c>
      <c r="AF4" s="104" t="str">
        <f ca="1">AV17</f>
        <v>鼻</v>
      </c>
      <c r="AG4" s="103"/>
      <c r="AH4" s="190" t="str">
        <f ca="1">AV19</f>
        <v>N</v>
      </c>
      <c r="AI4" s="338"/>
      <c r="AJ4" s="339"/>
      <c r="AK4" s="105"/>
      <c r="AL4" s="97"/>
      <c r="AM4" s="97"/>
      <c r="AN4" s="97"/>
      <c r="AO4" s="97"/>
      <c r="AP4" s="97"/>
      <c r="AQ4" s="97"/>
      <c r="AR4" s="74"/>
      <c r="AS4" s="74"/>
      <c r="AT4" s="97"/>
      <c r="AU4" s="97"/>
      <c r="AV4" s="97"/>
      <c r="BJ4" s="248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60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6" t="str">
        <f t="shared" ref="BR4:BR35" si="1" xml:space="preserve"> """" &amp; BK4 &amp; """: { commit: """ &amp; BL4 &amp; """ }"</f>
        <v>"1": { commit: "ㄅ" }</v>
      </c>
      <c r="BT4" s="252">
        <f t="shared" ref="BT4:BT35" si="2">BJ4</f>
        <v>1</v>
      </c>
      <c r="BU4" s="313" t="str">
        <f xml:space="preserve"> "- xform/" &amp; BN4 &amp; "/" &amp; BK4 &amp; "/"</f>
        <v>- xform/p/1/</v>
      </c>
      <c r="BW4" s="313" t="str">
        <f xml:space="preserve"> "- xform/" &amp; BK4 &amp; "/" &amp; BL4 &amp; "/"</f>
        <v>- xform/1/ㄅ/</v>
      </c>
    </row>
    <row r="5" spans="1:75" s="79" customFormat="1" ht="31.5" customHeight="1">
      <c r="A5" s="77"/>
      <c r="B5" s="77"/>
      <c r="C5" s="335" t="s">
        <v>270</v>
      </c>
      <c r="D5" s="336"/>
      <c r="E5" s="337"/>
      <c r="F5" s="335" t="s">
        <v>271</v>
      </c>
      <c r="G5" s="336"/>
      <c r="H5" s="337"/>
      <c r="I5" s="335" t="s">
        <v>272</v>
      </c>
      <c r="J5" s="336"/>
      <c r="K5" s="337"/>
      <c r="L5" s="335" t="s">
        <v>273</v>
      </c>
      <c r="M5" s="336"/>
      <c r="N5" s="337"/>
      <c r="O5" s="335" t="s">
        <v>26</v>
      </c>
      <c r="P5" s="336"/>
      <c r="Q5" s="337"/>
      <c r="R5" s="335" t="s">
        <v>274</v>
      </c>
      <c r="S5" s="336"/>
      <c r="T5" s="337"/>
      <c r="U5" s="329" t="s">
        <v>275</v>
      </c>
      <c r="V5" s="330"/>
      <c r="W5" s="331"/>
      <c r="X5" s="329" t="s">
        <v>276</v>
      </c>
      <c r="Y5" s="330"/>
      <c r="Z5" s="331"/>
      <c r="AA5" s="329" t="s">
        <v>277</v>
      </c>
      <c r="AB5" s="330"/>
      <c r="AC5" s="331"/>
      <c r="AD5" s="329" t="s">
        <v>11</v>
      </c>
      <c r="AE5" s="330"/>
      <c r="AF5" s="331"/>
      <c r="AG5" s="329" t="s">
        <v>278</v>
      </c>
      <c r="AH5" s="330"/>
      <c r="AI5" s="331"/>
      <c r="AJ5" s="329" t="s">
        <v>279</v>
      </c>
      <c r="AK5" s="330"/>
      <c r="AL5" s="331"/>
      <c r="AM5" s="332" t="s">
        <v>280</v>
      </c>
      <c r="AN5" s="333"/>
      <c r="AO5" s="334"/>
      <c r="AP5" s="77"/>
      <c r="AQ5" s="77"/>
      <c r="AR5" s="78"/>
      <c r="AS5" s="78"/>
      <c r="AT5" s="77"/>
      <c r="AU5" s="77"/>
      <c r="AV5" s="77"/>
      <c r="BJ5" s="248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60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6" t="str">
        <f t="shared" si="1"/>
        <v>"!": { commit: "ㄅㄏ" }</v>
      </c>
      <c r="BT5" s="252">
        <f t="shared" si="2"/>
        <v>2</v>
      </c>
      <c r="BU5" s="313" t="str">
        <f t="shared" ref="BU5:BU53" si="3" xml:space="preserve"> "- xform/" &amp; BN5 &amp; "/" &amp; BK5 &amp; "/"</f>
        <v>- xform/b/!/</v>
      </c>
      <c r="BW5" s="313" t="str">
        <f t="shared" ref="BW5:BW53" si="4" xml:space="preserve"> "- xform/" &amp; BK5 &amp; "/" &amp; BL5 &amp; "/"</f>
        <v>- xform/!/ㄅㄏ/</v>
      </c>
    </row>
    <row r="6" spans="1:75" s="79" customFormat="1" ht="31.5" customHeight="1">
      <c r="A6" s="77"/>
      <c r="B6" s="77"/>
      <c r="C6" s="83"/>
      <c r="D6" s="81"/>
      <c r="E6" s="82"/>
      <c r="F6" s="83"/>
      <c r="G6" s="81"/>
      <c r="H6" s="82"/>
      <c r="I6" s="180" t="str">
        <f ca="1">N18</f>
        <v>ㄎ</v>
      </c>
      <c r="J6" s="81"/>
      <c r="K6" s="82" t="s">
        <v>281</v>
      </c>
      <c r="L6" s="80"/>
      <c r="M6" s="81"/>
      <c r="N6" s="109"/>
      <c r="O6" s="83"/>
      <c r="P6" s="81"/>
      <c r="Q6" s="82"/>
      <c r="R6" s="80" t="str">
        <f ca="1">T17</f>
        <v>ㄐ</v>
      </c>
      <c r="S6" s="81"/>
      <c r="T6" s="109" t="str">
        <f ca="1">T19</f>
        <v>ci-</v>
      </c>
      <c r="U6" s="181" t="str">
        <f ca="1">Y18</f>
        <v>ㆪ</v>
      </c>
      <c r="V6" s="91"/>
      <c r="W6" s="185" t="str">
        <f ca="1">Y19</f>
        <v>Ni</v>
      </c>
      <c r="X6" s="181" t="str">
        <f ca="1">AG18</f>
        <v>ㆧ</v>
      </c>
      <c r="Y6" s="91"/>
      <c r="Z6" s="185" t="str">
        <f ca="1">AG19</f>
        <v>Noo</v>
      </c>
      <c r="AA6" s="90" t="str">
        <f ca="1">AN18</f>
        <v>ㆱ</v>
      </c>
      <c r="AB6" s="91"/>
      <c r="AC6" s="93" t="str">
        <f ca="1">AN19</f>
        <v>om</v>
      </c>
      <c r="AD6" s="92"/>
      <c r="AE6" s="91"/>
      <c r="AF6" s="93"/>
      <c r="AG6" s="92"/>
      <c r="AH6" s="91"/>
      <c r="AI6" s="93"/>
      <c r="AJ6" s="92"/>
      <c r="AK6" s="91"/>
      <c r="AL6" s="93"/>
      <c r="AM6" s="94"/>
      <c r="AN6" s="95"/>
      <c r="AO6" s="96"/>
      <c r="AP6" s="77"/>
      <c r="AQ6" s="77"/>
      <c r="AR6" s="78"/>
      <c r="AS6" s="78"/>
      <c r="AT6" s="77"/>
      <c r="AU6" s="77"/>
      <c r="AV6" s="77"/>
      <c r="BJ6" s="248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60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6" t="str">
        <f t="shared" si="1"/>
        <v>"q": { commit: "ㄆ" }</v>
      </c>
      <c r="BT6" s="252">
        <f t="shared" si="2"/>
        <v>3</v>
      </c>
      <c r="BU6" s="313" t="str">
        <f t="shared" si="3"/>
        <v>- xform/P/q/</v>
      </c>
      <c r="BW6" s="313" t="str">
        <f t="shared" si="4"/>
        <v>- xform/q/ㄆ/</v>
      </c>
    </row>
    <row r="7" spans="1:75" ht="31.5" customHeight="1" thickBot="1">
      <c r="A7" s="97"/>
      <c r="B7" s="97"/>
      <c r="C7" s="182" t="str">
        <f ca="1">E18</f>
        <v>ㆠ</v>
      </c>
      <c r="D7" s="99"/>
      <c r="E7" s="187" t="s">
        <v>12</v>
      </c>
      <c r="F7" s="182" t="str">
        <f ca="1">I18</f>
        <v>ㄊ</v>
      </c>
      <c r="G7" s="99"/>
      <c r="H7" s="187" t="s">
        <v>27</v>
      </c>
      <c r="I7" s="182" t="str">
        <f ca="1">L18</f>
        <v>ㄍ</v>
      </c>
      <c r="J7" s="99"/>
      <c r="K7" s="186" t="s">
        <v>282</v>
      </c>
      <c r="L7" s="98"/>
      <c r="M7" s="99"/>
      <c r="N7" s="110"/>
      <c r="O7" s="98"/>
      <c r="P7" s="99"/>
      <c r="Q7" s="100"/>
      <c r="R7" s="98" t="str">
        <f ca="1">P18</f>
        <v>ㄗ</v>
      </c>
      <c r="S7" s="99"/>
      <c r="T7" s="188" t="str">
        <f ca="1">P19</f>
        <v>c</v>
      </c>
      <c r="U7" s="183" t="str">
        <f ca="1">X18</f>
        <v>ㄧ</v>
      </c>
      <c r="V7" s="102"/>
      <c r="W7" s="190" t="str">
        <f ca="1">X19</f>
        <v>i</v>
      </c>
      <c r="X7" s="183" t="str">
        <f ca="1">AF18</f>
        <v>ㄛ</v>
      </c>
      <c r="Y7" s="102"/>
      <c r="Z7" s="190" t="str">
        <f ca="1">AF19</f>
        <v>oo</v>
      </c>
      <c r="AA7" s="183" t="str">
        <f ca="1">AR18</f>
        <v>ㆨ</v>
      </c>
      <c r="AB7" s="102"/>
      <c r="AC7" s="189" t="str">
        <f ca="1">AR19</f>
        <v>ir</v>
      </c>
      <c r="AD7" s="183" t="str">
        <f ca="1">AU18</f>
        <v>ㄣ</v>
      </c>
      <c r="AE7" s="103"/>
      <c r="AF7" s="190" t="str">
        <f ca="1">AU19</f>
        <v>n</v>
      </c>
      <c r="AG7" s="338"/>
      <c r="AH7" s="339"/>
      <c r="AI7" s="105"/>
      <c r="AJ7" s="338"/>
      <c r="AK7" s="339"/>
      <c r="AL7" s="105"/>
      <c r="AM7" s="338"/>
      <c r="AN7" s="339"/>
      <c r="AO7" s="105"/>
      <c r="AP7" s="97"/>
      <c r="AQ7" s="97"/>
      <c r="AR7" s="74"/>
      <c r="AS7" s="74"/>
      <c r="AT7" s="97"/>
      <c r="AU7" s="97"/>
      <c r="AV7" s="97"/>
      <c r="BJ7" s="248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60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6" t="str">
        <f t="shared" si="1"/>
        <v>"a": { commit: "ㄇ" }</v>
      </c>
      <c r="BT7" s="229">
        <f t="shared" si="2"/>
        <v>4</v>
      </c>
      <c r="BU7" s="313" t="str">
        <f t="shared" si="3"/>
        <v>- xform/m/a/</v>
      </c>
      <c r="BW7" s="313" t="str">
        <f t="shared" si="4"/>
        <v>- xform/a/ㄇ/</v>
      </c>
    </row>
    <row r="8" spans="1:75" s="79" customFormat="1" ht="31.5" customHeight="1">
      <c r="A8" s="77"/>
      <c r="B8" s="77"/>
      <c r="C8" s="111"/>
      <c r="D8" s="335" t="s">
        <v>283</v>
      </c>
      <c r="E8" s="336"/>
      <c r="F8" s="337"/>
      <c r="G8" s="335" t="s">
        <v>284</v>
      </c>
      <c r="H8" s="336"/>
      <c r="I8" s="337"/>
      <c r="J8" s="335" t="s">
        <v>285</v>
      </c>
      <c r="K8" s="336"/>
      <c r="L8" s="337"/>
      <c r="M8" s="335" t="s">
        <v>286</v>
      </c>
      <c r="N8" s="336"/>
      <c r="O8" s="337"/>
      <c r="P8" s="335" t="s">
        <v>287</v>
      </c>
      <c r="Q8" s="336"/>
      <c r="R8" s="337"/>
      <c r="S8" s="335" t="s">
        <v>288</v>
      </c>
      <c r="T8" s="336"/>
      <c r="U8" s="337"/>
      <c r="V8" s="329" t="s">
        <v>289</v>
      </c>
      <c r="W8" s="330"/>
      <c r="X8" s="331"/>
      <c r="Y8" s="329" t="s">
        <v>56</v>
      </c>
      <c r="Z8" s="330"/>
      <c r="AA8" s="331"/>
      <c r="AB8" s="329" t="s">
        <v>290</v>
      </c>
      <c r="AC8" s="330"/>
      <c r="AD8" s="331"/>
      <c r="AE8" s="329" t="s">
        <v>291</v>
      </c>
      <c r="AF8" s="330"/>
      <c r="AG8" s="331"/>
      <c r="AH8" s="332" t="s">
        <v>292</v>
      </c>
      <c r="AI8" s="333"/>
      <c r="AJ8" s="334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48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60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6" t="str">
        <f t="shared" si="1"/>
        <v>"2": { commit: "ㄉ" }</v>
      </c>
      <c r="BT8" s="252">
        <f t="shared" si="2"/>
        <v>5</v>
      </c>
      <c r="BU8" s="313" t="str">
        <f t="shared" si="3"/>
        <v>- xform/t/2/</v>
      </c>
      <c r="BW8" s="313" t="str">
        <f t="shared" si="4"/>
        <v>- xform/2/ㄉ/</v>
      </c>
    </row>
    <row r="9" spans="1:75" s="79" customFormat="1" ht="31.5" customHeight="1">
      <c r="A9" s="77"/>
      <c r="B9" s="77"/>
      <c r="C9" s="111"/>
      <c r="D9" s="180" t="str">
        <f ca="1">AO18</f>
        <v>ㆰ</v>
      </c>
      <c r="E9" s="81"/>
      <c r="F9" s="82" t="str">
        <f ca="1">AO19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U17</f>
        <v>ㄑ</v>
      </c>
      <c r="T9" s="81"/>
      <c r="U9" s="109" t="str">
        <f ca="1">U19</f>
        <v>chi-</v>
      </c>
      <c r="V9" s="181" t="str">
        <f ca="1">AA18</f>
        <v>ㆫ</v>
      </c>
      <c r="W9" s="91"/>
      <c r="X9" s="185" t="str">
        <f ca="1">AA19</f>
        <v>Nu</v>
      </c>
      <c r="Y9" s="92"/>
      <c r="Z9" s="91"/>
      <c r="AA9" s="93"/>
      <c r="AB9" s="181" t="str">
        <f ca="1">AM18</f>
        <v>ㆯ</v>
      </c>
      <c r="AC9" s="91"/>
      <c r="AD9" s="185" t="str">
        <f ca="1">AM19</f>
        <v>Nau</v>
      </c>
      <c r="AE9" s="181" t="str">
        <f ca="1">AP18</f>
        <v>ㆲ</v>
      </c>
      <c r="AF9" s="91"/>
      <c r="AG9" s="185" t="str">
        <f ca="1">AP19</f>
        <v>ong</v>
      </c>
      <c r="AH9" s="94"/>
      <c r="AI9" s="95"/>
      <c r="AJ9" s="96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48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60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6" t="str">
        <f t="shared" si="1"/>
        <v>"w": { commit: "ㄊ" }</v>
      </c>
      <c r="BT9" s="252">
        <f t="shared" si="2"/>
        <v>6</v>
      </c>
      <c r="BU9" s="313" t="str">
        <f t="shared" si="3"/>
        <v>- xform/T/w/</v>
      </c>
      <c r="BW9" s="313" t="str">
        <f t="shared" si="4"/>
        <v>- xform/w/ㄊ/</v>
      </c>
    </row>
    <row r="10" spans="1:75" ht="31.5" customHeight="1" thickBot="1">
      <c r="A10" s="97"/>
      <c r="B10" s="97"/>
      <c r="C10" s="97"/>
      <c r="D10" s="182" t="str">
        <f ca="1">G18</f>
        <v>ㄇ</v>
      </c>
      <c r="E10" s="99"/>
      <c r="F10" s="187" t="s">
        <v>20</v>
      </c>
      <c r="G10" s="182" t="str">
        <f ca="1">J18</f>
        <v>ㄋ</v>
      </c>
      <c r="H10" s="99"/>
      <c r="I10" s="187" t="s">
        <v>31</v>
      </c>
      <c r="J10" s="182" t="str">
        <f ca="1">M18</f>
        <v>ㆣ</v>
      </c>
      <c r="K10" s="99"/>
      <c r="L10" s="187" t="s">
        <v>57</v>
      </c>
      <c r="M10" s="98"/>
      <c r="N10" s="99"/>
      <c r="O10" s="112"/>
      <c r="P10" s="247"/>
      <c r="Q10" s="99"/>
      <c r="R10" s="188"/>
      <c r="S10" s="98" t="str">
        <f ca="1">Q18</f>
        <v>ㄘ</v>
      </c>
      <c r="T10" s="99"/>
      <c r="U10" s="188" t="str">
        <f ca="1">Q19</f>
        <v>ch</v>
      </c>
      <c r="V10" s="183" t="str">
        <f ca="1">Z18</f>
        <v>ㄨ</v>
      </c>
      <c r="W10" s="102"/>
      <c r="X10" s="190" t="str">
        <f ca="1">Z19</f>
        <v>u</v>
      </c>
      <c r="Y10" s="183" t="str">
        <f ca="1">AH18</f>
        <v>ㄜ</v>
      </c>
      <c r="Z10" s="102"/>
      <c r="AA10" s="190" t="str">
        <f ca="1">AH19</f>
        <v>o</v>
      </c>
      <c r="AB10" s="183" t="str">
        <f ca="1">AL18</f>
        <v>ㄠ</v>
      </c>
      <c r="AC10" s="102"/>
      <c r="AD10" s="190" t="str">
        <f ca="1">AL19</f>
        <v>au</v>
      </c>
      <c r="AE10" s="183" t="str">
        <f ca="1">AQ18</f>
        <v>ㄤ</v>
      </c>
      <c r="AF10" s="103"/>
      <c r="AG10" s="190" t="str">
        <f ca="1">AQ19</f>
        <v>ang</v>
      </c>
      <c r="AH10" s="338"/>
      <c r="AI10" s="339"/>
      <c r="AJ10" s="105"/>
      <c r="AK10" s="97"/>
      <c r="AL10" s="97"/>
      <c r="AM10" s="97"/>
      <c r="AN10" s="97"/>
      <c r="AO10" s="97"/>
      <c r="AP10" s="97"/>
      <c r="AQ10" s="97"/>
      <c r="AR10" s="74"/>
      <c r="AS10" s="74"/>
      <c r="AT10" s="97"/>
      <c r="AU10" s="97"/>
      <c r="AV10" s="97"/>
      <c r="BJ10" s="248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60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6" t="str">
        <f t="shared" si="1"/>
        <v>"s": { commit: "ㄋ" }</v>
      </c>
      <c r="BT10" s="229">
        <f t="shared" si="2"/>
        <v>7</v>
      </c>
      <c r="BU10" s="313" t="str">
        <f t="shared" si="3"/>
        <v>- xform/n/s/</v>
      </c>
      <c r="BW10" s="313" t="str">
        <f t="shared" si="4"/>
        <v>- xform/s/ㄋ/</v>
      </c>
    </row>
    <row r="11" spans="1:75" s="79" customFormat="1" ht="31.5" customHeight="1">
      <c r="A11" s="77"/>
      <c r="B11" s="77"/>
      <c r="C11" s="77"/>
      <c r="D11" s="77"/>
      <c r="E11" s="335" t="s">
        <v>293</v>
      </c>
      <c r="F11" s="336"/>
      <c r="G11" s="337"/>
      <c r="H11" s="335" t="s">
        <v>294</v>
      </c>
      <c r="I11" s="336"/>
      <c r="J11" s="337"/>
      <c r="K11" s="335" t="s">
        <v>42</v>
      </c>
      <c r="L11" s="336"/>
      <c r="M11" s="337"/>
      <c r="N11" s="335" t="s">
        <v>295</v>
      </c>
      <c r="O11" s="336"/>
      <c r="P11" s="337"/>
      <c r="Q11" s="335" t="s">
        <v>296</v>
      </c>
      <c r="R11" s="336"/>
      <c r="S11" s="337"/>
      <c r="T11" s="335" t="s">
        <v>297</v>
      </c>
      <c r="U11" s="336"/>
      <c r="V11" s="337"/>
      <c r="W11" s="329" t="s">
        <v>298</v>
      </c>
      <c r="X11" s="330"/>
      <c r="Y11" s="331"/>
      <c r="Z11" s="329" t="s">
        <v>299</v>
      </c>
      <c r="AA11" s="330"/>
      <c r="AB11" s="331"/>
      <c r="AC11" s="329" t="s">
        <v>300</v>
      </c>
      <c r="AD11" s="330"/>
      <c r="AE11" s="331"/>
      <c r="AF11" s="332" t="s">
        <v>301</v>
      </c>
      <c r="AG11" s="333"/>
      <c r="AH11" s="334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48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60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6" t="str">
        <f t="shared" si="1"/>
        <v>"x": { commit: "ㄌ" }</v>
      </c>
      <c r="BT11" s="252">
        <f t="shared" si="2"/>
        <v>8</v>
      </c>
      <c r="BU11" s="313" t="str">
        <f t="shared" si="3"/>
        <v>- xform/l/x/</v>
      </c>
      <c r="BW11" s="313" t="str">
        <f t="shared" si="4"/>
        <v>- xform/x/ㄌ/</v>
      </c>
    </row>
    <row r="12" spans="1:75" s="79" customFormat="1" ht="31.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9"/>
      <c r="T12" s="83" t="str">
        <f ca="1">V17</f>
        <v>ㄒ</v>
      </c>
      <c r="U12" s="81"/>
      <c r="V12" s="82" t="str">
        <f ca="1">V19</f>
        <v>si-</v>
      </c>
      <c r="W12" s="181"/>
      <c r="X12" s="91"/>
      <c r="Y12" s="185"/>
      <c r="Z12" s="181" t="str">
        <f ca="1">AE18</f>
        <v>ㆥ</v>
      </c>
      <c r="AA12" s="91"/>
      <c r="AB12" s="185" t="str">
        <f ca="1">AE19</f>
        <v>Ne</v>
      </c>
      <c r="AC12" s="181"/>
      <c r="AD12" s="91"/>
      <c r="AE12" s="93"/>
      <c r="AF12" s="419" t="str">
        <f ca="1">O18</f>
        <v>ㄫ</v>
      </c>
      <c r="AG12" s="91"/>
      <c r="AH12" s="185" t="str">
        <f ca="1">O19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302</v>
      </c>
      <c r="AR12" s="78"/>
      <c r="AS12" s="78"/>
      <c r="AT12" s="77"/>
      <c r="AU12" s="77"/>
      <c r="AV12" s="77"/>
      <c r="BJ12" s="248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60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6" t="str">
        <f t="shared" si="1"/>
        <v>"e": { commit: "ㄍ" }</v>
      </c>
      <c r="BT12" s="252">
        <f t="shared" si="2"/>
        <v>9</v>
      </c>
      <c r="BU12" s="313" t="str">
        <f t="shared" si="3"/>
        <v>- xform/k/e/</v>
      </c>
      <c r="BW12" s="313" t="str">
        <f t="shared" si="4"/>
        <v>- xform/e/ㄍ/</v>
      </c>
    </row>
    <row r="13" spans="1:75" ht="31.5" customHeight="1" thickBot="1">
      <c r="A13" s="97"/>
      <c r="B13" s="97"/>
      <c r="C13" s="97"/>
      <c r="D13" s="97"/>
      <c r="E13" s="98"/>
      <c r="F13" s="99"/>
      <c r="G13" s="100"/>
      <c r="H13" s="182" t="str">
        <f ca="1">K18</f>
        <v>ㄌ</v>
      </c>
      <c r="I13" s="99"/>
      <c r="J13" s="187" t="s">
        <v>35</v>
      </c>
      <c r="K13" s="182" t="str">
        <f ca="1">W18</f>
        <v>ㄏ</v>
      </c>
      <c r="L13" s="99"/>
      <c r="M13" s="188" t="str">
        <f ca="1">P19</f>
        <v>c</v>
      </c>
      <c r="N13" s="98"/>
      <c r="O13" s="99"/>
      <c r="P13" s="113"/>
      <c r="Q13" s="98" t="str">
        <f ca="1">S17</f>
        <v>ㄖ</v>
      </c>
      <c r="R13" s="99"/>
      <c r="S13" s="188" t="str">
        <f ca="1">S19</f>
        <v>j</v>
      </c>
      <c r="T13" s="182" t="str">
        <f ca="1">R17</f>
        <v>ㄙ</v>
      </c>
      <c r="U13" s="99"/>
      <c r="V13" s="188" t="str">
        <f ca="1">R19</f>
        <v>s</v>
      </c>
      <c r="W13" s="183" t="str">
        <f ca="1">AT18</f>
        <v>ㆬ</v>
      </c>
      <c r="X13" s="102"/>
      <c r="Y13" s="190" t="str">
        <f ca="1">AT16</f>
        <v>m</v>
      </c>
      <c r="Z13" s="183" t="str">
        <f ca="1">AD18</f>
        <v>ㄝ</v>
      </c>
      <c r="AA13" s="102"/>
      <c r="AB13" s="190" t="str">
        <f ca="1">AD19</f>
        <v>e</v>
      </c>
      <c r="AC13" s="183"/>
      <c r="AD13" s="102"/>
      <c r="AE13" s="191"/>
      <c r="AF13" s="183" t="str">
        <f ca="1">AS18</f>
        <v>ㆭ</v>
      </c>
      <c r="AG13" s="102"/>
      <c r="AH13" s="190" t="str">
        <f ca="1">AS19</f>
        <v>ng</v>
      </c>
      <c r="AI13" s="97"/>
      <c r="AJ13" s="97"/>
      <c r="AK13" s="97"/>
      <c r="AL13" s="97"/>
      <c r="AM13" s="97"/>
      <c r="AN13" s="97"/>
      <c r="AO13" s="97"/>
      <c r="AP13" s="97"/>
      <c r="AQ13" s="97"/>
      <c r="AR13" s="74"/>
      <c r="AS13" s="74"/>
      <c r="AT13" s="97"/>
      <c r="AU13" s="97"/>
      <c r="AV13" s="97"/>
      <c r="BG13" s="79"/>
      <c r="BJ13" s="248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60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6" t="str">
        <f t="shared" si="1"/>
        <v>"E": { commit: "ㄍㄏ" }</v>
      </c>
      <c r="BT13" s="229">
        <f t="shared" si="2"/>
        <v>10</v>
      </c>
      <c r="BU13" s="313" t="str">
        <f t="shared" si="3"/>
        <v>- xform/g/E/</v>
      </c>
      <c r="BW13" s="313" t="str">
        <f t="shared" si="4"/>
        <v>- xform/E/ㄍㄏ/</v>
      </c>
    </row>
    <row r="14" spans="1:75" ht="31.5" customHeight="1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74"/>
      <c r="AS14" s="74"/>
      <c r="AT14" s="97"/>
      <c r="AU14" s="97"/>
      <c r="AV14" s="97"/>
      <c r="BG14" s="79"/>
      <c r="BJ14" s="248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60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6" t="str">
        <f t="shared" si="1"/>
        <v>"d": { commit: "ㄎ" }</v>
      </c>
      <c r="BT14" s="229">
        <f t="shared" si="2"/>
        <v>11</v>
      </c>
      <c r="BU14" s="313" t="str">
        <f t="shared" si="3"/>
        <v>- xform/K/d/</v>
      </c>
      <c r="BW14" s="313" t="str">
        <f t="shared" si="4"/>
        <v>- xform/d/ㄎ/</v>
      </c>
    </row>
    <row r="15" spans="1:75" s="119" customFormat="1" ht="31.5" customHeight="1">
      <c r="A15" s="114"/>
      <c r="B15" s="115" t="s">
        <v>303</v>
      </c>
      <c r="C15" s="116"/>
      <c r="D15" s="117" cm="1">
        <f t="array" ref="D15" xml:space="preserve"> COLUMN() - COLUMN($C:$C)</f>
        <v>1</v>
      </c>
      <c r="E15" s="117" cm="1">
        <f t="array" ref="E15" xml:space="preserve"> COLUMN() - COLUMN($C:$C)</f>
        <v>2</v>
      </c>
      <c r="F15" s="117" cm="1">
        <f t="array" ref="F15" xml:space="preserve"> COLUMN() - COLUMN($C:$C)</f>
        <v>3</v>
      </c>
      <c r="G15" s="117" cm="1">
        <f t="array" ref="G15" xml:space="preserve"> COLUMN() - COLUMN($C:$C)</f>
        <v>4</v>
      </c>
      <c r="H15" s="117" cm="1">
        <f t="array" ref="H15" xml:space="preserve"> COLUMN() - COLUMN($C:$C)</f>
        <v>5</v>
      </c>
      <c r="I15" s="117" cm="1">
        <f t="array" ref="I15" xml:space="preserve"> COLUMN() - COLUMN($C:$C)</f>
        <v>6</v>
      </c>
      <c r="J15" s="117" cm="1">
        <f t="array" ref="J15" xml:space="preserve"> COLUMN() - COLUMN($C:$C)</f>
        <v>7</v>
      </c>
      <c r="K15" s="117" cm="1">
        <f t="array" ref="K15" xml:space="preserve"> COLUMN() - COLUMN($C:$C)</f>
        <v>8</v>
      </c>
      <c r="L15" s="117" cm="1">
        <f t="array" ref="L15" xml:space="preserve"> COLUMN() - COLUMN($C:$C)</f>
        <v>9</v>
      </c>
      <c r="M15" s="117" cm="1">
        <f t="array" ref="M15" xml:space="preserve"> COLUMN() - COLUMN($C:$C)</f>
        <v>10</v>
      </c>
      <c r="N15" s="117" cm="1">
        <f t="array" ref="N15" xml:space="preserve"> COLUMN() - COLUMN($C:$C)</f>
        <v>11</v>
      </c>
      <c r="O15" s="117" cm="1">
        <f t="array" ref="O15" xml:space="preserve"> COLUMN() - COLUMN($C:$C)</f>
        <v>12</v>
      </c>
      <c r="P15" s="117" cm="1">
        <f t="array" ref="P15" xml:space="preserve"> COLUMN() - COLUMN($C:$C)</f>
        <v>13</v>
      </c>
      <c r="Q15" s="117" cm="1">
        <f t="array" ref="Q15" xml:space="preserve"> COLUMN() - COLUMN($C:$C)</f>
        <v>14</v>
      </c>
      <c r="R15" s="117" cm="1">
        <f t="array" ref="R15" xml:space="preserve"> COLUMN() - COLUMN($C:$C)</f>
        <v>15</v>
      </c>
      <c r="S15" s="117" cm="1">
        <f t="array" ref="S15" xml:space="preserve"> COLUMN() - COLUMN($C:$C)</f>
        <v>16</v>
      </c>
      <c r="T15" s="117" cm="1">
        <f t="array" ref="T15" xml:space="preserve"> COLUMN() - COLUMN($C:$C)</f>
        <v>17</v>
      </c>
      <c r="U15" s="117" cm="1">
        <f t="array" ref="U15" xml:space="preserve"> COLUMN() - COLUMN($C:$C)</f>
        <v>18</v>
      </c>
      <c r="V15" s="117" cm="1">
        <f t="array" ref="V15" xml:space="preserve"> COLUMN() - COLUMN($C:$C)</f>
        <v>19</v>
      </c>
      <c r="W15" s="117" cm="1">
        <f t="array" ref="W15" xml:space="preserve"> COLUMN() - COLUMN($C:$C)</f>
        <v>20</v>
      </c>
      <c r="X15" s="118" cm="1">
        <f t="array" ref="X15" xml:space="preserve"> COLUMN() - COLUMN($C:$C)</f>
        <v>21</v>
      </c>
      <c r="Y15" s="118" cm="1">
        <f t="array" ref="Y15" xml:space="preserve"> COLUMN() - COLUMN($C:$C)</f>
        <v>22</v>
      </c>
      <c r="Z15" s="118" cm="1">
        <f t="array" ref="Z15" xml:space="preserve"> COLUMN() - COLUMN($C:$C)</f>
        <v>23</v>
      </c>
      <c r="AA15" s="118" cm="1">
        <f t="array" ref="AA15" xml:space="preserve"> COLUMN() - COLUMN($C:$C)</f>
        <v>24</v>
      </c>
      <c r="AB15" s="118" cm="1">
        <f t="array" ref="AB15" xml:space="preserve"> COLUMN() - COLUMN($C:$C)</f>
        <v>25</v>
      </c>
      <c r="AC15" s="118" cm="1">
        <f t="array" ref="AC15" xml:space="preserve"> COLUMN() - COLUMN($C:$C)</f>
        <v>26</v>
      </c>
      <c r="AD15" s="118" cm="1">
        <f t="array" ref="AD15" xml:space="preserve"> COLUMN() - COLUMN($C:$C)</f>
        <v>27</v>
      </c>
      <c r="AE15" s="118" cm="1">
        <f t="array" ref="AE15" xml:space="preserve"> COLUMN() - COLUMN($C:$C)</f>
        <v>28</v>
      </c>
      <c r="AF15" s="118" cm="1">
        <f t="array" ref="AF15" xml:space="preserve"> COLUMN() - COLUMN($C:$C)</f>
        <v>29</v>
      </c>
      <c r="AG15" s="118" cm="1">
        <f t="array" ref="AG15" xml:space="preserve"> COLUMN() - COLUMN($C:$C)</f>
        <v>30</v>
      </c>
      <c r="AH15" s="118" cm="1">
        <f t="array" ref="AH15" xml:space="preserve"> COLUMN() - COLUMN($C:$C)</f>
        <v>31</v>
      </c>
      <c r="AI15" s="118" cm="1">
        <f t="array" ref="AI15" xml:space="preserve"> COLUMN() - COLUMN($C:$C)</f>
        <v>32</v>
      </c>
      <c r="AJ15" s="118" cm="1">
        <f t="array" ref="AJ15" xml:space="preserve"> COLUMN() - COLUMN($C:$C)</f>
        <v>33</v>
      </c>
      <c r="AK15" s="118" cm="1">
        <f t="array" ref="AK15" xml:space="preserve"> COLUMN() - COLUMN($C:$C)</f>
        <v>34</v>
      </c>
      <c r="AL15" s="118" cm="1">
        <f t="array" ref="AL15" xml:space="preserve"> COLUMN() - COLUMN($C:$C)</f>
        <v>35</v>
      </c>
      <c r="AM15" s="118" cm="1">
        <f t="array" ref="AM15" xml:space="preserve"> COLUMN() - COLUMN($C:$C)</f>
        <v>36</v>
      </c>
      <c r="AN15" s="118" cm="1">
        <f t="array" ref="AN15" xml:space="preserve"> COLUMN() - COLUMN($C:$C)</f>
        <v>37</v>
      </c>
      <c r="AO15" s="118" cm="1">
        <f t="array" ref="AO15" xml:space="preserve"> COLUMN() - COLUMN($C:$C)</f>
        <v>38</v>
      </c>
      <c r="AP15" s="118" cm="1">
        <f t="array" ref="AP15" xml:space="preserve"> COLUMN() - COLUMN($C:$C)</f>
        <v>39</v>
      </c>
      <c r="AQ15" s="118" cm="1">
        <f t="array" ref="AQ15" xml:space="preserve"> COLUMN() - COLUMN($C:$C)</f>
        <v>40</v>
      </c>
      <c r="AR15" s="118" cm="1">
        <f t="array" ref="AR15" xml:space="preserve"> COLUMN() - COLUMN($C:$C)</f>
        <v>41</v>
      </c>
      <c r="AS15" s="118" cm="1">
        <f t="array" ref="AS15" xml:space="preserve"> COLUMN() - COLUMN($C:$C)</f>
        <v>42</v>
      </c>
      <c r="AT15" s="118" cm="1">
        <f t="array" ref="AT15" xml:space="preserve"> COLUMN() - COLUMN($C:$C)</f>
        <v>43</v>
      </c>
      <c r="AU15" s="118" cm="1">
        <f t="array" ref="AU15" xml:space="preserve"> COLUMN() - COLUMN($C:$C)</f>
        <v>44</v>
      </c>
      <c r="AV15" s="118" cm="1">
        <f t="array" ref="AV15" xml:space="preserve"> COLUMN() - COLUMN($C:$C)</f>
        <v>45</v>
      </c>
      <c r="AW15" s="259" cm="1">
        <f t="array" ref="AW15" xml:space="preserve"> COLUMN() - COLUMN($C:$C)</f>
        <v>46</v>
      </c>
      <c r="AX15" s="259" cm="1">
        <f t="array" ref="AX15" xml:space="preserve"> COLUMN() - COLUMN($C:$C)</f>
        <v>47</v>
      </c>
      <c r="AY15" s="259" cm="1">
        <f t="array" ref="AY15" xml:space="preserve"> COLUMN() - COLUMN($C:$C)</f>
        <v>48</v>
      </c>
      <c r="AZ15" s="259" cm="1">
        <f t="array" ref="AZ15" xml:space="preserve"> COLUMN() - COLUMN($C:$C)</f>
        <v>49</v>
      </c>
      <c r="BA15" s="259" cm="1">
        <f t="array" ref="BA15" xml:space="preserve"> COLUMN() - COLUMN($C:$C)</f>
        <v>50</v>
      </c>
      <c r="BB15" s="259" cm="1">
        <f t="array" ref="BB15" xml:space="preserve"> COLUMN() - COLUMN($C:$C)</f>
        <v>51</v>
      </c>
      <c r="BC15" s="79"/>
      <c r="BD15" s="79"/>
      <c r="BE15" s="79"/>
      <c r="BF15" s="79"/>
      <c r="BG15" s="79"/>
      <c r="BJ15" s="248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60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6" t="str">
        <f t="shared" si="1"/>
        <v>"?": { commit: "ㄥ" }</v>
      </c>
      <c r="BT15" s="253">
        <f t="shared" si="2"/>
        <v>12</v>
      </c>
      <c r="BU15" s="313" t="str">
        <f t="shared" si="3"/>
        <v>- xform/w/?/</v>
      </c>
      <c r="BW15" s="313" t="str">
        <f t="shared" si="4"/>
        <v>- xform/?/ㄥ/</v>
      </c>
    </row>
    <row r="16" spans="1:75" s="123" customFormat="1" ht="31.5" customHeight="1">
      <c r="A16" s="120"/>
      <c r="B16" s="121" t="s">
        <v>257</v>
      </c>
      <c r="C16" s="122"/>
      <c r="D16" s="246" cm="1">
        <f t="array" aca="1" ref="D16" ca="1">INDIRECT(ADDRESS(ROW($BK$4)+D$15-1, COLUMN($BK$4)))</f>
        <v>1</v>
      </c>
      <c r="E16" s="246" t="str" cm="1">
        <f t="array" aca="1" ref="E16" ca="1">INDIRECT(ADDRESS(ROW($BK$4)+E$15-1, COLUMN($BK$4)))</f>
        <v>!</v>
      </c>
      <c r="F16" s="246" t="str" cm="1">
        <f t="array" aca="1" ref="F16" ca="1">INDIRECT(ADDRESS(ROW($BK$4)+F$15-1, COLUMN($BK$4)))</f>
        <v>q</v>
      </c>
      <c r="G16" s="246" t="str" cm="1">
        <f t="array" aca="1" ref="G16" ca="1">INDIRECT(ADDRESS(ROW($BK$4)+G$15-1, COLUMN($BK$4)))</f>
        <v>a</v>
      </c>
      <c r="H16" s="246" cm="1">
        <f t="array" aca="1" ref="H16" ca="1">INDIRECT(ADDRESS(ROW($BK$4)+H$15-1, COLUMN($BK$4)))</f>
        <v>2</v>
      </c>
      <c r="I16" s="246" t="str" cm="1">
        <f t="array" aca="1" ref="I16" ca="1">INDIRECT(ADDRESS(ROW($BK$4)+I$15-1, COLUMN($BK$4)))</f>
        <v>w</v>
      </c>
      <c r="J16" s="246" t="str" cm="1">
        <f t="array" aca="1" ref="J16" ca="1">INDIRECT(ADDRESS(ROW($BK$4)+J$15-1, COLUMN($BK$4)))</f>
        <v>s</v>
      </c>
      <c r="K16" s="246" t="str" cm="1">
        <f t="array" aca="1" ref="K16" ca="1">INDIRECT(ADDRESS(ROW($BK$4)+K$15-1, COLUMN($BK$4)))</f>
        <v>x</v>
      </c>
      <c r="L16" s="246" t="str" cm="1">
        <f t="array" aca="1" ref="L16" ca="1">INDIRECT(ADDRESS(ROW($BK$4)+L$15-1, COLUMN($BK$4)))</f>
        <v>e</v>
      </c>
      <c r="M16" s="246" t="str" cm="1">
        <f t="array" aca="1" ref="M16" ca="1">INDIRECT(ADDRESS(ROW($BK$4)+M$15-1, COLUMN($BK$4)))</f>
        <v>E</v>
      </c>
      <c r="N16" s="246" t="str" cm="1">
        <f t="array" aca="1" ref="N16" ca="1">INDIRECT(ADDRESS(ROW($BK$4)+N$15-1, COLUMN($BK$4)))</f>
        <v>d</v>
      </c>
      <c r="O16" s="246" t="str" cm="1">
        <f t="array" aca="1" ref="O16" ca="1">INDIRECT(ADDRESS(ROW($BK$4)+O$15-1, COLUMN($BK$4)))</f>
        <v>?</v>
      </c>
      <c r="P16" s="246" t="str" cm="1">
        <f t="array" aca="1" ref="P16" ca="1">INDIRECT(ADDRESS(ROW($BK$4)+P$15-1, COLUMN($BK$4)))</f>
        <v>y</v>
      </c>
      <c r="Q16" s="246" t="str" cm="1">
        <f t="array" aca="1" ref="Q16" ca="1">INDIRECT(ADDRESS(ROW($BK$4)+Q$15-1, COLUMN($BK$4)))</f>
        <v>h</v>
      </c>
      <c r="R16" s="246" t="str" cm="1">
        <f t="array" aca="1" ref="R16" ca="1">INDIRECT(ADDRESS(ROW($BK$4)+R$15-1, COLUMN($BK$4)))</f>
        <v>n</v>
      </c>
      <c r="S16" s="246" t="str" cm="1">
        <f t="array" aca="1" ref="S16" ca="1">INDIRECT(ADDRESS(ROW($BK$4)+S$15-1, COLUMN($BK$4)))</f>
        <v>b</v>
      </c>
      <c r="T16" s="246" t="str" cm="1">
        <f t="array" aca="1" ref="T16" ca="1">INDIRECT(ADDRESS(ROW($BK$4)+T$15-1, COLUMN($BK$4)))</f>
        <v>Y</v>
      </c>
      <c r="U16" s="246" t="str" cm="1">
        <f t="array" aca="1" ref="U16" ca="1">INDIRECT(ADDRESS(ROW($BK$4)+U$15-1, COLUMN($BK$4)))</f>
        <v>H</v>
      </c>
      <c r="V16" s="246" t="str" cm="1">
        <f t="array" aca="1" ref="V16" ca="1">INDIRECT(ADDRESS(ROW($BK$4)+V$15-1, COLUMN($BK$4)))</f>
        <v>N</v>
      </c>
      <c r="W16" s="246" t="str" cm="1">
        <f t="array" aca="1" ref="W16" ca="1">INDIRECT(ADDRESS(ROW($BK$4)+W$15-1, COLUMN($BK$4)))</f>
        <v>c</v>
      </c>
      <c r="X16" s="246" t="str" cm="1">
        <f t="array" aca="1" ref="X16" ca="1">INDIRECT(ADDRESS(ROW($BK$4)+X$15-1, COLUMN($BK$4)))</f>
        <v>u</v>
      </c>
      <c r="Y16" s="246" t="str" cm="1">
        <f t="array" aca="1" ref="Y16" ca="1">INDIRECT(ADDRESS(ROW($BK$4)+Y$15-1, COLUMN($BK$4)))</f>
        <v>U</v>
      </c>
      <c r="Z16" s="246" t="str" cm="1">
        <f t="array" aca="1" ref="Z16" ca="1">INDIRECT(ADDRESS(ROW($BK$4)+Z$15-1, COLUMN($BK$4)))</f>
        <v>j</v>
      </c>
      <c r="AA16" s="246" t="str" cm="1">
        <f t="array" aca="1" ref="AA16" ca="1">INDIRECT(ADDRESS(ROW($BK$4)+AA$15-1, COLUMN($BK$4)))</f>
        <v>J</v>
      </c>
      <c r="AB16" s="246" cm="1">
        <f t="array" aca="1" ref="AB16" ca="1">INDIRECT(ADDRESS(ROW($BK$4)+AB$15-1, COLUMN($BK$4)))</f>
        <v>8</v>
      </c>
      <c r="AC16" s="246" t="str" cm="1">
        <f t="array" aca="1" ref="AC16" ca="1">INDIRECT(ADDRESS(ROW($BK$4)+AC$15-1, COLUMN($BK$4)))</f>
        <v>*</v>
      </c>
      <c r="AD16" s="246" t="str" cm="1">
        <f t="array" aca="1" ref="AD16" ca="1">INDIRECT(ADDRESS(ROW($BK$4)+AD$15-1, COLUMN($BK$4)))</f>
        <v>,</v>
      </c>
      <c r="AE16" s="246" t="str" cm="1">
        <f t="array" aca="1" ref="AE16" ca="1">INDIRECT(ADDRESS(ROW($BK$4)+AE$15-1, COLUMN($BK$4)))</f>
        <v>&lt;</v>
      </c>
      <c r="AF16" s="246" t="str" cm="1">
        <f t="array" aca="1" ref="AF16" ca="1">INDIRECT(ADDRESS(ROW($BK$4)+AF$15-1, COLUMN($BK$4)))</f>
        <v>i</v>
      </c>
      <c r="AG16" s="246" t="str" cm="1">
        <f t="array" aca="1" ref="AG16" ca="1">INDIRECT(ADDRESS(ROW($BK$4)+AG$15-1, COLUMN($BK$4)))</f>
        <v>I</v>
      </c>
      <c r="AH16" s="246" t="str" cm="1">
        <f t="array" aca="1" ref="AH16" ca="1">INDIRECT(ADDRESS(ROW($BK$4)+AH$15-1, COLUMN($BK$4)))</f>
        <v>k</v>
      </c>
      <c r="AI16" s="246" cm="1">
        <f t="array" aca="1" ref="AI16" ca="1">INDIRECT(ADDRESS(ROW($BK$4)+AI$15-1, COLUMN($BK$4)))</f>
        <v>0</v>
      </c>
      <c r="AJ16" s="246" cm="1">
        <f t="array" aca="1" ref="AJ16" ca="1">INDIRECT(ADDRESS(ROW($BK$4)+AJ$15-1, COLUMN($BK$4)))</f>
        <v>9</v>
      </c>
      <c r="AK16" s="246" t="str" cm="1">
        <f t="array" aca="1" ref="AK16" ca="1">INDIRECT(ADDRESS(ROW($BK$4)+AK$15-1, COLUMN($BK$4)))</f>
        <v>(</v>
      </c>
      <c r="AL16" s="246" t="str" cm="1">
        <f t="array" aca="1" ref="AL16" ca="1">INDIRECT(ADDRESS(ROW($BK$4)+AL$15-1, COLUMN($BK$4)))</f>
        <v>l</v>
      </c>
      <c r="AM16" s="246" t="str" cm="1">
        <f t="array" aca="1" ref="AM16" ca="1">INDIRECT(ADDRESS(ROW($BK$4)+AM$15-1, COLUMN($BK$4)))</f>
        <v>L</v>
      </c>
      <c r="AN16" s="246" t="str" cm="1">
        <f t="array" aca="1" ref="AN16" ca="1">INDIRECT(ADDRESS(ROW($BK$4)+AN$15-1, COLUMN($BK$4)))</f>
        <v>O</v>
      </c>
      <c r="AO16" s="246" t="str" cm="1">
        <f t="array" aca="1" ref="AO16" ca="1">INDIRECT(ADDRESS(ROW($BK$4)+AO$15-1, COLUMN($BK$4)))</f>
        <v>A</v>
      </c>
      <c r="AP16" s="246" t="str" cm="1">
        <f t="array" aca="1" ref="AP16" ca="1">INDIRECT(ADDRESS(ROW($BK$4)+AP$15-1, COLUMN($BK$4)))</f>
        <v>:</v>
      </c>
      <c r="AQ16" s="246" t="str" cm="1">
        <f t="array" aca="1" ref="AQ16" ca="1">INDIRECT(ADDRESS(ROW($BK$4)+AQ$15-1, COLUMN($BK$4)))</f>
        <v>;</v>
      </c>
      <c r="AR16" s="246" t="str" cm="1">
        <f t="array" aca="1" ref="AR16" ca="1">INDIRECT(ADDRESS(ROW($BK$4)+AR$15-1, COLUMN($BK$4)))</f>
        <v>o</v>
      </c>
      <c r="AS16" s="246" t="str" cm="1">
        <f t="array" aca="1" ref="AS16" ca="1">INDIRECT(ADDRESS(ROW($BK$4)+AS$15-1, COLUMN($BK$4)))</f>
        <v>/</v>
      </c>
      <c r="AT16" s="246" t="str" cm="1">
        <f t="array" aca="1" ref="AT16" ca="1">INDIRECT(ADDRESS(ROW($BK$4)+AT$15-1, COLUMN($BK$4)))</f>
        <v>m</v>
      </c>
      <c r="AU16" s="246" t="str" cm="1">
        <f t="array" aca="1" ref="AU16" ca="1">INDIRECT(ADDRESS(ROW($BK$4)+AU$15-1, COLUMN($BK$4)))</f>
        <v>p</v>
      </c>
      <c r="AV16" s="246" t="str" cm="1">
        <f t="array" aca="1" ref="AV16" ca="1">INDIRECT(ADDRESS(ROW($BK$4)+AV$15-1, COLUMN($BK$4)))</f>
        <v>-</v>
      </c>
      <c r="AW16" s="246" t="str" cm="1">
        <f t="array" aca="1" ref="AW16" ca="1">INDIRECT(ADDRESS(ROW($BK$4)+AW$15-1, COLUMN($BK$4)))</f>
        <v xml:space="preserve"> </v>
      </c>
      <c r="AX16" s="246" cm="1">
        <f t="array" aca="1" ref="AX16" ca="1">INDIRECT(ADDRESS(ROW($BK$4)+AX$15-1, COLUMN($BK$4)))</f>
        <v>4</v>
      </c>
      <c r="AY16" s="246" cm="1">
        <f t="array" aca="1" ref="AY16" ca="1">INDIRECT(ADDRESS(ROW($BK$4)+AY$15-1, COLUMN($BK$4)))</f>
        <v>3</v>
      </c>
      <c r="AZ16" s="246" cm="1">
        <f t="array" aca="1" ref="AZ16" ca="1">INDIRECT(ADDRESS(ROW($BK$4)+AZ$15-1, COLUMN($BK$4)))</f>
        <v>6</v>
      </c>
      <c r="BA16" s="246" cm="1">
        <f t="array" aca="1" ref="BA16" ca="1">INDIRECT(ADDRESS(ROW($BK$4)+BA$15-1, COLUMN($BK$4)))</f>
        <v>5</v>
      </c>
      <c r="BB16" s="246" cm="1">
        <f t="array" aca="1" ref="BB16" ca="1">INDIRECT(ADDRESS(ROW($BK$4)+BB$15-1, COLUMN($BK$4)))</f>
        <v>7</v>
      </c>
      <c r="BC16" s="79"/>
      <c r="BD16" s="79"/>
      <c r="BE16" s="79"/>
      <c r="BF16" s="79"/>
      <c r="BG16" s="79"/>
      <c r="BJ16" s="248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60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c</v>
      </c>
      <c r="BP16" s="13"/>
      <c r="BR16" s="106" t="str">
        <f t="shared" si="1"/>
        <v>"y": { commit: "ㄗ" }</v>
      </c>
      <c r="BT16" s="130">
        <f t="shared" si="2"/>
        <v>13</v>
      </c>
      <c r="BU16" s="313" t="str">
        <f t="shared" si="3"/>
        <v>- xform/z/y/</v>
      </c>
      <c r="BW16" s="313" t="str">
        <f t="shared" si="4"/>
        <v>- xform/y/ㄗ/</v>
      </c>
    </row>
    <row r="17" spans="1:75" s="123" customFormat="1" ht="31.5" customHeight="1">
      <c r="A17" s="120"/>
      <c r="B17" s="305" t="s">
        <v>304</v>
      </c>
      <c r="C17" s="125"/>
      <c r="D17" s="307" t="str" cm="1">
        <f t="array" aca="1" ref="D17" ca="1" xml:space="preserve"> INDEX($BL$4:$BL$54, MATCH(TRUE, EXACT(D$16, $BK$4:$BK$54), 0))</f>
        <v>ㄅ</v>
      </c>
      <c r="E17" s="307" t="str" cm="1">
        <f t="array" aca="1" ref="E17" ca="1" xml:space="preserve"> INDEX($BL$4:$BL$54, MATCH(TRUE, EXACT(E$16, $BK$4:$BK$54), 0))</f>
        <v>ㄅㄏ</v>
      </c>
      <c r="F17" s="307" t="str" cm="1">
        <f t="array" aca="1" ref="F17" ca="1" xml:space="preserve"> INDEX($BL$4:$BL$54, MATCH(TRUE, EXACT(F$16, $BK$4:$BK$54), 0))</f>
        <v>ㄆ</v>
      </c>
      <c r="G17" s="307" t="str" cm="1">
        <f t="array" aca="1" ref="G17" ca="1" xml:space="preserve"> INDEX($BL$4:$BL$54, MATCH(TRUE, EXACT(G$16, $BK$4:$BK$54), 0))</f>
        <v>ㄇ</v>
      </c>
      <c r="H17" s="307" t="str" cm="1">
        <f t="array" aca="1" ref="H17" ca="1" xml:space="preserve"> INDEX($BL$4:$BL$54, MATCH(TRUE, EXACT(H$16, $BK$4:$BK$54), 0))</f>
        <v>ㄉ</v>
      </c>
      <c r="I17" s="307" t="str" cm="1">
        <f t="array" aca="1" ref="I17" ca="1" xml:space="preserve"> INDEX($BL$4:$BL$54, MATCH(TRUE, EXACT(I$16, $BK$4:$BK$54), 0))</f>
        <v>ㄊ</v>
      </c>
      <c r="J17" s="307" t="str" cm="1">
        <f t="array" aca="1" ref="J17" ca="1" xml:space="preserve"> INDEX($BL$4:$BL$54, MATCH(TRUE, EXACT(J$16, $BK$4:$BK$54), 0))</f>
        <v>ㄋ</v>
      </c>
      <c r="K17" s="307" t="str" cm="1">
        <f t="array" aca="1" ref="K17" ca="1" xml:space="preserve"> INDEX($BL$4:$BL$54, MATCH(TRUE, EXACT(K$16, $BK$4:$BK$54), 0))</f>
        <v>ㄌ</v>
      </c>
      <c r="L17" s="307" t="str" cm="1">
        <f t="array" aca="1" ref="L17" ca="1" xml:space="preserve"> INDEX($BL$4:$BL$54, MATCH(TRUE, EXACT(L$16, $BK$4:$BK$54), 0))</f>
        <v>ㄍ</v>
      </c>
      <c r="M17" s="307" t="str" cm="1">
        <f t="array" aca="1" ref="M17" ca="1" xml:space="preserve"> INDEX($BL$4:$BL$54, MATCH(TRUE, EXACT(M$16, $BK$4:$BK$54), 0))</f>
        <v>ㄍㄏ</v>
      </c>
      <c r="N17" s="307" t="str" cm="1">
        <f t="array" aca="1" ref="N17" ca="1" xml:space="preserve"> INDEX($BL$4:$BL$54, MATCH(TRUE, EXACT(N$16, $BK$4:$BK$54), 0))</f>
        <v>ㄎ</v>
      </c>
      <c r="O17" s="307" t="str" cm="1">
        <f t="array" aca="1" ref="O17" ca="1" xml:space="preserve"> INDEX($BL$4:$BL$54, MATCH(TRUE, EXACT(O$16, $BK$4:$BK$54), 0))</f>
        <v>ㄥ</v>
      </c>
      <c r="P17" s="307" t="str" cm="1">
        <f t="array" aca="1" ref="P17" ca="1" xml:space="preserve"> INDEX($BL$4:$BL$54, MATCH(TRUE, EXACT(P$16, $BK$4:$BK$54), 0))</f>
        <v>ㄗ</v>
      </c>
      <c r="Q17" s="307" t="str" cm="1">
        <f t="array" aca="1" ref="Q17" ca="1" xml:space="preserve"> INDEX($BL$4:$BL$54, MATCH(TRUE, EXACT(Q$16, $BK$4:$BK$54), 0))</f>
        <v>ㄘ</v>
      </c>
      <c r="R17" s="307" t="str" cm="1">
        <f t="array" aca="1" ref="R17" ca="1" xml:space="preserve"> INDEX($BL$4:$BL$54, MATCH(TRUE, EXACT(R$16, $BK$4:$BK$54), 0))</f>
        <v>ㄙ</v>
      </c>
      <c r="S17" s="307" t="str" cm="1">
        <f t="array" aca="1" ref="S17" ca="1" xml:space="preserve"> INDEX($BL$4:$BL$54, MATCH(TRUE, EXACT(S$16, $BK$4:$BK$54), 0))</f>
        <v>ㄖ</v>
      </c>
      <c r="T17" s="307" t="str" cm="1">
        <f t="array" aca="1" ref="T17" ca="1" xml:space="preserve"> INDEX($BL$4:$BL$54, MATCH(TRUE, EXACT(T$16, $BK$4:$BK$54), 0))</f>
        <v>ㄐ</v>
      </c>
      <c r="U17" s="307" t="str" cm="1">
        <f t="array" aca="1" ref="U17" ca="1" xml:space="preserve"> INDEX($BL$4:$BL$54, MATCH(TRUE, EXACT(U$16, $BK$4:$BK$54), 0))</f>
        <v>ㄑ</v>
      </c>
      <c r="V17" s="307" t="str" cm="1">
        <f t="array" aca="1" ref="V17" ca="1" xml:space="preserve"> INDEX($BL$4:$BL$54, MATCH(TRUE, EXACT(V$16, $BK$4:$BK$54), 0))</f>
        <v>ㄒ</v>
      </c>
      <c r="W17" s="307" t="str" cm="1">
        <f t="array" aca="1" ref="W17" ca="1" xml:space="preserve"> INDEX($BL$4:$BL$54, MATCH(TRUE, EXACT(W$16, $BK$4:$BK$54), 0))</f>
        <v>ㄏ</v>
      </c>
      <c r="X17" s="307" t="str" cm="1">
        <f t="array" aca="1" ref="X17" ca="1" xml:space="preserve"> INDEX($BL$4:$BL$54, MATCH(TRUE, EXACT(X$16, $BK$4:$BK$54), 0))</f>
        <v>ㄧ</v>
      </c>
      <c r="Y17" s="307" t="str" cm="1">
        <f t="array" aca="1" ref="Y17" ca="1" xml:space="preserve"> INDEX($BL$4:$BL$54, MATCH(TRUE, EXACT(Y$16, $BK$4:$BK$54), 0))</f>
        <v>ㄥㄧ</v>
      </c>
      <c r="Z17" s="307" t="str" cm="1">
        <f t="array" aca="1" ref="Z17" ca="1" xml:space="preserve"> INDEX($BL$4:$BL$54, MATCH(TRUE, EXACT(Z$16, $BK$4:$BK$54), 0))</f>
        <v>ㄨ</v>
      </c>
      <c r="AA17" s="307" t="str" cm="1">
        <f t="array" aca="1" ref="AA17" ca="1" xml:space="preserve"> INDEX($BL$4:$BL$54, MATCH(TRUE, EXACT(AA$16, $BK$4:$BK$54), 0))</f>
        <v>ㄥㄨ</v>
      </c>
      <c r="AB17" s="307" t="str" cm="1">
        <f t="array" aca="1" ref="AB17" ca="1" xml:space="preserve"> INDEX($BL$4:$BL$54, MATCH(TRUE, EXACT(AB$16, $BK$4:$BK$54), 0))</f>
        <v>ㄚ</v>
      </c>
      <c r="AC17" s="307" t="str" cm="1">
        <f t="array" aca="1" ref="AC17" ca="1" xml:space="preserve"> INDEX($BL$4:$BL$54, MATCH(TRUE, EXACT(AC$16, $BK$4:$BK$54), 0))</f>
        <v>ㄥㄚ</v>
      </c>
      <c r="AD17" s="307" t="str" cm="1">
        <f t="array" aca="1" ref="AD17" ca="1" xml:space="preserve"> INDEX($BL$4:$BL$54, MATCH(TRUE, EXACT(AD$16, $BK$4:$BK$54), 0))</f>
        <v>ㄝ</v>
      </c>
      <c r="AE17" s="307" t="str" cm="1">
        <f t="array" aca="1" ref="AE17" ca="1" xml:space="preserve"> INDEX($BL$4:$BL$54, MATCH(TRUE, EXACT(AE$16, $BK$4:$BK$54), 0))</f>
        <v>ㄥㄝ</v>
      </c>
      <c r="AF17" s="307" t="str" cm="1">
        <f t="array" aca="1" ref="AF17" ca="1" xml:space="preserve"> INDEX($BL$4:$BL$54, MATCH(TRUE, EXACT(AF$16, $BK$4:$BK$54), 0))</f>
        <v>ㄛ</v>
      </c>
      <c r="AG17" s="307" t="str" cm="1">
        <f t="array" aca="1" ref="AG17" ca="1" xml:space="preserve"> INDEX($BL$4:$BL$54, MATCH(TRUE, EXACT(AG$16, $BK$4:$BK$54), 0))</f>
        <v>ㄥㄛ</v>
      </c>
      <c r="AH17" s="307" t="str" cm="1">
        <f t="array" aca="1" ref="AH17" ca="1" xml:space="preserve"> INDEX($BL$4:$BL$54, MATCH(TRUE, EXACT(AH$16, $BK$4:$BK$54), 0))</f>
        <v>ㄜ</v>
      </c>
      <c r="AI17" s="307" t="str" cm="1">
        <f t="array" aca="1" ref="AI17" ca="1" xml:space="preserve"> INDEX($BL$4:$BL$54, MATCH(TRUE, EXACT(AI$16, $BK$4:$BK$54), 0))</f>
        <v>ㄢ</v>
      </c>
      <c r="AJ17" s="307" t="str" cm="1">
        <f t="array" aca="1" ref="AJ17" ca="1" xml:space="preserve"> INDEX($BL$4:$BL$54, MATCH(TRUE, EXACT(AJ$16, $BK$4:$BK$54), 0))</f>
        <v>ㄞ</v>
      </c>
      <c r="AK17" s="307" t="str" cm="1">
        <f t="array" aca="1" ref="AK17" ca="1" xml:space="preserve"> INDEX($BL$4:$BL$54, MATCH(TRUE, EXACT(AK$16, $BK$4:$BK$54), 0))</f>
        <v>ㄥㄞ</v>
      </c>
      <c r="AL17" s="307" t="str" cm="1">
        <f t="array" aca="1" ref="AL17" ca="1" xml:space="preserve"> INDEX($BL$4:$BL$54, MATCH(TRUE, EXACT(AL$16, $BK$4:$BK$54), 0))</f>
        <v>ㄠ</v>
      </c>
      <c r="AM17" s="307" t="str" cm="1">
        <f t="array" aca="1" ref="AM17" ca="1" xml:space="preserve"> INDEX($BL$4:$BL$54, MATCH(TRUE, EXACT(AM$16, $BK$4:$BK$54), 0))</f>
        <v>ㄥㄠ</v>
      </c>
      <c r="AN17" s="307" t="str" cm="1">
        <f t="array" aca="1" ref="AN17" ca="1" xml:space="preserve"> INDEX($BL$4:$BL$54, MATCH(TRUE, EXACT(AN$16, $BK$4:$BK$54), 0))</f>
        <v>ㄛㄇ</v>
      </c>
      <c r="AO17" s="307" t="str" cm="1">
        <f t="array" aca="1" ref="AO17" ca="1" xml:space="preserve"> INDEX($BL$4:$BL$54, MATCH(TRUE, EXACT(AO$16, $BK$4:$BK$54), 0))</f>
        <v>ㄚㄇ</v>
      </c>
      <c r="AP17" s="307" t="str" cm="1">
        <f t="array" aca="1" ref="AP17" ca="1" xml:space="preserve"> INDEX($BL$4:$BL$54, MATCH(TRUE, EXACT(AP$16, $BK$4:$BK$54), 0))</f>
        <v>ㄛㄥ</v>
      </c>
      <c r="AQ17" s="307" t="str" cm="1">
        <f t="array" aca="1" ref="AQ17" ca="1" xml:space="preserve"> INDEX($BL$4:$BL$54, MATCH(TRUE, EXACT(AQ$16, $BK$4:$BK$54), 0))</f>
        <v>ㄤ</v>
      </c>
      <c r="AR17" s="307" t="str" cm="1">
        <f t="array" aca="1" ref="AR17" ca="1" xml:space="preserve"> INDEX($BL$4:$BL$54, MATCH(TRUE, EXACT(AR$16, $BK$4:$BK$54), 0))</f>
        <v>ㆨ</v>
      </c>
      <c r="AS17" s="307" t="str" cm="1">
        <f t="array" aca="1" ref="AS17" ca="1" xml:space="preserve"> INDEX($BL$4:$BL$54, MATCH(TRUE, EXACT(AS$16, $BK$4:$BK$54), 0))</f>
        <v>ㄥ</v>
      </c>
      <c r="AT17" s="307" t="str" cm="1">
        <f t="array" aca="1" ref="AT17" ca="1" xml:space="preserve"> INDEX($BL$4:$BL$54, MATCH(TRUE, EXACT(AT$16, $BK$4:$BK$54), 0))</f>
        <v>ㄇ</v>
      </c>
      <c r="AU17" s="307" t="str" cm="1">
        <f t="array" aca="1" ref="AU17" ca="1" xml:space="preserve"> INDEX($BL$4:$BL$54, MATCH(TRUE, EXACT(AU$16, $BK$4:$BK$54), 0))</f>
        <v>ㄣ</v>
      </c>
      <c r="AV17" s="307" t="str" cm="1">
        <f t="array" aca="1" ref="AV17" ca="1" xml:space="preserve"> INDEX($BL$4:$BL$54, MATCH(TRUE, EXACT(AV$16, $BK$4:$BK$54), 0))</f>
        <v>鼻</v>
      </c>
      <c r="AW17" s="307" t="str" cm="1">
        <f t="array" aca="1" ref="AW17" ca="1" xml:space="preserve"> INDEX($BL$4:$BL$54, MATCH(TRUE, EXACT(AW$16, $BK$4:$BK$54), 0))</f>
        <v>ˉ</v>
      </c>
      <c r="AX17" s="307" t="str" cm="1">
        <f t="array" aca="1" ref="AX17" ca="1" xml:space="preserve"> INDEX($BL$4:$BL$54, MATCH(TRUE, EXACT(AX$16, $BK$4:$BK$54), 0))</f>
        <v>ˋ</v>
      </c>
      <c r="AY17" s="307" t="str" cm="1">
        <f t="array" aca="1" ref="AY17" ca="1" xml:space="preserve"> INDEX($BL$4:$BL$54, MATCH(TRUE, EXACT(AY$16, $BK$4:$BK$54), 0))</f>
        <v>_</v>
      </c>
      <c r="AZ17" s="307" t="str" cm="1">
        <f t="array" aca="1" ref="AZ17" ca="1" xml:space="preserve"> INDEX($BL$4:$BL$54, MATCH(TRUE, EXACT(AZ$16, $BK$4:$BK$54), 0))</f>
        <v>ˇ</v>
      </c>
      <c r="BA17" s="307" t="str" cm="1">
        <f t="array" aca="1" ref="BA17" ca="1" xml:space="preserve"> INDEX($BL$4:$BL$54, MATCH(TRUE, EXACT(BA$16, $BK$4:$BK$54), 0))</f>
        <v>+</v>
      </c>
      <c r="BB17" s="307" t="str" cm="1">
        <f t="array" aca="1" ref="BB17" ca="1" xml:space="preserve"> INDEX($BL$4:$BL$54, MATCH(TRUE, EXACT(BB$16, $BK$4:$BK$54), 0))</f>
        <v>ˊ</v>
      </c>
      <c r="BC17" s="79"/>
      <c r="BD17" s="79"/>
      <c r="BE17" s="79"/>
      <c r="BF17" s="79"/>
      <c r="BG17" s="79"/>
      <c r="BJ17" s="248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60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ch</v>
      </c>
      <c r="BP17" s="13"/>
      <c r="BR17" s="106" t="str">
        <f t="shared" si="1"/>
        <v>"h": { commit: "ㄘ" }</v>
      </c>
      <c r="BT17" s="130">
        <f t="shared" si="2"/>
        <v>14</v>
      </c>
      <c r="BU17" s="313" t="str">
        <f t="shared" si="3"/>
        <v>- xform/c/h/</v>
      </c>
      <c r="BW17" s="313" t="str">
        <f t="shared" si="4"/>
        <v>- xform/h/ㄘ/</v>
      </c>
    </row>
    <row r="18" spans="1:75" s="123" customFormat="1" ht="31.5" customHeight="1">
      <c r="A18" s="120"/>
      <c r="B18" s="124" t="s">
        <v>259</v>
      </c>
      <c r="C18" s="306"/>
      <c r="D18" s="249" t="str" cm="1">
        <f t="array" aca="1" ref="D18" ca="1" xml:space="preserve"> INDEX($BM$4:$BM$54, MATCH(TRUE, EXACT(D$16, $BK$4:$BK$54), 0))</f>
        <v>ㄅ</v>
      </c>
      <c r="E18" s="249" t="str" cm="1">
        <f t="array" aca="1" ref="E18" ca="1" xml:space="preserve"> INDEX($BM$4:$BM$54, MATCH(TRUE, EXACT(E$16, $BK$4:$BK$54), 0))</f>
        <v>ㆠ</v>
      </c>
      <c r="F18" s="249" t="str" cm="1">
        <f t="array" aca="1" ref="F18" ca="1" xml:space="preserve"> INDEX($BM$4:$BM$54, MATCH(TRUE, EXACT(F$16, $BK$4:$BK$54), 0))</f>
        <v>ㄆ</v>
      </c>
      <c r="G18" s="249" t="str" cm="1">
        <f t="array" aca="1" ref="G18" ca="1" xml:space="preserve"> INDEX($BM$4:$BM$54, MATCH(TRUE, EXACT(G$16, $BK$4:$BK$54), 0))</f>
        <v>ㄇ</v>
      </c>
      <c r="H18" s="249" t="str" cm="1">
        <f t="array" aca="1" ref="H18" ca="1" xml:space="preserve"> INDEX($BM$4:$BM$54, MATCH(TRUE, EXACT(H$16, $BK$4:$BK$54), 0))</f>
        <v>ㄉ</v>
      </c>
      <c r="I18" s="249" t="str" cm="1">
        <f t="array" aca="1" ref="I18" ca="1" xml:space="preserve"> INDEX($BM$4:$BM$54, MATCH(TRUE, EXACT(I$16, $BK$4:$BK$54), 0))</f>
        <v>ㄊ</v>
      </c>
      <c r="J18" s="249" t="str" cm="1">
        <f t="array" aca="1" ref="J18" ca="1" xml:space="preserve"> INDEX($BM$4:$BM$54, MATCH(TRUE, EXACT(J$16, $BK$4:$BK$54), 0))</f>
        <v>ㄋ</v>
      </c>
      <c r="K18" s="249" t="str" cm="1">
        <f t="array" aca="1" ref="K18" ca="1" xml:space="preserve"> INDEX($BM$4:$BM$54, MATCH(TRUE, EXACT(K$16, $BK$4:$BK$54), 0))</f>
        <v>ㄌ</v>
      </c>
      <c r="L18" s="249" t="str" cm="1">
        <f t="array" aca="1" ref="L18" ca="1" xml:space="preserve"> INDEX($BM$4:$BM$54, MATCH(TRUE, EXACT(L$16, $BK$4:$BK$54), 0))</f>
        <v>ㄍ</v>
      </c>
      <c r="M18" s="249" t="str" cm="1">
        <f t="array" aca="1" ref="M18" ca="1" xml:space="preserve"> INDEX($BM$4:$BM$54, MATCH(TRUE, EXACT(M$16, $BK$4:$BK$54), 0))</f>
        <v>ㆣ</v>
      </c>
      <c r="N18" s="249" t="str" cm="1">
        <f t="array" aca="1" ref="N18" ca="1" xml:space="preserve"> INDEX($BM$4:$BM$54, MATCH(TRUE, EXACT(N$16, $BK$4:$BK$54), 0))</f>
        <v>ㄎ</v>
      </c>
      <c r="O18" s="249" t="str" cm="1">
        <f t="array" aca="1" ref="O18" ca="1" xml:space="preserve"> INDEX($BM$4:$BM$54, MATCH(TRUE, EXACT(O$16, $BK$4:$BK$54), 0))</f>
        <v>ㄫ</v>
      </c>
      <c r="P18" s="249" t="str" cm="1">
        <f t="array" aca="1" ref="P18" ca="1" xml:space="preserve"> INDEX($BM$4:$BM$54, MATCH(TRUE, EXACT(P$16, $BK$4:$BK$54), 0))</f>
        <v>ㄗ</v>
      </c>
      <c r="Q18" s="249" t="str" cm="1">
        <f t="array" aca="1" ref="Q18" ca="1" xml:space="preserve"> INDEX($BM$4:$BM$54, MATCH(TRUE, EXACT(Q$16, $BK$4:$BK$54), 0))</f>
        <v>ㄘ</v>
      </c>
      <c r="R18" s="249" t="str" cm="1">
        <f t="array" aca="1" ref="R18" ca="1" xml:space="preserve"> INDEX($BM$4:$BM$54, MATCH(TRUE, EXACT(R$16, $BK$4:$BK$54), 0))</f>
        <v>ㄙ</v>
      </c>
      <c r="S18" s="249" t="str" cm="1">
        <f t="array" aca="1" ref="S18" ca="1" xml:space="preserve"> INDEX($BM$4:$BM$54, MATCH(TRUE, EXACT(S$16, $BK$4:$BK$54), 0))</f>
        <v>ㆡ</v>
      </c>
      <c r="T18" s="249" t="str" cm="1">
        <f t="array" aca="1" ref="T18" ca="1" xml:space="preserve"> INDEX($BM$4:$BM$54, MATCH(TRUE, EXACT(T$16, $BK$4:$BK$54), 0))</f>
        <v>ㄐ</v>
      </c>
      <c r="U18" s="249" t="str" cm="1">
        <f t="array" aca="1" ref="U18" ca="1" xml:space="preserve"> INDEX($BM$4:$BM$54, MATCH(TRUE, EXACT(U$16, $BK$4:$BK$54), 0))</f>
        <v>ㄑ</v>
      </c>
      <c r="V18" s="249" t="str" cm="1">
        <f t="array" aca="1" ref="V18" ca="1" xml:space="preserve"> INDEX($BM$4:$BM$54, MATCH(TRUE, EXACT(V$16, $BK$4:$BK$54), 0))</f>
        <v>ㄒ</v>
      </c>
      <c r="W18" s="249" t="str" cm="1">
        <f t="array" aca="1" ref="W18" ca="1" xml:space="preserve"> INDEX($BM$4:$BM$54, MATCH(TRUE, EXACT(W$16, $BK$4:$BK$54), 0))</f>
        <v>ㄏ</v>
      </c>
      <c r="X18" s="249" t="str" cm="1">
        <f t="array" aca="1" ref="X18" ca="1" xml:space="preserve"> INDEX($BM$4:$BM$54, MATCH(TRUE, EXACT(X$16, $BK$4:$BK$54), 0))</f>
        <v>ㄧ</v>
      </c>
      <c r="Y18" s="249" t="str" cm="1">
        <f t="array" aca="1" ref="Y18" ca="1" xml:space="preserve"> INDEX($BM$4:$BM$54, MATCH(TRUE, EXACT(Y$16, $BK$4:$BK$54), 0))</f>
        <v>ㆪ</v>
      </c>
      <c r="Z18" s="249" t="str" cm="1">
        <f t="array" aca="1" ref="Z18" ca="1" xml:space="preserve"> INDEX($BM$4:$BM$54, MATCH(TRUE, EXACT(Z$16, $BK$4:$BK$54), 0))</f>
        <v>ㄨ</v>
      </c>
      <c r="AA18" s="249" t="str" cm="1">
        <f t="array" aca="1" ref="AA18" ca="1" xml:space="preserve"> INDEX($BM$4:$BM$54, MATCH(TRUE, EXACT(AA$16, $BK$4:$BK$54), 0))</f>
        <v>ㆫ</v>
      </c>
      <c r="AB18" s="249" t="str" cm="1">
        <f t="array" aca="1" ref="AB18" ca="1" xml:space="preserve"> INDEX($BM$4:$BM$54, MATCH(TRUE, EXACT(AB$16, $BK$4:$BK$54), 0))</f>
        <v>ㄚ</v>
      </c>
      <c r="AC18" s="249" t="str" cm="1">
        <f t="array" aca="1" ref="AC18" ca="1" xml:space="preserve"> INDEX($BM$4:$BM$54, MATCH(TRUE, EXACT(AC$16, $BK$4:$BK$54), 0))</f>
        <v>ㆩ</v>
      </c>
      <c r="AD18" s="249" t="str" cm="1">
        <f t="array" aca="1" ref="AD18" ca="1" xml:space="preserve"> INDEX($BM$4:$BM$54, MATCH(TRUE, EXACT(AD$16, $BK$4:$BK$54), 0))</f>
        <v>ㄝ</v>
      </c>
      <c r="AE18" s="249" t="str" cm="1">
        <f t="array" aca="1" ref="AE18" ca="1" xml:space="preserve"> INDEX($BM$4:$BM$54, MATCH(TRUE, EXACT(AE$16, $BK$4:$BK$54), 0))</f>
        <v>ㆥ</v>
      </c>
      <c r="AF18" s="249" t="str" cm="1">
        <f t="array" aca="1" ref="AF18" ca="1" xml:space="preserve"> INDEX($BM$4:$BM$54, MATCH(TRUE, EXACT(AF$16, $BK$4:$BK$54), 0))</f>
        <v>ㄛ</v>
      </c>
      <c r="AG18" s="249" t="str" cm="1">
        <f t="array" aca="1" ref="AG18" ca="1" xml:space="preserve"> INDEX($BM$4:$BM$54, MATCH(TRUE, EXACT(AG$16, $BK$4:$BK$54), 0))</f>
        <v>ㆧ</v>
      </c>
      <c r="AH18" s="249" t="str" cm="1">
        <f t="array" aca="1" ref="AH18" ca="1" xml:space="preserve"> INDEX($BM$4:$BM$54, MATCH(TRUE, EXACT(AH$16, $BK$4:$BK$54), 0))</f>
        <v>ㄜ</v>
      </c>
      <c r="AI18" s="249" t="str" cm="1">
        <f t="array" aca="1" ref="AI18" ca="1" xml:space="preserve"> INDEX($BM$4:$BM$54, MATCH(TRUE, EXACT(AI$16, $BK$4:$BK$54), 0))</f>
        <v>ㄢ</v>
      </c>
      <c r="AJ18" s="249" t="str" cm="1">
        <f t="array" aca="1" ref="AJ18" ca="1" xml:space="preserve"> INDEX($BM$4:$BM$54, MATCH(TRUE, EXACT(AJ$16, $BK$4:$BK$54), 0))</f>
        <v>ㄞ</v>
      </c>
      <c r="AK18" s="249" t="str" cm="1">
        <f t="array" aca="1" ref="AK18" ca="1" xml:space="preserve"> INDEX($BM$4:$BM$54, MATCH(TRUE, EXACT(AK$16, $BK$4:$BK$54), 0))</f>
        <v>ㆮ</v>
      </c>
      <c r="AL18" s="249" t="str" cm="1">
        <f t="array" aca="1" ref="AL18" ca="1" xml:space="preserve"> INDEX($BM$4:$BM$54, MATCH(TRUE, EXACT(AL$16, $BK$4:$BK$54), 0))</f>
        <v>ㄠ</v>
      </c>
      <c r="AM18" s="249" t="str" cm="1">
        <f t="array" aca="1" ref="AM18" ca="1" xml:space="preserve"> INDEX($BM$4:$BM$54, MATCH(TRUE, EXACT(AM$16, $BK$4:$BK$54), 0))</f>
        <v>ㆯ</v>
      </c>
      <c r="AN18" s="249" t="str" cm="1">
        <f t="array" aca="1" ref="AN18" ca="1" xml:space="preserve"> INDEX($BM$4:$BM$54, MATCH(TRUE, EXACT(AN$16, $BK$4:$BK$54), 0))</f>
        <v>ㆱ</v>
      </c>
      <c r="AO18" s="249" t="str" cm="1">
        <f t="array" aca="1" ref="AO18" ca="1" xml:space="preserve"> INDEX($BM$4:$BM$54, MATCH(TRUE, EXACT(AO$16, $BK$4:$BK$54), 0))</f>
        <v>ㆰ</v>
      </c>
      <c r="AP18" s="249" t="str" cm="1">
        <f t="array" aca="1" ref="AP18" ca="1" xml:space="preserve"> INDEX($BM$4:$BM$54, MATCH(TRUE, EXACT(AP$16, $BK$4:$BK$54), 0))</f>
        <v>ㆲ</v>
      </c>
      <c r="AQ18" s="249" t="str" cm="1">
        <f t="array" aca="1" ref="AQ18" ca="1" xml:space="preserve"> INDEX($BM$4:$BM$54, MATCH(TRUE, EXACT(AQ$16, $BK$4:$BK$54), 0))</f>
        <v>ㄤ</v>
      </c>
      <c r="AR18" s="249" t="str" cm="1">
        <f t="array" aca="1" ref="AR18" ca="1" xml:space="preserve"> INDEX($BM$4:$BM$54, MATCH(TRUE, EXACT(AR$16, $BK$4:$BK$54), 0))</f>
        <v>ㆨ</v>
      </c>
      <c r="AS18" s="249" t="str" cm="1">
        <f t="array" aca="1" ref="AS18" ca="1" xml:space="preserve"> INDEX($BM$4:$BM$54, MATCH(TRUE, EXACT(AS$16, $BK$4:$BK$54), 0))</f>
        <v>ㆭ</v>
      </c>
      <c r="AT18" s="249" t="str" cm="1">
        <f t="array" aca="1" ref="AT18" ca="1" xml:space="preserve"> INDEX($BM$4:$BM$54, MATCH(TRUE, EXACT(AT$16, $BK$4:$BK$54), 0))</f>
        <v>ㆬ</v>
      </c>
      <c r="AU18" s="249" t="str" cm="1">
        <f t="array" aca="1" ref="AU18" ca="1" xml:space="preserve"> INDEX($BM$4:$BM$54, MATCH(TRUE, EXACT(AU$16, $BK$4:$BK$54), 0))</f>
        <v>ㄣ</v>
      </c>
      <c r="AV18" s="249" t="str" cm="1">
        <f t="array" aca="1" ref="AV18" ca="1" xml:space="preserve"> INDEX($BM$4:$BM$54, MATCH(TRUE, EXACT(AV$16, $BK$4:$BK$54), 0))</f>
        <v>ㄪ</v>
      </c>
      <c r="AW18" s="249" t="str" cm="1">
        <f t="array" aca="1" ref="AW18" ca="1" xml:space="preserve"> INDEX($BM$4:$BM$54, MATCH(TRUE, EXACT(AW$16, $BK$4:$BK$54), 0))</f>
        <v>ˉ</v>
      </c>
      <c r="AX18" s="249" t="str" cm="1">
        <f t="array" aca="1" ref="AX18" ca="1" xml:space="preserve"> INDEX($BM$4:$BM$54, MATCH(TRUE, EXACT(AX$16, $BK$4:$BK$54), 0))</f>
        <v>ˋ</v>
      </c>
      <c r="AY18" s="249" t="str" cm="1">
        <f t="array" aca="1" ref="AY18" ca="1" xml:space="preserve"> INDEX($BM$4:$BM$54, MATCH(TRUE, EXACT(AY$16, $BK$4:$BK$54), 0))</f>
        <v>_</v>
      </c>
      <c r="AZ18" s="249" t="str" cm="1">
        <f t="array" aca="1" ref="AZ18" ca="1" xml:space="preserve"> INDEX($BM$4:$BM$54, MATCH(TRUE, EXACT(AZ$16, $BK$4:$BK$54), 0))</f>
        <v>ˇ</v>
      </c>
      <c r="BA18" s="249" t="str" cm="1">
        <f t="array" aca="1" ref="BA18" ca="1" xml:space="preserve"> INDEX($BM$4:$BM$54, MATCH(TRUE, EXACT(BA$16, $BK$4:$BK$54), 0))</f>
        <v>+</v>
      </c>
      <c r="BB18" s="249" t="str" cm="1">
        <f t="array" aca="1" ref="BB18" ca="1" xml:space="preserve"> INDEX($BM$4:$BM$54, MATCH(TRUE, EXACT(BB$16, $BK$4:$BK$54), 0))</f>
        <v>˙</v>
      </c>
      <c r="BC18" s="79"/>
      <c r="BD18" s="79"/>
      <c r="BE18" s="79"/>
      <c r="BF18" s="79"/>
      <c r="BG18" s="79"/>
      <c r="BJ18" s="248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60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6" t="str">
        <f t="shared" si="1"/>
        <v>"n": { commit: "ㄙ" }</v>
      </c>
      <c r="BT18" s="130">
        <f t="shared" si="2"/>
        <v>15</v>
      </c>
      <c r="BU18" s="313" t="str">
        <f t="shared" si="3"/>
        <v>- xform/s/n/</v>
      </c>
      <c r="BW18" s="313" t="str">
        <f t="shared" si="4"/>
        <v>- xform/n/ㄙ/</v>
      </c>
    </row>
    <row r="19" spans="1:75" s="123" customFormat="1" ht="31.5" customHeight="1">
      <c r="A19" s="120"/>
      <c r="B19" s="126" t="s">
        <v>70</v>
      </c>
      <c r="C19" s="127"/>
      <c r="D19" s="250" t="str" cm="1">
        <f t="array" aca="1" ref="D19" ca="1" xml:space="preserve"> INDEX($BO$4:$BO$54, MATCH(TRUE, EXACT(D$16, $BK$4:$BK$54), 0))</f>
        <v>p</v>
      </c>
      <c r="E19" s="250" t="str" cm="1">
        <f t="array" aca="1" ref="E19" ca="1" xml:space="preserve"> INDEX($BO$4:$BO$54, MATCH(TRUE, EXACT(E$16, $BK$4:$BK$54), 0))</f>
        <v>b</v>
      </c>
      <c r="F19" s="250" t="str" cm="1">
        <f t="array" aca="1" ref="F19" ca="1" xml:space="preserve"> INDEX($BO$4:$BO$54, MATCH(TRUE, EXACT(F$16, $BK$4:$BK$54), 0))</f>
        <v>ph</v>
      </c>
      <c r="G19" s="250" t="str" cm="1">
        <f t="array" aca="1" ref="G19" ca="1" xml:space="preserve"> INDEX($BO$4:$BO$54, MATCH(TRUE, EXACT(G$16, $BK$4:$BK$54), 0))</f>
        <v>m</v>
      </c>
      <c r="H19" s="250" t="str" cm="1">
        <f t="array" aca="1" ref="H19" ca="1" xml:space="preserve"> INDEX($BO$4:$BO$54, MATCH(TRUE, EXACT(H$16, $BK$4:$BK$54), 0))</f>
        <v>t</v>
      </c>
      <c r="I19" s="250" t="str" cm="1">
        <f t="array" aca="1" ref="I19" ca="1" xml:space="preserve"> INDEX($BO$4:$BO$54, MATCH(TRUE, EXACT(I$16, $BK$4:$BK$54), 0))</f>
        <v>th</v>
      </c>
      <c r="J19" s="250" t="str" cm="1">
        <f t="array" aca="1" ref="J19" ca="1" xml:space="preserve"> INDEX($BO$4:$BO$54, MATCH(TRUE, EXACT(J$16, $BK$4:$BK$54), 0))</f>
        <v>n</v>
      </c>
      <c r="K19" s="250" t="str" cm="1">
        <f t="array" aca="1" ref="K19" ca="1" xml:space="preserve"> INDEX($BO$4:$BO$54, MATCH(TRUE, EXACT(K$16, $BK$4:$BK$54), 0))</f>
        <v>l</v>
      </c>
      <c r="L19" s="250" t="str" cm="1">
        <f t="array" aca="1" ref="L19" ca="1" xml:space="preserve"> INDEX($BO$4:$BO$54, MATCH(TRUE, EXACT(L$16, $BK$4:$BK$54), 0))</f>
        <v>k</v>
      </c>
      <c r="M19" s="250" t="str" cm="1">
        <f t="array" aca="1" ref="M19" ca="1" xml:space="preserve"> INDEX($BO$4:$BO$54, MATCH(TRUE, EXACT(M$16, $BK$4:$BK$54), 0))</f>
        <v>g</v>
      </c>
      <c r="N19" s="250" t="str" cm="1">
        <f t="array" aca="1" ref="N19" ca="1" xml:space="preserve"> INDEX($BO$4:$BO$54, MATCH(TRUE, EXACT(N$16, $BK$4:$BK$54), 0))</f>
        <v>kh</v>
      </c>
      <c r="O19" s="250" t="str" cm="1">
        <f t="array" aca="1" ref="O19" ca="1" xml:space="preserve"> INDEX($BO$4:$BO$54, MATCH(TRUE, EXACT(O$16, $BK$4:$BK$54), 0))</f>
        <v>ng</v>
      </c>
      <c r="P19" s="250" t="str" cm="1">
        <f t="array" aca="1" ref="P19" ca="1" xml:space="preserve"> INDEX($BO$4:$BO$54, MATCH(TRUE, EXACT(P$16, $BK$4:$BK$54), 0))</f>
        <v>c</v>
      </c>
      <c r="Q19" s="250" t="str" cm="1">
        <f t="array" aca="1" ref="Q19" ca="1" xml:space="preserve"> INDEX($BO$4:$BO$54, MATCH(TRUE, EXACT(Q$16, $BK$4:$BK$54), 0))</f>
        <v>ch</v>
      </c>
      <c r="R19" s="250" t="str" cm="1">
        <f t="array" aca="1" ref="R19" ca="1" xml:space="preserve"> INDEX($BO$4:$BO$54, MATCH(TRUE, EXACT(R$16, $BK$4:$BK$54), 0))</f>
        <v>s</v>
      </c>
      <c r="S19" s="250" t="str" cm="1">
        <f t="array" aca="1" ref="S19" ca="1" xml:space="preserve"> INDEX($BO$4:$BO$54, MATCH(TRUE, EXACT(S$16, $BK$4:$BK$54), 0))</f>
        <v>j</v>
      </c>
      <c r="T19" s="250" t="str" cm="1">
        <f t="array" aca="1" ref="T19" ca="1" xml:space="preserve"> INDEX($BO$4:$BO$54, MATCH(TRUE, EXACT(T$16, $BK$4:$BK$54), 0))</f>
        <v>ci-</v>
      </c>
      <c r="U19" s="250" t="str" cm="1">
        <f t="array" aca="1" ref="U19" ca="1" xml:space="preserve"> INDEX($BO$4:$BO$54, MATCH(TRUE, EXACT(U$16, $BK$4:$BK$54), 0))</f>
        <v>chi-</v>
      </c>
      <c r="V19" s="250" t="str" cm="1">
        <f t="array" aca="1" ref="V19" ca="1" xml:space="preserve"> INDEX($BO$4:$BO$54, MATCH(TRUE, EXACT(V$16, $BK$4:$BK$54), 0))</f>
        <v>si-</v>
      </c>
      <c r="W19" s="250" t="str" cm="1">
        <f t="array" aca="1" ref="W19" ca="1" xml:space="preserve"> INDEX($BO$4:$BO$54, MATCH(TRUE, EXACT(W$16, $BK$4:$BK$54), 0))</f>
        <v>h</v>
      </c>
      <c r="X19" s="250" t="str" cm="1">
        <f t="array" aca="1" ref="X19" ca="1" xml:space="preserve"> INDEX($BO$4:$BO$54, MATCH(TRUE, EXACT(X$16, $BK$4:$BK$54), 0))</f>
        <v>i</v>
      </c>
      <c r="Y19" s="250" t="str" cm="1">
        <f t="array" aca="1" ref="Y19" ca="1" xml:space="preserve"> INDEX($BO$4:$BO$54, MATCH(TRUE, EXACT(Y$16, $BK$4:$BK$54), 0))</f>
        <v>Ni</v>
      </c>
      <c r="Z19" s="250" t="str" cm="1">
        <f t="array" aca="1" ref="Z19" ca="1" xml:space="preserve"> INDEX($BO$4:$BO$54, MATCH(TRUE, EXACT(Z$16, $BK$4:$BK$54), 0))</f>
        <v>u</v>
      </c>
      <c r="AA19" s="250" t="str" cm="1">
        <f t="array" aca="1" ref="AA19" ca="1" xml:space="preserve"> INDEX($BO$4:$BO$54, MATCH(TRUE, EXACT(AA$16, $BK$4:$BK$54), 0))</f>
        <v>Nu</v>
      </c>
      <c r="AB19" s="250" t="str" cm="1">
        <f t="array" aca="1" ref="AB19" ca="1" xml:space="preserve"> INDEX($BO$4:$BO$54, MATCH(TRUE, EXACT(AB$16, $BK$4:$BK$54), 0))</f>
        <v>a</v>
      </c>
      <c r="AC19" s="250" t="str" cm="1">
        <f t="array" aca="1" ref="AC19" ca="1" xml:space="preserve"> INDEX($BO$4:$BO$54, MATCH(TRUE, EXACT(AC$16, $BK$4:$BK$54), 0))</f>
        <v>Na</v>
      </c>
      <c r="AD19" s="250" t="str" cm="1">
        <f t="array" aca="1" ref="AD19" ca="1" xml:space="preserve"> INDEX($BO$4:$BO$54, MATCH(TRUE, EXACT(AD$16, $BK$4:$BK$54), 0))</f>
        <v>e</v>
      </c>
      <c r="AE19" s="250" t="str" cm="1">
        <f t="array" aca="1" ref="AE19" ca="1" xml:space="preserve"> INDEX($BO$4:$BO$54, MATCH(TRUE, EXACT(AE$16, $BK$4:$BK$54), 0))</f>
        <v>Ne</v>
      </c>
      <c r="AF19" s="250" t="str" cm="1">
        <f t="array" aca="1" ref="AF19" ca="1" xml:space="preserve"> INDEX($BO$4:$BO$54, MATCH(TRUE, EXACT(AF$16, $BK$4:$BK$54), 0))</f>
        <v>oo</v>
      </c>
      <c r="AG19" s="250" t="str" cm="1">
        <f t="array" aca="1" ref="AG19" ca="1" xml:space="preserve"> INDEX($BO$4:$BO$54, MATCH(TRUE, EXACT(AG$16, $BK$4:$BK$54), 0))</f>
        <v>Noo</v>
      </c>
      <c r="AH19" s="250" t="str" cm="1">
        <f t="array" aca="1" ref="AH19" ca="1" xml:space="preserve"> INDEX($BO$4:$BO$54, MATCH(TRUE, EXACT(AH$16, $BK$4:$BK$54), 0))</f>
        <v>o</v>
      </c>
      <c r="AI19" s="250" t="str" cm="1">
        <f t="array" aca="1" ref="AI19" ca="1" xml:space="preserve"> INDEX($BO$4:$BO$54, MATCH(TRUE, EXACT(AI$16, $BK$4:$BK$54), 0))</f>
        <v>an</v>
      </c>
      <c r="AJ19" s="250" t="str" cm="1">
        <f t="array" aca="1" ref="AJ19" ca="1" xml:space="preserve"> INDEX($BO$4:$BO$54, MATCH(TRUE, EXACT(AJ$16, $BK$4:$BK$54), 0))</f>
        <v>ai</v>
      </c>
      <c r="AK19" s="250" t="str" cm="1">
        <f t="array" aca="1" ref="AK19" ca="1" xml:space="preserve"> INDEX($BO$4:$BO$54, MATCH(TRUE, EXACT(AK$16, $BK$4:$BK$54), 0))</f>
        <v>Nai</v>
      </c>
      <c r="AL19" s="250" t="str" cm="1">
        <f t="array" aca="1" ref="AL19" ca="1" xml:space="preserve"> INDEX($BO$4:$BO$54, MATCH(TRUE, EXACT(AL$16, $BK$4:$BK$54), 0))</f>
        <v>au</v>
      </c>
      <c r="AM19" s="250" t="str" cm="1">
        <f t="array" aca="1" ref="AM19" ca="1" xml:space="preserve"> INDEX($BO$4:$BO$54, MATCH(TRUE, EXACT(AM$16, $BK$4:$BK$54), 0))</f>
        <v>Nau</v>
      </c>
      <c r="AN19" s="250" t="str" cm="1">
        <f t="array" aca="1" ref="AN19" ca="1" xml:space="preserve"> INDEX($BO$4:$BO$54, MATCH(TRUE, EXACT(AN$16, $BK$4:$BK$54), 0))</f>
        <v>om</v>
      </c>
      <c r="AO19" s="250" t="str" cm="1">
        <f t="array" aca="1" ref="AO19" ca="1" xml:space="preserve"> INDEX($BO$4:$BO$54, MATCH(TRUE, EXACT(AO$16, $BK$4:$BK$54), 0))</f>
        <v>am</v>
      </c>
      <c r="AP19" s="250" t="str" cm="1">
        <f t="array" aca="1" ref="AP19" ca="1" xml:space="preserve"> INDEX($BO$4:$BO$54, MATCH(TRUE, EXACT(AP$16, $BK$4:$BK$54), 0))</f>
        <v>ong</v>
      </c>
      <c r="AQ19" s="250" t="str" cm="1">
        <f t="array" aca="1" ref="AQ19" ca="1" xml:space="preserve"> INDEX($BO$4:$BO$54, MATCH(TRUE, EXACT(AQ$16, $BK$4:$BK$54), 0))</f>
        <v>ang</v>
      </c>
      <c r="AR19" s="250" t="str" cm="1">
        <f t="array" aca="1" ref="AR19" ca="1" xml:space="preserve"> INDEX($BO$4:$BO$54, MATCH(TRUE, EXACT(AR$16, $BK$4:$BK$54), 0))</f>
        <v>ir</v>
      </c>
      <c r="AS19" s="250" t="str" cm="1">
        <f t="array" aca="1" ref="AS19" ca="1" xml:space="preserve"> INDEX($BO$4:$BO$54, MATCH(TRUE, EXACT(AS$16, $BK$4:$BK$54), 0))</f>
        <v>ng</v>
      </c>
      <c r="AT19" s="250" t="str" cm="1">
        <f t="array" aca="1" ref="AT19" ca="1" xml:space="preserve"> INDEX($BO$4:$BO$54, MATCH(TRUE, EXACT(AT$16, $BK$4:$BK$54), 0))</f>
        <v>m</v>
      </c>
      <c r="AU19" s="250" t="str" cm="1">
        <f t="array" aca="1" ref="AU19" ca="1" xml:space="preserve"> INDEX($BO$4:$BO$54, MATCH(TRUE, EXACT(AU$16, $BK$4:$BK$54), 0))</f>
        <v>n</v>
      </c>
      <c r="AV19" s="250" t="str" cm="1">
        <f t="array" aca="1" ref="AV19" ca="1" xml:space="preserve"> INDEX($BO$4:$BO$54, MATCH(TRUE, EXACT(AV$16, $BK$4:$BK$54), 0))</f>
        <v>N</v>
      </c>
      <c r="AW19" s="250" cm="1">
        <f t="array" aca="1" ref="AW19" ca="1" xml:space="preserve"> INDEX($BO$4:$BO$54, MATCH(TRUE, EXACT(AW$16, $BK$4:$BK$54), 0))</f>
        <v>1</v>
      </c>
      <c r="AX19" s="250" cm="1">
        <f t="array" aca="1" ref="AX19" ca="1" xml:space="preserve"> INDEX($BO$4:$BO$54, MATCH(TRUE, EXACT(AX$16, $BK$4:$BK$54), 0))</f>
        <v>2</v>
      </c>
      <c r="AY19" s="250" cm="1">
        <f t="array" aca="1" ref="AY19" ca="1" xml:space="preserve"> INDEX($BO$4:$BO$54, MATCH(TRUE, EXACT(AY$16, $BK$4:$BK$54), 0))</f>
        <v>3</v>
      </c>
      <c r="AZ19" s="250" cm="1">
        <f t="array" aca="1" ref="AZ19" ca="1" xml:space="preserve"> INDEX($BO$4:$BO$54, MATCH(TRUE, EXACT(AZ$16, $BK$4:$BK$54), 0))</f>
        <v>5</v>
      </c>
      <c r="BA19" s="250" cm="1">
        <f t="array" aca="1" ref="BA19" ca="1" xml:space="preserve"> INDEX($BO$4:$BO$54, MATCH(TRUE, EXACT(BA$16, $BK$4:$BK$54), 0))</f>
        <v>7</v>
      </c>
      <c r="BB19" s="250" cm="1">
        <f t="array" aca="1" ref="BB19" ca="1" xml:space="preserve"> INDEX($BO$4:$BO$54, MATCH(TRUE, EXACT(BB$16, $BK$4:$BK$54), 0))</f>
        <v>8</v>
      </c>
      <c r="BC19" s="79"/>
      <c r="BD19" s="79"/>
      <c r="BE19" s="79"/>
      <c r="BF19" s="79"/>
      <c r="BG19" s="79"/>
      <c r="BJ19" s="248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60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6" t="str">
        <f t="shared" si="1"/>
        <v>"b": { commit: "ㄖ" }</v>
      </c>
      <c r="BT19" s="130">
        <f t="shared" si="2"/>
        <v>16</v>
      </c>
      <c r="BU19" s="313" t="str">
        <f t="shared" si="3"/>
        <v>- xform/j/b/</v>
      </c>
      <c r="BW19" s="313" t="str">
        <f t="shared" si="4"/>
        <v>- xform/b/ㄖ/</v>
      </c>
    </row>
    <row r="20" spans="1:75" ht="31.5" customHeight="1">
      <c r="A20" s="97"/>
      <c r="B20" s="128" t="s">
        <v>260</v>
      </c>
      <c r="C20" s="129"/>
      <c r="D20" s="251" t="str" cm="1">
        <f t="array" aca="1" ref="D20" ca="1" xml:space="preserve"> INDEX($BN$4:$BN$54, MATCH(TRUE, EXACT(D$16, $BK$4:$BK$54), 0))</f>
        <v>p</v>
      </c>
      <c r="E20" s="251" t="str" cm="1">
        <f t="array" aca="1" ref="E20" ca="1" xml:space="preserve"> INDEX($BN$4:$BN$54, MATCH(TRUE, EXACT(E$16, $BK$4:$BK$54), 0))</f>
        <v>b</v>
      </c>
      <c r="F20" s="251" t="str" cm="1">
        <f t="array" aca="1" ref="F20" ca="1" xml:space="preserve"> INDEX($BN$4:$BN$54, MATCH(TRUE, EXACT(F$16, $BK$4:$BK$54), 0))</f>
        <v>P</v>
      </c>
      <c r="G20" s="251" t="str" cm="1">
        <f t="array" aca="1" ref="G20" ca="1" xml:space="preserve"> INDEX($BN$4:$BN$54, MATCH(TRUE, EXACT(G$16, $BK$4:$BK$54), 0))</f>
        <v>m</v>
      </c>
      <c r="H20" s="251" t="str" cm="1">
        <f t="array" aca="1" ref="H20" ca="1" xml:space="preserve"> INDEX($BN$4:$BN$54, MATCH(TRUE, EXACT(H$16, $BK$4:$BK$54), 0))</f>
        <v>t</v>
      </c>
      <c r="I20" s="251" t="str" cm="1">
        <f t="array" aca="1" ref="I20" ca="1" xml:space="preserve"> INDEX($BN$4:$BN$54, MATCH(TRUE, EXACT(I$16, $BK$4:$BK$54), 0))</f>
        <v>T</v>
      </c>
      <c r="J20" s="251" t="str" cm="1">
        <f t="array" aca="1" ref="J20" ca="1" xml:space="preserve"> INDEX($BN$4:$BN$54, MATCH(TRUE, EXACT(J$16, $BK$4:$BK$54), 0))</f>
        <v>n</v>
      </c>
      <c r="K20" s="251" t="str" cm="1">
        <f t="array" aca="1" ref="K20" ca="1" xml:space="preserve"> INDEX($BN$4:$BN$54, MATCH(TRUE, EXACT(K$16, $BK$4:$BK$54), 0))</f>
        <v>l</v>
      </c>
      <c r="L20" s="251" t="str" cm="1">
        <f t="array" aca="1" ref="L20" ca="1" xml:space="preserve"> INDEX($BN$4:$BN$54, MATCH(TRUE, EXACT(L$16, $BK$4:$BK$54), 0))</f>
        <v>k</v>
      </c>
      <c r="M20" s="251" t="str" cm="1">
        <f t="array" aca="1" ref="M20" ca="1" xml:space="preserve"> INDEX($BN$4:$BN$54, MATCH(TRUE, EXACT(M$16, $BK$4:$BK$54), 0))</f>
        <v>g</v>
      </c>
      <c r="N20" s="251" t="str" cm="1">
        <f t="array" aca="1" ref="N20" ca="1" xml:space="preserve"> INDEX($BN$4:$BN$54, MATCH(TRUE, EXACT(N$16, $BK$4:$BK$54), 0))</f>
        <v>K</v>
      </c>
      <c r="O20" s="251" t="str" cm="1">
        <f t="array" aca="1" ref="O20" ca="1" xml:space="preserve"> INDEX($BN$4:$BN$54, MATCH(TRUE, EXACT(O$16, $BK$4:$BK$54), 0))</f>
        <v>w</v>
      </c>
      <c r="P20" s="251" t="str" cm="1">
        <f t="array" aca="1" ref="P20" ca="1" xml:space="preserve"> INDEX($BN$4:$BN$54, MATCH(TRUE, EXACT(P$16, $BK$4:$BK$54), 0))</f>
        <v>z</v>
      </c>
      <c r="Q20" s="251" t="str" cm="1">
        <f t="array" aca="1" ref="Q20" ca="1" xml:space="preserve"> INDEX($BN$4:$BN$54, MATCH(TRUE, EXACT(Q$16, $BK$4:$BK$54), 0))</f>
        <v>c</v>
      </c>
      <c r="R20" s="251" t="str" cm="1">
        <f t="array" aca="1" ref="R20" ca="1" xml:space="preserve"> INDEX($BN$4:$BN$54, MATCH(TRUE, EXACT(R$16, $BK$4:$BK$54), 0))</f>
        <v>s</v>
      </c>
      <c r="S20" s="251" t="str" cm="1">
        <f t="array" aca="1" ref="S20" ca="1" xml:space="preserve"> INDEX($BN$4:$BN$54, MATCH(TRUE, EXACT(S$16, $BK$4:$BK$54), 0))</f>
        <v>j</v>
      </c>
      <c r="T20" s="251" t="str" cm="1">
        <f t="array" aca="1" ref="T20" ca="1" xml:space="preserve"> INDEX($BN$4:$BN$54, MATCH(TRUE, EXACT(T$16, $BK$4:$BK$54), 0))</f>
        <v>Z</v>
      </c>
      <c r="U20" s="251" t="str" cm="1">
        <f t="array" aca="1" ref="U20" ca="1" xml:space="preserve"> INDEX($BN$4:$BN$54, MATCH(TRUE, EXACT(U$16, $BK$4:$BK$54), 0))</f>
        <v>C</v>
      </c>
      <c r="V20" s="251" t="str" cm="1">
        <f t="array" aca="1" ref="V20" ca="1" xml:space="preserve"> INDEX($BN$4:$BN$54, MATCH(TRUE, EXACT(V$16, $BK$4:$BK$54), 0))</f>
        <v>S</v>
      </c>
      <c r="W20" s="251" t="str" cm="1">
        <f t="array" aca="1" ref="W20" ca="1" xml:space="preserve"> INDEX($BN$4:$BN$54, MATCH(TRUE, EXACT(W$16, $BK$4:$BK$54), 0))</f>
        <v>h</v>
      </c>
      <c r="X20" s="251" t="str" cm="1">
        <f t="array" aca="1" ref="X20" ca="1" xml:space="preserve"> INDEX($BN$4:$BN$54, MATCH(TRUE, EXACT(X$16, $BK$4:$BK$54), 0))</f>
        <v>i</v>
      </c>
      <c r="Y20" s="251" t="str" cm="1">
        <f t="array" aca="1" ref="Y20" ca="1" xml:space="preserve"> INDEX($BN$4:$BN$54, MATCH(TRUE, EXACT(Y$16, $BK$4:$BK$54), 0))</f>
        <v>I</v>
      </c>
      <c r="Z20" s="251" t="str" cm="1">
        <f t="array" aca="1" ref="Z20" ca="1" xml:space="preserve"> INDEX($BN$4:$BN$54, MATCH(TRUE, EXACT(Z$16, $BK$4:$BK$54), 0))</f>
        <v>u</v>
      </c>
      <c r="AA20" s="251" t="str" cm="1">
        <f t="array" aca="1" ref="AA20" ca="1" xml:space="preserve"> INDEX($BN$4:$BN$54, MATCH(TRUE, EXACT(AA$16, $BK$4:$BK$54), 0))</f>
        <v>U</v>
      </c>
      <c r="AB20" s="251" t="str" cm="1">
        <f t="array" aca="1" ref="AB20" ca="1" xml:space="preserve"> INDEX($BN$4:$BN$54, MATCH(TRUE, EXACT(AB$16, $BK$4:$BK$54), 0))</f>
        <v>a</v>
      </c>
      <c r="AC20" s="251" t="str" cm="1">
        <f t="array" aca="1" ref="AC20" ca="1" xml:space="preserve"> INDEX($BN$4:$BN$54, MATCH(TRUE, EXACT(AC$16, $BK$4:$BK$54), 0))</f>
        <v>A</v>
      </c>
      <c r="AD20" s="251" t="str" cm="1">
        <f t="array" aca="1" ref="AD20" ca="1" xml:space="preserve"> INDEX($BN$4:$BN$54, MATCH(TRUE, EXACT(AD$16, $BK$4:$BK$54), 0))</f>
        <v>e</v>
      </c>
      <c r="AE20" s="251" t="str" cm="1">
        <f t="array" aca="1" ref="AE20" ca="1" xml:space="preserve"> INDEX($BN$4:$BN$54, MATCH(TRUE, EXACT(AE$16, $BK$4:$BK$54), 0))</f>
        <v>E</v>
      </c>
      <c r="AF20" s="251" t="str" cm="1">
        <f t="array" aca="1" ref="AF20" ca="1" xml:space="preserve"> INDEX($BN$4:$BN$54, MATCH(TRUE, EXACT(AF$16, $BK$4:$BK$54), 0))</f>
        <v>O</v>
      </c>
      <c r="AG20" s="251" t="str" cm="1">
        <f t="array" aca="1" ref="AG20" ca="1" xml:space="preserve"> INDEX($BN$4:$BN$54, MATCH(TRUE, EXACT(AG$16, $BK$4:$BK$54), 0))</f>
        <v>Q</v>
      </c>
      <c r="AH20" s="251" t="str" cm="1">
        <f t="array" aca="1" ref="AH20" ca="1" xml:space="preserve"> INDEX($BN$4:$BN$54, MATCH(TRUE, EXACT(AH$16, $BK$4:$BK$54), 0))</f>
        <v>o</v>
      </c>
      <c r="AI20" s="251" t="str" cm="1">
        <f t="array" aca="1" ref="AI20" ca="1" xml:space="preserve"> INDEX($BN$4:$BN$54, MATCH(TRUE, EXACT(AI$16, $BK$4:$BK$54), 0))</f>
        <v>@</v>
      </c>
      <c r="AJ20" s="251" t="str" cm="1">
        <f t="array" aca="1" ref="AJ20" ca="1" xml:space="preserve"> INDEX($BN$4:$BN$54, MATCH(TRUE, EXACT(AJ$16, $BK$4:$BK$54), 0))</f>
        <v>y</v>
      </c>
      <c r="AK20" s="251" t="str" cm="1">
        <f t="array" aca="1" ref="AK20" ca="1" xml:space="preserve"> INDEX($BN$4:$BN$54, MATCH(TRUE, EXACT(AK$16, $BK$4:$BK$54), 0))</f>
        <v>Y</v>
      </c>
      <c r="AL20" s="251" t="str" cm="1">
        <f t="array" aca="1" ref="AL20" ca="1" xml:space="preserve"> INDEX($BN$4:$BN$54, MATCH(TRUE, EXACT(AL$16, $BK$4:$BK$54), 0))</f>
        <v>x</v>
      </c>
      <c r="AM20" s="251" t="str" cm="1">
        <f t="array" aca="1" ref="AM20" ca="1" xml:space="preserve"> INDEX($BN$4:$BN$54, MATCH(TRUE, EXACT(AM$16, $BK$4:$BK$54), 0))</f>
        <v>X</v>
      </c>
      <c r="AN20" s="251" t="str" cm="1">
        <f t="array" aca="1" ref="AN20" ca="1" xml:space="preserve"> INDEX($BN$4:$BN$54, MATCH(TRUE, EXACT(AN$16, $BK$4:$BK$54), 0))</f>
        <v>}</v>
      </c>
      <c r="AO20" s="251" t="str" cm="1">
        <f t="array" aca="1" ref="AO20" ca="1" xml:space="preserve"> INDEX($BN$4:$BN$54, MATCH(TRUE, EXACT(AO$16, $BK$4:$BK$54), 0))</f>
        <v>{</v>
      </c>
      <c r="AP20" s="251" t="str" cm="1">
        <f t="array" aca="1" ref="AP20" ca="1" xml:space="preserve"> INDEX($BN$4:$BN$54, MATCH(TRUE, EXACT(AP$16, $BK$4:$BK$54), 0))</f>
        <v>]</v>
      </c>
      <c r="AQ20" s="251" t="str" cm="1">
        <f t="array" aca="1" ref="AQ20" ca="1" xml:space="preserve"> INDEX($BN$4:$BN$54, MATCH(TRUE, EXACT(AQ$16, $BK$4:$BK$54), 0))</f>
        <v>[</v>
      </c>
      <c r="AR20" s="251" t="str" cm="1">
        <f t="array" aca="1" ref="AR20" ca="1" xml:space="preserve"> INDEX($BN$4:$BN$54, MATCH(TRUE, EXACT(AR$16, $BK$4:$BK$54), 0))</f>
        <v>R</v>
      </c>
      <c r="AS20" s="251" t="str" cm="1">
        <f t="array" aca="1" ref="AS20" ca="1" xml:space="preserve"> INDEX($BN$4:$BN$54, MATCH(TRUE, EXACT(AS$16, $BK$4:$BK$54), 0))</f>
        <v>W</v>
      </c>
      <c r="AT20" s="251" t="str" cm="1">
        <f t="array" aca="1" ref="AT20" ca="1" xml:space="preserve"> INDEX($BN$4:$BN$54, MATCH(TRUE, EXACT(AT$16, $BK$4:$BK$54), 0))</f>
        <v>M</v>
      </c>
      <c r="AU20" s="251" t="str" cm="1">
        <f t="array" aca="1" ref="AU20" ca="1" xml:space="preserve"> INDEX($BN$4:$BN$54, MATCH(TRUE, EXACT(AU$16, $BK$4:$BK$54), 0))</f>
        <v>N</v>
      </c>
      <c r="AV20" s="251" t="str" cm="1">
        <f t="array" aca="1" ref="AV20" ca="1" xml:space="preserve"> INDEX($BN$4:$BN$54, MATCH(TRUE, EXACT(AV$16, $BK$4:$BK$54), 0))</f>
        <v>B</v>
      </c>
      <c r="AW20" s="251" cm="1">
        <f t="array" aca="1" ref="AW20" ca="1" xml:space="preserve"> INDEX($BN$4:$BN$54, MATCH(TRUE, EXACT(AW$16, $BK$4:$BK$54), 0))</f>
        <v>1</v>
      </c>
      <c r="AX20" s="251" cm="1">
        <f t="array" aca="1" ref="AX20" ca="1" xml:space="preserve"> INDEX($BN$4:$BN$54, MATCH(TRUE, EXACT(AX$16, $BK$4:$BK$54), 0))</f>
        <v>2</v>
      </c>
      <c r="AY20" s="251" cm="1">
        <f t="array" aca="1" ref="AY20" ca="1" xml:space="preserve"> INDEX($BN$4:$BN$54, MATCH(TRUE, EXACT(AY$16, $BK$4:$BK$54), 0))</f>
        <v>3</v>
      </c>
      <c r="AZ20" s="251" cm="1">
        <f t="array" aca="1" ref="AZ20" ca="1" xml:space="preserve"> INDEX($BN$4:$BN$54, MATCH(TRUE, EXACT(AZ$16, $BK$4:$BK$54), 0))</f>
        <v>5</v>
      </c>
      <c r="BA20" s="251" cm="1">
        <f t="array" aca="1" ref="BA20" ca="1" xml:space="preserve"> INDEX($BN$4:$BN$54, MATCH(TRUE, EXACT(BA$16, $BK$4:$BK$54), 0))</f>
        <v>7</v>
      </c>
      <c r="BB20" s="251" cm="1">
        <f t="array" aca="1" ref="BB20" ca="1" xml:space="preserve"> INDEX($BN$4:$BN$54, MATCH(TRUE, EXACT(BB$16, $BK$4:$BK$54), 0))</f>
        <v>0</v>
      </c>
      <c r="BJ20" s="248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60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ci-</v>
      </c>
      <c r="BP20" s="13"/>
      <c r="BR20" s="106" t="str">
        <f t="shared" si="1"/>
        <v>"Y": { commit: "ㄐ" }</v>
      </c>
      <c r="BT20" s="229">
        <f t="shared" si="2"/>
        <v>17</v>
      </c>
      <c r="BU20" s="313" t="str">
        <f t="shared" si="3"/>
        <v>- xform/Z/Y/</v>
      </c>
      <c r="BW20" s="313" t="str">
        <f t="shared" si="4"/>
        <v>- xform/Y/ㄐ/</v>
      </c>
    </row>
    <row r="21" spans="1:75" s="130" customFormat="1" ht="31.5" customHeight="1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74"/>
      <c r="AS21" s="74"/>
      <c r="AT21" s="97"/>
      <c r="AU21" s="97"/>
      <c r="AV21" s="97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J21" s="248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60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chi-</v>
      </c>
      <c r="BP21" s="13"/>
      <c r="BR21" s="106" t="str">
        <f t="shared" si="1"/>
        <v>"H": { commit: "ㄑ" }</v>
      </c>
      <c r="BT21" s="130">
        <f t="shared" si="2"/>
        <v>18</v>
      </c>
      <c r="BU21" s="313" t="str">
        <f t="shared" si="3"/>
        <v>- xform/C/H/</v>
      </c>
      <c r="BW21" s="313" t="str">
        <f t="shared" si="4"/>
        <v>- xform/H/ㄑ/</v>
      </c>
    </row>
    <row r="22" spans="1:75" s="130" customFormat="1" ht="31.5" customHeight="1">
      <c r="B22" s="131" t="s">
        <v>305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268" t="str">
        <f ca="1" xml:space="preserve"> _xlfn.CONCAT(D20:X20)</f>
        <v>pbPmtTnlkgKwzcsjZCShi</v>
      </c>
      <c r="N22" s="268"/>
      <c r="O22" s="268"/>
      <c r="P22" s="268"/>
      <c r="Q22" s="268"/>
      <c r="R22" s="268"/>
      <c r="S22" s="268"/>
      <c r="T22" s="268"/>
      <c r="U22" s="268"/>
      <c r="V22" s="268"/>
      <c r="W22" s="268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BG22" s="135"/>
      <c r="BH22" s="135"/>
      <c r="BJ22" s="248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60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6" t="str">
        <f t="shared" si="1"/>
        <v>"N": { commit: "ㄒ" }</v>
      </c>
      <c r="BT22" s="130">
        <f t="shared" si="2"/>
        <v>19</v>
      </c>
      <c r="BU22" s="313" t="str">
        <f t="shared" si="3"/>
        <v>- xform/S/N/</v>
      </c>
      <c r="BW22" s="313" t="str">
        <f t="shared" si="4"/>
        <v>- xform/N/ㄒ/</v>
      </c>
    </row>
    <row r="23" spans="1:75" s="130" customFormat="1" ht="31.5" customHeight="1">
      <c r="B23" s="133" t="s">
        <v>306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4"/>
      <c r="U23" s="133"/>
      <c r="V23" s="133"/>
      <c r="W23" s="133"/>
      <c r="X23" s="133"/>
      <c r="Y23" s="133"/>
      <c r="Z23" s="133"/>
      <c r="AA23" s="133" t="s">
        <v>307</v>
      </c>
      <c r="AB23" s="133"/>
      <c r="AC23" s="133"/>
      <c r="AD23" s="133"/>
      <c r="AE23" s="133"/>
      <c r="AF23" s="133"/>
      <c r="AG23" s="133"/>
      <c r="AH23" s="133"/>
      <c r="AI23" s="135"/>
      <c r="AJ23" s="135"/>
      <c r="AK23" s="135"/>
      <c r="AL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135"/>
      <c r="AX23" s="135"/>
      <c r="AY23" s="135"/>
      <c r="AZ23" s="135"/>
      <c r="BA23" s="135"/>
      <c r="BB23" s="135"/>
      <c r="BC23" s="135"/>
      <c r="BD23" s="135"/>
      <c r="BE23" s="135"/>
      <c r="BF23" s="135"/>
      <c r="BG23" s="135"/>
      <c r="BH23" s="135"/>
      <c r="BJ23" s="248">
        <f t="shared" si="0"/>
        <v>20</v>
      </c>
      <c r="BK23" s="6" t="str">
        <f>'135拼音-注音符號、電腦鍵盤與音標編碼'!C24</f>
        <v>c</v>
      </c>
      <c r="BL23" s="205" t="str">
        <f>'135拼音-注音符號、電腦鍵盤與音標編碼'!D24</f>
        <v>ㄏ</v>
      </c>
      <c r="BM23" s="263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6" t="str">
        <f t="shared" si="1"/>
        <v>"c": { commit: "ㄏ" }</v>
      </c>
      <c r="BT23" s="130">
        <f t="shared" si="2"/>
        <v>20</v>
      </c>
      <c r="BU23" s="313" t="str">
        <f t="shared" si="3"/>
        <v>- xform/h/c/</v>
      </c>
      <c r="BW23" s="313" t="str">
        <f t="shared" si="4"/>
        <v>- xform/c/ㄏ/</v>
      </c>
    </row>
    <row r="24" spans="1:75" s="130" customFormat="1" ht="31.5" customHeight="1">
      <c r="B24" s="136" t="s">
        <v>260</v>
      </c>
      <c r="C24" s="137"/>
      <c r="D24" s="138">
        <f ca="1" xml:space="preserve"> LEN(E24)</f>
        <v>51</v>
      </c>
      <c r="E24" s="138" t="str">
        <f ca="1" xml:space="preserve"> _xlfn.CONCAT(D20:BB20)</f>
        <v>pbPmtTnlkgKwzcsjZCShiIuUaAeEOQo@yYxX}{][RWMNB123570</v>
      </c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N24" s="135"/>
      <c r="AO24" s="135"/>
      <c r="AP24" s="135"/>
      <c r="AQ24" s="135"/>
      <c r="AR24" s="135"/>
      <c r="AS24" s="135"/>
      <c r="AT24" s="135"/>
      <c r="AU24" s="135"/>
      <c r="AV24" s="135"/>
      <c r="AW24" s="135"/>
      <c r="AX24" s="135"/>
      <c r="AY24" s="135"/>
      <c r="AZ24" s="135"/>
      <c r="BA24" s="135"/>
      <c r="BB24" s="135"/>
      <c r="BC24" s="135"/>
      <c r="BD24" s="135"/>
      <c r="BE24" s="135"/>
      <c r="BF24" s="135"/>
      <c r="BG24" s="135"/>
      <c r="BH24" s="135"/>
      <c r="BJ24" s="248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60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6" t="str">
        <f t="shared" si="1"/>
        <v>"u": { commit: "ㄧ" }</v>
      </c>
      <c r="BT24" s="130">
        <f t="shared" si="2"/>
        <v>21</v>
      </c>
      <c r="BU24" s="313" t="str">
        <f t="shared" si="3"/>
        <v>- xform/i/u/</v>
      </c>
      <c r="BW24" s="313" t="str">
        <f t="shared" si="4"/>
        <v>- xform/u/ㄧ/</v>
      </c>
    </row>
    <row r="25" spans="1:75" s="130" customFormat="1" ht="31.5" customHeight="1">
      <c r="B25" s="139" t="s">
        <v>308</v>
      </c>
      <c r="C25" s="140"/>
      <c r="D25" s="141">
        <f ca="1" xml:space="preserve"> LEN(E25)</f>
        <v>51</v>
      </c>
      <c r="E25" s="141" t="str">
        <f ca="1" xml:space="preserve"> _xlfn.CONCAT(D16:BB16)</f>
        <v>1!qa2wsxeEd?yhnbYHNcuUjJ8*,&lt;iIk09(lLOA:;o/mp- 43657</v>
      </c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N25" s="135"/>
      <c r="AO25" s="135"/>
      <c r="AP25" s="135"/>
      <c r="AQ25" s="135"/>
      <c r="AR25" s="135"/>
      <c r="AS25" s="135"/>
      <c r="AT25" s="135"/>
      <c r="AU25" s="135"/>
      <c r="AV25" s="135"/>
      <c r="AW25" s="135"/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J25" s="248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60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6" t="str">
        <f t="shared" si="1"/>
        <v>"U": { commit: "ㄥㄧ" }</v>
      </c>
      <c r="BT25" s="130">
        <f t="shared" si="2"/>
        <v>22</v>
      </c>
      <c r="BU25" s="313" t="str">
        <f t="shared" si="3"/>
        <v>- xform/I/U/</v>
      </c>
      <c r="BW25" s="313" t="str">
        <f t="shared" si="4"/>
        <v>- xform/U/ㄥㄧ/</v>
      </c>
    </row>
    <row r="26" spans="1:75" s="301" customFormat="1" ht="31.5" customHeight="1">
      <c r="B26" s="142" t="str">
        <f ca="1" xml:space="preserve"> "- xlit|" &amp; E24 &amp; "|" &amp; E25 &amp; "|"</f>
        <v>- xlit|pbPmtTnlkgKwzcsjZCShiIuUaAeEOQo@yYxX}{][RWMNB123570|1!qa2wsxeEd?yhnbYHNcuUjJ8*,&lt;iIk09(lLOA:;o/mp- 43657|</v>
      </c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35"/>
      <c r="AL26" s="135"/>
      <c r="AM26" s="130"/>
      <c r="AN26" s="135"/>
      <c r="AO26" s="135"/>
      <c r="AP26" s="135"/>
      <c r="AQ26" s="135"/>
      <c r="AR26" s="135"/>
      <c r="AS26" s="135"/>
      <c r="AT26" s="135"/>
      <c r="AU26" s="135"/>
      <c r="AV26" s="135"/>
      <c r="AW26" s="135"/>
      <c r="AX26" s="135"/>
      <c r="AY26" s="135"/>
      <c r="AZ26" s="135"/>
      <c r="BA26" s="135"/>
      <c r="BB26" s="135"/>
      <c r="BC26" s="135"/>
      <c r="BD26" s="135"/>
      <c r="BE26" s="135"/>
      <c r="BF26" s="135"/>
      <c r="BG26" s="304"/>
      <c r="BH26" s="304"/>
      <c r="BJ26" s="248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60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6" t="str">
        <f t="shared" si="1"/>
        <v>"j": { commit: "ㄨ" }</v>
      </c>
      <c r="BT26" s="301">
        <f t="shared" si="2"/>
        <v>23</v>
      </c>
      <c r="BU26" s="313" t="str">
        <f t="shared" si="3"/>
        <v>- xform/u/j/</v>
      </c>
      <c r="BW26" s="313" t="str">
        <f t="shared" si="4"/>
        <v>- xform/j/ㄨ/</v>
      </c>
    </row>
    <row r="27" spans="1:75" s="130" customFormat="1" ht="31.5" customHeight="1">
      <c r="B27" s="302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  <c r="AC27" s="303"/>
      <c r="AD27" s="303"/>
      <c r="AE27" s="303"/>
      <c r="AF27" s="303"/>
      <c r="AG27" s="303"/>
      <c r="AH27" s="303"/>
      <c r="AI27" s="303"/>
      <c r="AJ27" s="303"/>
      <c r="AK27" s="304"/>
      <c r="AL27" s="304"/>
      <c r="AN27" s="135"/>
      <c r="AO27" s="135"/>
      <c r="AP27" s="135"/>
      <c r="AQ27" s="135"/>
      <c r="AR27" s="135"/>
      <c r="AS27" s="135"/>
      <c r="AT27" s="304"/>
      <c r="AU27" s="304"/>
      <c r="AV27" s="304"/>
      <c r="AW27" s="304"/>
      <c r="AX27" s="304"/>
      <c r="AY27" s="304"/>
      <c r="AZ27" s="304"/>
      <c r="BA27" s="304"/>
      <c r="BB27" s="304"/>
      <c r="BC27" s="304"/>
      <c r="BD27" s="304"/>
      <c r="BE27" s="304"/>
      <c r="BF27" s="304"/>
      <c r="BG27" s="135"/>
      <c r="BH27" s="135"/>
      <c r="BJ27" s="248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60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6" t="str">
        <f t="shared" si="1"/>
        <v>"J": { commit: "ㄥㄨ" }</v>
      </c>
      <c r="BT27" s="130">
        <f t="shared" si="2"/>
        <v>24</v>
      </c>
      <c r="BU27" s="313" t="str">
        <f t="shared" si="3"/>
        <v>- xform/U/J/</v>
      </c>
      <c r="BW27" s="313" t="str">
        <f t="shared" si="4"/>
        <v>- xform/J/ㄥㄨ/</v>
      </c>
    </row>
    <row r="28" spans="1:75" s="130" customFormat="1" ht="31.5" customHeight="1">
      <c r="B28" s="136"/>
      <c r="C28" s="137"/>
      <c r="D28" s="138">
        <f ca="1" xml:space="preserve"> LEN(E28)</f>
        <v>49</v>
      </c>
      <c r="E28" s="138" t="str">
        <f ca="1">SUBSTITUTE(SUBSTITUTE(E24, "b", ""), "g", "")</f>
        <v>pPmtTnlkKwzcsjZCShiIuUaAeEOQo@yYxX}{][RWMNB123570</v>
      </c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7"/>
      <c r="AJ28" s="137"/>
      <c r="AK28" s="135"/>
      <c r="AL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J28" s="248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60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6" t="str">
        <f t="shared" si="1"/>
        <v>"8": { commit: "ㄚ" }</v>
      </c>
      <c r="BT28" s="130">
        <f t="shared" si="2"/>
        <v>25</v>
      </c>
      <c r="BU28" s="313" t="str">
        <f t="shared" si="3"/>
        <v>- xform/a/8/</v>
      </c>
      <c r="BW28" s="313" t="str">
        <f t="shared" si="4"/>
        <v>- xform/8/ㄚ/</v>
      </c>
    </row>
    <row r="29" spans="1:75" s="130" customFormat="1" ht="31.5" customHeight="1">
      <c r="B29" s="139"/>
      <c r="C29" s="140"/>
      <c r="D29" s="141">
        <f ca="1" xml:space="preserve"> LEN(E29)</f>
        <v>49</v>
      </c>
      <c r="E29" s="141" t="str">
        <f ca="1">SUBSTITUTE(SUBSTITUTE(E25, "!", ""), "E", "")</f>
        <v>1qa2wsxed?yhnbYHNcuUjJ8*,&lt;iIk09(lLOA:;o/mp- 43657</v>
      </c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35"/>
      <c r="AL29" s="135"/>
      <c r="AN29" s="135"/>
      <c r="AO29" s="135"/>
      <c r="AP29" s="135"/>
      <c r="AQ29" s="135"/>
      <c r="AR29" s="135"/>
      <c r="AS29" s="135"/>
      <c r="AT29" s="135"/>
      <c r="AU29" s="135"/>
      <c r="AV29" s="135"/>
      <c r="AW29" s="135"/>
      <c r="AX29" s="135"/>
      <c r="AY29" s="135"/>
      <c r="AZ29" s="135"/>
      <c r="BA29" s="135"/>
      <c r="BB29" s="135"/>
      <c r="BC29" s="135"/>
      <c r="BD29" s="135"/>
      <c r="BE29" s="135"/>
      <c r="BF29" s="135"/>
      <c r="BG29" s="135"/>
      <c r="BH29" s="135"/>
      <c r="BJ29" s="248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60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6" t="str">
        <f t="shared" si="1"/>
        <v>"*": { commit: "ㄥㄚ" }</v>
      </c>
      <c r="BT29" s="130">
        <f t="shared" si="2"/>
        <v>26</v>
      </c>
      <c r="BU29" s="313" t="str">
        <f t="shared" si="3"/>
        <v>- xform/A/*/</v>
      </c>
      <c r="BW29" s="313" t="str">
        <f t="shared" si="4"/>
        <v>- xform/*/ㄥㄚ/</v>
      </c>
    </row>
    <row r="30" spans="1:75" s="130" customFormat="1" ht="31.5" customHeight="1">
      <c r="B30" s="142" t="str">
        <f ca="1" xml:space="preserve"> "- xlit|" &amp; E28 &amp; "|" &amp; E29 &amp; "|"</f>
        <v>- xlit|pPmtTnlkKwzcsjZCShiIuUaAeEOQo@yYxX}{][RWMNB123570|1qa2wsxed?yhnbYHNcuUjJ8*,&lt;iIk09(lLOA:;o/mp- 43657|</v>
      </c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35"/>
      <c r="AL30" s="135"/>
      <c r="AN30" s="135"/>
      <c r="AO30" s="135"/>
      <c r="AP30" s="135"/>
      <c r="AQ30" s="135"/>
      <c r="AR30" s="135"/>
      <c r="AS30" s="135"/>
      <c r="AT30" s="135"/>
      <c r="AU30" s="135"/>
      <c r="AV30" s="135"/>
      <c r="AW30" s="135"/>
      <c r="AX30" s="135"/>
      <c r="AY30" s="135"/>
      <c r="AZ30" s="135"/>
      <c r="BA30" s="135"/>
      <c r="BB30" s="135"/>
      <c r="BC30" s="135"/>
      <c r="BD30" s="135"/>
      <c r="BE30" s="135"/>
      <c r="BF30" s="135"/>
      <c r="BG30" s="135"/>
      <c r="BH30" s="135"/>
      <c r="BJ30" s="248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60" t="str">
        <f>'135拼音-注音符號、電腦鍵盤與音標編碼'!E31</f>
        <v>ㄝ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6" t="str">
        <f t="shared" si="1"/>
        <v>",": { commit: "ㄝ" }</v>
      </c>
      <c r="BT30" s="130">
        <f t="shared" si="2"/>
        <v>27</v>
      </c>
      <c r="BU30" s="313" t="str">
        <f t="shared" si="3"/>
        <v>- xform/e/,/</v>
      </c>
      <c r="BW30" s="313" t="str">
        <f t="shared" si="4"/>
        <v>- xform/,/ㄝ/</v>
      </c>
    </row>
    <row r="31" spans="1:75" s="130" customFormat="1" ht="31.5" customHeight="1">
      <c r="AH31" s="135"/>
      <c r="AI31" s="135"/>
      <c r="AJ31" s="135"/>
      <c r="AK31" s="135"/>
      <c r="AL31" s="135"/>
      <c r="AN31" s="135"/>
      <c r="AO31" s="135"/>
      <c r="AP31" s="135"/>
      <c r="AQ31" s="135"/>
      <c r="AR31" s="135"/>
      <c r="AS31" s="135"/>
      <c r="AT31" s="135"/>
      <c r="AU31" s="135"/>
      <c r="AV31" s="135"/>
      <c r="AW31" s="135"/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J31" s="248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60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6" t="str">
        <f t="shared" si="1"/>
        <v>"&lt;": { commit: "ㄥㄝ" }</v>
      </c>
      <c r="BT31" s="130">
        <f t="shared" si="2"/>
        <v>28</v>
      </c>
      <c r="BU31" s="313" t="str">
        <f t="shared" si="3"/>
        <v>- xform/E/&lt;/</v>
      </c>
      <c r="BW31" s="313" t="str">
        <f t="shared" si="4"/>
        <v>- xform/&lt;/ㄥㄝ/</v>
      </c>
    </row>
    <row r="32" spans="1:75" s="130" customFormat="1" ht="31.5" customHeight="1">
      <c r="B32" s="144" t="s">
        <v>309</v>
      </c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5"/>
      <c r="AI32" s="135"/>
      <c r="AJ32" s="135"/>
      <c r="AK32" s="135"/>
      <c r="AL32" s="135"/>
      <c r="AN32" s="135"/>
      <c r="AO32" s="135"/>
      <c r="AP32" s="135"/>
      <c r="AQ32" s="135"/>
      <c r="AR32" s="135"/>
      <c r="AS32" s="135"/>
      <c r="AT32" s="135"/>
      <c r="AU32" s="135"/>
      <c r="AV32" s="135"/>
      <c r="AW32" s="135"/>
      <c r="AX32" s="135"/>
      <c r="AY32" s="135"/>
      <c r="AZ32" s="135"/>
      <c r="BA32" s="135"/>
      <c r="BB32" s="135"/>
      <c r="BC32" s="135"/>
      <c r="BD32" s="135"/>
      <c r="BE32" s="135"/>
      <c r="BF32" s="135"/>
      <c r="BG32" s="135"/>
      <c r="BH32" s="135"/>
      <c r="BJ32" s="248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60" t="str">
        <f>'135拼音-注音符號、電腦鍵盤與音標編碼'!E33</f>
        <v>ㄛ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6" t="str">
        <f t="shared" si="1"/>
        <v>"i": { commit: "ㄛ" }</v>
      </c>
      <c r="BT32" s="130">
        <f t="shared" si="2"/>
        <v>29</v>
      </c>
      <c r="BU32" s="313" t="str">
        <f t="shared" si="3"/>
        <v>- xform/O/i/</v>
      </c>
      <c r="BW32" s="313" t="str">
        <f t="shared" si="4"/>
        <v>- xform/i/ㄛ/</v>
      </c>
    </row>
    <row r="33" spans="2:75" s="130" customFormat="1" ht="31.5" customHeight="1">
      <c r="B33" s="133" t="s">
        <v>310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4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35"/>
      <c r="BA33" s="135"/>
      <c r="BB33" s="135"/>
      <c r="BC33" s="135"/>
      <c r="BD33" s="135"/>
      <c r="BE33" s="135"/>
      <c r="BF33" s="135"/>
      <c r="BG33" s="135"/>
      <c r="BH33" s="135"/>
      <c r="BJ33" s="248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ㄥㄛ</v>
      </c>
      <c r="BM33" s="260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6" t="str">
        <f t="shared" si="1"/>
        <v>"I": { commit: "ㄥㄛ" }</v>
      </c>
      <c r="BT33" s="130">
        <f t="shared" si="2"/>
        <v>30</v>
      </c>
      <c r="BU33" s="313" t="str">
        <f t="shared" si="3"/>
        <v>- xform/Q/I/</v>
      </c>
      <c r="BW33" s="313" t="str">
        <f t="shared" si="4"/>
        <v>- xform/I/ㄥㄛ/</v>
      </c>
    </row>
    <row r="34" spans="2:75" s="130" customFormat="1" ht="31.5" customHeight="1">
      <c r="B34" s="145" t="s">
        <v>257</v>
      </c>
      <c r="C34" s="146"/>
      <c r="D34" s="146">
        <f ca="1" xml:space="preserve"> LEN(E34)</f>
        <v>51</v>
      </c>
      <c r="E34" s="147" t="str">
        <f ca="1" xml:space="preserve"> _xlfn.CONCAT(D16:BB16)</f>
        <v>1!qa2wsxeEd?yhnbYHNcuUjJ8*,&lt;iIk09(lLOA:;o/mp- 43657</v>
      </c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35"/>
      <c r="AL34" s="135"/>
      <c r="AM34" s="135"/>
      <c r="AN34" s="135"/>
      <c r="AO34" s="135"/>
      <c r="AP34" s="135"/>
      <c r="AQ34" s="135"/>
      <c r="AR34" s="135"/>
      <c r="AS34" s="135"/>
      <c r="AT34" s="135"/>
      <c r="AU34" s="135"/>
      <c r="AV34" s="135"/>
      <c r="AW34" s="135"/>
      <c r="AX34" s="135"/>
      <c r="AY34" s="135"/>
      <c r="AZ34" s="135"/>
      <c r="BA34" s="135"/>
      <c r="BB34" s="135"/>
      <c r="BC34" s="135"/>
      <c r="BD34" s="135"/>
      <c r="BE34" s="135"/>
      <c r="BF34" s="135"/>
      <c r="BG34" s="135"/>
      <c r="BH34" s="135"/>
      <c r="BJ34" s="248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60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6" t="str">
        <f t="shared" si="1"/>
        <v>"k": { commit: "ㄜ" }</v>
      </c>
      <c r="BT34" s="130">
        <f t="shared" si="2"/>
        <v>31</v>
      </c>
      <c r="BU34" s="313" t="str">
        <f t="shared" si="3"/>
        <v>- xform/o/k/</v>
      </c>
      <c r="BW34" s="313" t="str">
        <f t="shared" si="4"/>
        <v>- xform/k/ㄜ/</v>
      </c>
    </row>
    <row r="35" spans="2:75" s="130" customFormat="1" ht="31.5" customHeight="1">
      <c r="B35" s="148" t="s">
        <v>304</v>
      </c>
      <c r="C35" s="149"/>
      <c r="D35" s="149">
        <f ca="1">LEN(E35)</f>
        <v>51</v>
      </c>
      <c r="E35" s="148" t="str">
        <f ca="1" xml:space="preserve"> _xlfn.CONCAT(D18:BB18)</f>
        <v>ㄅㆠㄆㄇㄉㄊㄋㄌㄍㆣㄎㄫㄗㄘㄙㆡㄐㄑㄒㄏㄧㆪㄨㆫㄚㆩㄝㆥㄛㆧㄜㄢㄞㆮㄠㆯㆱㆰㆲㄤㆨㆭㆬㄣㄪˉˋ_ˇ+˙</v>
      </c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35"/>
      <c r="AL35" s="135"/>
      <c r="AM35" s="406" t="s">
        <v>312</v>
      </c>
      <c r="AN35" s="406" t="s">
        <v>313</v>
      </c>
      <c r="AO35" s="406" t="s">
        <v>307</v>
      </c>
      <c r="AP35" s="406" t="s">
        <v>283</v>
      </c>
      <c r="AQ35" s="406" t="s">
        <v>464</v>
      </c>
      <c r="AR35" s="135"/>
      <c r="AS35" s="135"/>
      <c r="AT35" s="135"/>
      <c r="AU35" s="135"/>
      <c r="AV35" s="135"/>
      <c r="AW35" s="135"/>
      <c r="AX35" s="135"/>
      <c r="AY35" s="135"/>
      <c r="AZ35" s="135"/>
      <c r="BA35" s="135"/>
      <c r="BB35" s="135"/>
      <c r="BC35" s="135"/>
      <c r="BD35" s="135"/>
      <c r="BE35" s="135"/>
      <c r="BF35" s="135"/>
      <c r="BG35" s="135"/>
      <c r="BH35" s="135"/>
      <c r="BJ35" s="248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60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6" t="str">
        <f t="shared" si="1"/>
        <v>"0": { commit: "ㄢ" }</v>
      </c>
      <c r="BT35" s="130">
        <f t="shared" si="2"/>
        <v>32</v>
      </c>
      <c r="BU35" s="313" t="str">
        <f t="shared" si="3"/>
        <v>- xform/@/0/</v>
      </c>
      <c r="BW35" s="313" t="str">
        <f t="shared" si="4"/>
        <v>- xform/0/ㄢ/</v>
      </c>
    </row>
    <row r="36" spans="2:75" s="130" customFormat="1" ht="31.5" customHeight="1">
      <c r="B36" s="142" t="str">
        <f ca="1" xml:space="preserve"> "- xlit|" &amp; E34 &amp; "|" &amp; E35 &amp; "|"</f>
        <v>- xlit|1!qa2wsxeEd?yhnbYHNcuUjJ8*,&lt;iIk09(lLOA:;o/mp- 43657|ㄅㆠㄆㄇㄉㄊㄋㄌㄍㆣㄎㄫㄗㄘㄙㆡㄐㄑㄒㄏㄧㆪㄨㆫㄚㆩㄝㆥㄛㆧㄜㄢㄞㆮㄠㆯㆱㆰㆲㄤㆨㆭㆬㄣㄪˉˋ_ˇ+˙|</v>
      </c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43"/>
      <c r="AH36" s="143"/>
      <c r="AI36" s="143"/>
      <c r="AJ36" s="143"/>
      <c r="AK36" s="135"/>
      <c r="AL36" s="135"/>
      <c r="AM36" s="406">
        <f ca="1" xml:space="preserve"> FIND(AM35, $E$34)</f>
        <v>2</v>
      </c>
      <c r="AN36" s="406">
        <f t="shared" ref="AN36:AO36" ca="1" si="5" xml:space="preserve"> FIND(AN35, $E$34)</f>
        <v>10</v>
      </c>
      <c r="AO36" s="406">
        <f t="shared" ca="1" si="5"/>
        <v>39</v>
      </c>
      <c r="AP36" s="406">
        <f t="shared" ref="AP36" ca="1" si="6" xml:space="preserve"> FIND(AP35, $E$34)</f>
        <v>38</v>
      </c>
      <c r="AQ36" s="406">
        <f t="shared" ref="AQ36" ca="1" si="7" xml:space="preserve"> FIND(AQ35, $E$34)</f>
        <v>37</v>
      </c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J36" s="248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60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6" t="str">
        <f t="shared" ref="BR36:BR54" si="8" xml:space="preserve"> """" &amp; BK36 &amp; """: { commit: """ &amp; BL36 &amp; """ }"</f>
        <v>"9": { commit: "ㄞ" }</v>
      </c>
      <c r="BT36" s="130">
        <f t="shared" ref="BT36:BT62" si="9">BJ36</f>
        <v>33</v>
      </c>
      <c r="BU36" s="313" t="str">
        <f t="shared" si="3"/>
        <v>- xform/y/9/</v>
      </c>
      <c r="BW36" s="313" t="str">
        <f t="shared" si="4"/>
        <v>- xform/9/ㄞ/</v>
      </c>
    </row>
    <row r="37" spans="2:75" s="130" customFormat="1" ht="31.5" customHeight="1">
      <c r="B37" s="302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135"/>
      <c r="AL37" s="135"/>
      <c r="AM37" s="406" t="str">
        <f ca="1" xml:space="preserve"> MID($E$35,AM36,1)</f>
        <v>ㆠ</v>
      </c>
      <c r="AN37" s="406" t="str">
        <f t="shared" ref="AN37:AQ37" ca="1" si="10" xml:space="preserve"> MID($E$35,AN36,1)</f>
        <v>ㆣ</v>
      </c>
      <c r="AO37" s="406" t="str">
        <f t="shared" ca="1" si="10"/>
        <v>ㆲ</v>
      </c>
      <c r="AP37" s="406" t="str">
        <f t="shared" ca="1" si="10"/>
        <v>ㆰ</v>
      </c>
      <c r="AQ37" s="406" t="str">
        <f t="shared" ca="1" si="10"/>
        <v>ㆱ</v>
      </c>
      <c r="AR37" s="135"/>
      <c r="AS37" s="135"/>
      <c r="AT37" s="135"/>
      <c r="AU37" s="135"/>
      <c r="AV37" s="135"/>
      <c r="AW37" s="135"/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J37" s="248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60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6" t="str">
        <f t="shared" si="8"/>
        <v>"(": { commit: "ㄥㄞ" }</v>
      </c>
      <c r="BT37" s="130">
        <f t="shared" si="9"/>
        <v>34</v>
      </c>
      <c r="BU37" s="313" t="str">
        <f t="shared" si="3"/>
        <v>- xform/Y/(/</v>
      </c>
      <c r="BW37" s="313" t="str">
        <f t="shared" si="4"/>
        <v>- xform/(/ㄥㄞ/</v>
      </c>
    </row>
    <row r="38" spans="2:75" s="130" customFormat="1" ht="31.5" customHeight="1">
      <c r="B38" s="136"/>
      <c r="C38" s="137"/>
      <c r="D38" s="138">
        <f ca="1" xml:space="preserve"> LEN(E38)</f>
        <v>51</v>
      </c>
      <c r="E38" s="138" t="str">
        <f ca="1" xml:space="preserve"> SUBSTITUTE(E34, _xlfn.CONCAT(AM35:AQ35), "")</f>
        <v>1!qa2wsxeEd?yhnbYHNcuUjJ8*,&lt;iIk09(lLOA:;o/mp- 43657</v>
      </c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5"/>
      <c r="AL38" s="135" t="str">
        <f ca="1">$E$34</f>
        <v>1!qa2wsxeEd?yhnbYHNcuUjJ8*,&lt;iIk09(lLOA:;o/mp- 43657</v>
      </c>
      <c r="AM38" s="130" t="str">
        <f ca="1" xml:space="preserve"> SUBSTITUTE(AL38, MID(AL38, FIND(AM35,AL38), 1), "")</f>
        <v>1qa2wsxeEd?yhnbYHNcuUjJ8*,&lt;iIk09(lLOA:;o/mp- 43657</v>
      </c>
      <c r="AN38" s="130" t="str">
        <f t="shared" ref="AN38:AQ38" ca="1" si="11" xml:space="preserve"> SUBSTITUTE(AM38, MID(AM38, FIND(AN35,AM38), 1), "")</f>
        <v>1qa2wsxed?yhnbYHNcuUjJ8*,&lt;iIk09(lLOA:;o/mp- 43657</v>
      </c>
      <c r="AO38" s="130" t="str">
        <f t="shared" ca="1" si="11"/>
        <v>1qa2wsxed?yhnbYHNcuUjJ8*,&lt;iIk09(lLOA;o/mp- 43657</v>
      </c>
      <c r="AP38" s="130" t="str">
        <f t="shared" ca="1" si="11"/>
        <v>1qa2wsxed?yhnbYHNcuUjJ8*,&lt;iIk09(lLO;o/mp- 43657</v>
      </c>
      <c r="AQ38" s="418" t="str">
        <f t="shared" ca="1" si="11"/>
        <v>1qa2wsxed?yhnbYHNcuUjJ8*,&lt;iIk09(lL;o/mp- 43657</v>
      </c>
      <c r="AR38" s="135"/>
      <c r="AS38" s="135"/>
      <c r="AT38" s="135"/>
      <c r="AU38" s="135"/>
      <c r="AV38" s="135"/>
      <c r="AW38" s="135"/>
      <c r="AX38" s="135"/>
      <c r="AY38" s="135"/>
      <c r="AZ38" s="135"/>
      <c r="BA38" s="135"/>
      <c r="BB38" s="135"/>
      <c r="BC38" s="135"/>
      <c r="BD38" s="135"/>
      <c r="BE38" s="135"/>
      <c r="BF38" s="135"/>
      <c r="BG38" s="135"/>
      <c r="BH38" s="135"/>
      <c r="BJ38" s="248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60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6" t="str">
        <f t="shared" si="8"/>
        <v>"l": { commit: "ㄠ" }</v>
      </c>
      <c r="BT38" s="130">
        <f t="shared" si="9"/>
        <v>35</v>
      </c>
      <c r="BU38" s="313" t="str">
        <f t="shared" si="3"/>
        <v>- xform/x/l/</v>
      </c>
      <c r="BW38" s="313" t="str">
        <f t="shared" si="4"/>
        <v>- xform/l/ㄠ/</v>
      </c>
    </row>
    <row r="39" spans="2:75" s="130" customFormat="1" ht="31.5" customHeight="1">
      <c r="B39" s="139"/>
      <c r="C39" s="140"/>
      <c r="D39" s="141">
        <f ca="1" xml:space="preserve"> LEN(E39)</f>
        <v>51</v>
      </c>
      <c r="E39" s="141" t="str">
        <f ca="1">SUBSTITUTE( SUBSTITUTE(SUBSTITUTE(E35, AM39, ""), AN39, ""), AO39, "")</f>
        <v>ㄅㆠㄆㄇㄉㄊㄋㄌㄍㆣㄎㄫㄗㄘㄙㆡㄐㄑㄒㄏㄧㆪㄨㆫㄚㆩㄝㆥㄛㆧㄜㄢㄞㆮㄠㆯㆱㆰㆲㄤㆨㆭㆬㄣㄪˉˋ_ˇ+˙</v>
      </c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35"/>
      <c r="AL39" s="135" t="str">
        <f ca="1">$E$35</f>
        <v>ㄅㆠㄆㄇㄉㄊㄋㄌㄍㆣㄎㄫㄗㄘㄙㆡㄐㄑㄒㄏㄧㆪㄨㆫㄚㆩㄝㆥㄛㆧㄜㄢㄞㆮㄠㆯㆱㆰㆲㄤㆨㆭㆬㄣㄪˉˋ_ˇ+˙</v>
      </c>
      <c r="AM39" s="130" t="str">
        <f ca="1" xml:space="preserve"> SUBSTITUTE(AL39, MID(AL39, FIND(AM37,AL39), 1), "")</f>
        <v>ㄅㄆㄇㄉㄊㄋㄌㄍㆣㄎㄫㄗㄘㄙㆡㄐㄑㄒㄏㄧㆪㄨㆫㄚㆩㄝㆥㄛㆧㄜㄢㄞㆮㄠㆯㆱㆰㆲㄤㆨㆭㆬㄣㄪˉˋ_ˇ+˙</v>
      </c>
      <c r="AN39" s="130" t="str">
        <f t="shared" ref="AN39:AQ39" ca="1" si="12" xml:space="preserve"> SUBSTITUTE(AM39, MID(AM39, FIND(AN37,AM39), 1), "")</f>
        <v>ㄅㄆㄇㄉㄊㄋㄌㄍㄎㄫㄗㄘㄙㆡㄐㄑㄒㄏㄧㆪㄨㆫㄚㆩㄝㆥㄛㆧㄜㄢㄞㆮㄠㆯㆱㆰㆲㄤㆨㆭㆬㄣㄪˉˋ_ˇ+˙</v>
      </c>
      <c r="AO39" s="130" t="str">
        <f t="shared" ca="1" si="12"/>
        <v>ㄅㄆㄇㄉㄊㄋㄌㄍㄎㄫㄗㄘㄙㆡㄐㄑㄒㄏㄧㆪㄨㆫㄚㆩㄝㆥㄛㆧㄜㄢㄞㆮㄠㆯㆱㆰㄤㆨㆭㆬㄣㄪˉˋ_ˇ+˙</v>
      </c>
      <c r="AP39" s="130" t="str">
        <f t="shared" ca="1" si="12"/>
        <v>ㄅㄆㄇㄉㄊㄋㄌㄍㄎㄫㄗㄘㄙㆡㄐㄑㄒㄏㄧㆪㄨㆫㄚㆩㄝㆥㄛㆧㄜㄢㄞㆮㄠㆯㆱㄤㆨㆭㆬㄣㄪˉˋ_ˇ+˙</v>
      </c>
      <c r="AQ39" s="418" t="str">
        <f t="shared" ca="1" si="12"/>
        <v>ㄅㄆㄇㄉㄊㄋㄌㄍㄎㄫㄗㄘㄙㆡㄐㄑㄒㄏㄧㆪㄨㆫㄚㆩㄝㆥㄛㆧㄜㄢㄞㆮㄠㆯㄤㆨㆭㆬㄣㄪˉˋ_ˇ+˙</v>
      </c>
      <c r="AR39" s="135"/>
      <c r="AS39" s="135"/>
      <c r="AT39" s="135"/>
      <c r="AU39" s="135"/>
      <c r="AV39" s="135"/>
      <c r="AW39" s="135"/>
      <c r="AX39" s="135"/>
      <c r="AY39" s="135"/>
      <c r="AZ39" s="135"/>
      <c r="BA39" s="135"/>
      <c r="BB39" s="135"/>
      <c r="BC39" s="135"/>
      <c r="BD39" s="135"/>
      <c r="BE39" s="135"/>
      <c r="BF39" s="135"/>
      <c r="BG39" s="135"/>
      <c r="BH39" s="135"/>
      <c r="BJ39" s="248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60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6" t="str">
        <f t="shared" si="8"/>
        <v>"L": { commit: "ㄥㄠ" }</v>
      </c>
      <c r="BT39" s="130">
        <f t="shared" si="9"/>
        <v>36</v>
      </c>
      <c r="BU39" s="313" t="str">
        <f t="shared" si="3"/>
        <v>- xform/X/L/</v>
      </c>
      <c r="BW39" s="313" t="str">
        <f t="shared" si="4"/>
        <v>- xform/L/ㄥㄠ/</v>
      </c>
    </row>
    <row r="40" spans="2:75" s="130" customFormat="1" ht="31.5" customHeight="1">
      <c r="B40" s="142" t="str">
        <f ca="1" xml:space="preserve"> "- xlit|" &amp; E38 &amp; "|" &amp; E39 &amp; "|"</f>
        <v>- xlit|1!qa2wsxeEd?yhnbYHNcuUjJ8*,&lt;iIk09(lLOA:;o/mp- 43657|ㄅㆠㄆㄇㄉㄊㄋㄌㄍㆣㄎㄫㄗㄘㄙㆡㄐㄑㄒㄏㄧㆪㄨㆫㄚㆩㄝㆥㄛㆧㄜㄢㄞㆮㄠㆯㆱㆰㆲㄤㆨㆭㆬㄣㄪˉˋ_ˇ+˙|</v>
      </c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51"/>
      <c r="AL40" s="151"/>
      <c r="AM40" s="151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35"/>
      <c r="BE40" s="135"/>
      <c r="BF40" s="135"/>
      <c r="BG40" s="135"/>
      <c r="BH40" s="135"/>
      <c r="BJ40" s="248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60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6" t="str">
        <f t="shared" si="8"/>
        <v>"O": { commit: "ㄛㄇ" }</v>
      </c>
      <c r="BT40" s="130">
        <f t="shared" si="9"/>
        <v>37</v>
      </c>
      <c r="BU40" s="313" t="str">
        <f t="shared" si="3"/>
        <v>- xform/}/O/</v>
      </c>
      <c r="BW40" s="313" t="str">
        <f t="shared" si="4"/>
        <v>- xform/O/ㄛㄇ/</v>
      </c>
    </row>
    <row r="41" spans="2:75" s="130" customFormat="1" ht="31.5" customHeight="1">
      <c r="AH41" s="135"/>
      <c r="AI41" s="135"/>
      <c r="AJ41" s="135"/>
      <c r="AK41" s="151"/>
      <c r="AL41" s="151"/>
      <c r="AM41" s="135" t="str">
        <f ca="1">AQ38</f>
        <v>1qa2wsxed?yhnbYHNcuUjJ8*,&lt;iIk09(lL;o/mp- 43657</v>
      </c>
      <c r="AN41" s="151"/>
      <c r="AO41" s="151"/>
      <c r="AP41" s="151"/>
      <c r="AQ41" s="151"/>
      <c r="AR41" s="151"/>
      <c r="AS41" s="151"/>
      <c r="AT41" s="151"/>
      <c r="AU41" s="151"/>
      <c r="AV41" s="151"/>
      <c r="AW41" s="151"/>
      <c r="AX41" s="151"/>
      <c r="AY41" s="151"/>
      <c r="AZ41" s="151"/>
      <c r="BA41" s="151"/>
      <c r="BB41" s="151"/>
      <c r="BC41" s="151"/>
      <c r="BD41" s="135"/>
      <c r="BE41" s="135"/>
      <c r="BF41" s="135"/>
      <c r="BG41" s="135"/>
      <c r="BH41" s="135"/>
      <c r="BJ41" s="248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60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6" t="str">
        <f t="shared" si="8"/>
        <v>"A": { commit: "ㄚㄇ" }</v>
      </c>
      <c r="BT41" s="130">
        <f t="shared" si="9"/>
        <v>38</v>
      </c>
      <c r="BU41" s="313" t="str">
        <f t="shared" si="3"/>
        <v>- xform/{/A/</v>
      </c>
      <c r="BW41" s="313" t="str">
        <f t="shared" si="4"/>
        <v>- xform/A/ㄚㄇ/</v>
      </c>
    </row>
    <row r="42" spans="2:75" s="130" customFormat="1" ht="31.5" customHeight="1">
      <c r="B42" s="144" t="s">
        <v>318</v>
      </c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5"/>
      <c r="AI42" s="135"/>
      <c r="AJ42" s="135"/>
      <c r="AK42" s="151"/>
      <c r="AL42" s="151"/>
      <c r="AM42" s="135" t="str">
        <f ca="1">AQ39</f>
        <v>ㄅㄆㄇㄉㄊㄋㄌㄍㄎㄫㄗㄘㄙㆡㄐㄑㄒㄏㄧㆪㄨㆫㄚㆩㄝㆥㄛㆧㄜㄢㄞㆮㄠㆯㄤㆨㆭㆬㄣㄪˉˋ_ˇ+˙</v>
      </c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35"/>
      <c r="BE42" s="135"/>
      <c r="BF42" s="135"/>
      <c r="BG42" s="135"/>
      <c r="BH42" s="135"/>
      <c r="BJ42" s="248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60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6" t="str">
        <f t="shared" si="8"/>
        <v>":": { commit: "ㄛㄥ" }</v>
      </c>
      <c r="BT42" s="130">
        <f t="shared" si="9"/>
        <v>39</v>
      </c>
      <c r="BU42" s="313" t="str">
        <f t="shared" si="3"/>
        <v>- xform/]/:/</v>
      </c>
      <c r="BW42" s="313" t="str">
        <f t="shared" si="4"/>
        <v>- xform/:/ㄛㄥ/</v>
      </c>
    </row>
    <row r="43" spans="2:75" ht="31.5" customHeight="1">
      <c r="B43" s="133" t="s">
        <v>319</v>
      </c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4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5"/>
      <c r="AI43" s="135"/>
      <c r="AJ43" s="135"/>
      <c r="AK43" s="151"/>
      <c r="AL43" s="151"/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151"/>
      <c r="BA43" s="151"/>
      <c r="BB43" s="151"/>
      <c r="BC43" s="151"/>
      <c r="BD43" s="135"/>
      <c r="BE43" s="135"/>
      <c r="BF43" s="135"/>
      <c r="BG43" s="151"/>
      <c r="BH43" s="151"/>
      <c r="BJ43" s="248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60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6" t="str">
        <f t="shared" si="8"/>
        <v>";": { commit: "ㄤ" }</v>
      </c>
      <c r="BT43" s="229">
        <f t="shared" si="9"/>
        <v>40</v>
      </c>
      <c r="BU43" s="313" t="str">
        <f t="shared" si="3"/>
        <v>- xform/[/;/</v>
      </c>
      <c r="BW43" s="313" t="str">
        <f t="shared" si="4"/>
        <v>- xform/;/ㄤ/</v>
      </c>
    </row>
    <row r="44" spans="2:75" ht="31.5" customHeight="1">
      <c r="B44" s="145" t="s">
        <v>320</v>
      </c>
      <c r="C44" s="146"/>
      <c r="D44" s="146">
        <f ca="1" xml:space="preserve"> LEN(E44)</f>
        <v>51</v>
      </c>
      <c r="E44" s="147" t="str">
        <f ca="1" xml:space="preserve"> _xlfn.CONCAT(D20:BB20)</f>
        <v>pbPmtTnlkgKwzcsjZCShiIuUaAeEOQo@yYxX}{][RWMNB123570</v>
      </c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51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151"/>
      <c r="BA44" s="151"/>
      <c r="BB44" s="151"/>
      <c r="BC44" s="151"/>
      <c r="BD44" s="151"/>
      <c r="BE44" s="151"/>
      <c r="BF44" s="151"/>
      <c r="BG44" s="151"/>
      <c r="BH44" s="151"/>
      <c r="BJ44" s="248">
        <f t="shared" si="0"/>
        <v>41</v>
      </c>
      <c r="BK44" s="40" t="str">
        <f>'135拼音-注音符號、電腦鍵盤與音標編碼'!C45</f>
        <v>o</v>
      </c>
      <c r="BL44" s="243" t="str">
        <f>'135拼音-注音符號、電腦鍵盤與音標編碼'!D45</f>
        <v>ㆨ</v>
      </c>
      <c r="BM44" s="264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6" t="str">
        <f t="shared" si="8"/>
        <v>"o": { commit: "ㆨ" }</v>
      </c>
      <c r="BT44" s="229">
        <f t="shared" si="9"/>
        <v>41</v>
      </c>
      <c r="BU44" s="313" t="str">
        <f t="shared" si="3"/>
        <v>- xform/R/o/</v>
      </c>
      <c r="BW44" s="313" t="str">
        <f t="shared" si="4"/>
        <v>- xform/o/ㆨ/</v>
      </c>
    </row>
    <row r="45" spans="2:75" ht="31.5" customHeight="1">
      <c r="B45" s="148" t="s">
        <v>304</v>
      </c>
      <c r="C45" s="149"/>
      <c r="D45" s="149">
        <f ca="1">LEN(E45)</f>
        <v>51</v>
      </c>
      <c r="E45" s="148" t="str">
        <f ca="1" xml:space="preserve"> _xlfn.CONCAT(D18:BB18)</f>
        <v>ㄅㆠㄆㄇㄉㄊㄋㄌㄍㆣㄎㄫㄗㄘㄙㆡㄐㄑㄒㄏㄧㆪㄨㆫㄚㆩㄝㆥㄛㆧㄜㄢㄞㆮㄠㆯㆱㆰㆲㄤㆨㆭㆬㄣㄪˉˋ_ˇ+˙</v>
      </c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BG45" s="151"/>
      <c r="BH45" s="151"/>
      <c r="BJ45" s="248">
        <f t="shared" si="0"/>
        <v>42</v>
      </c>
      <c r="BK45" s="40" t="str">
        <f>'135拼音-注音符號、電腦鍵盤與音標編碼'!C46</f>
        <v>/</v>
      </c>
      <c r="BL45" s="243" t="str">
        <f>'135拼音-注音符號、電腦鍵盤與音標編碼'!D46</f>
        <v>ㄥ</v>
      </c>
      <c r="BM45" s="264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6" t="str">
        <f t="shared" si="8"/>
        <v>"/": { commit: "ㄥ" }</v>
      </c>
      <c r="BT45" s="229">
        <f t="shared" si="9"/>
        <v>42</v>
      </c>
      <c r="BU45" s="313" t="str">
        <f t="shared" si="3"/>
        <v>- xform/W///</v>
      </c>
      <c r="BW45" s="313" t="str">
        <f t="shared" si="4"/>
        <v>- xform///ㄥ/</v>
      </c>
    </row>
    <row r="46" spans="2:75" ht="31.5" customHeight="1">
      <c r="B46" s="142" t="str">
        <f ca="1" xml:space="preserve"> "- xlit|" &amp; E44 &amp; "|" &amp; E45 &amp; "|"</f>
        <v>- xlit|pbPmtTnlkgKwzcsjZCShiIuUaAeEOQo@yYxX}{][RWMNB123570|ㄅㆠㄆㄇㄉㄊㄋㄌㄍㆣㄎㄫㄗㄘㄙㆡㄐㄑㄒㄏㄧㆪㄨㆫㄚㆩㄝㆥㄛㆧㄜㄢㄞㆮㄠㆯㆱㆰㆲㄤㆨㆭㆬㄣㄪˉˋ_ˇ+˙|</v>
      </c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43"/>
      <c r="AH46" s="143"/>
      <c r="AI46" s="143"/>
      <c r="AJ46" s="143"/>
      <c r="BG46" s="151"/>
      <c r="BH46" s="151"/>
      <c r="BJ46" s="248">
        <f t="shared" si="0"/>
        <v>43</v>
      </c>
      <c r="BK46" s="40" t="str">
        <f>'135拼音-注音符號、電腦鍵盤與音標編碼'!C47</f>
        <v>m</v>
      </c>
      <c r="BL46" s="243" t="str">
        <f>'135拼音-注音符號、電腦鍵盤與音標編碼'!D47</f>
        <v>ㄇ</v>
      </c>
      <c r="BM46" s="264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6" t="str">
        <f t="shared" si="8"/>
        <v>"m": { commit: "ㄇ" }</v>
      </c>
      <c r="BT46" s="229">
        <f t="shared" si="9"/>
        <v>43</v>
      </c>
      <c r="BU46" s="313" t="str">
        <f t="shared" si="3"/>
        <v>- xform/M/m/</v>
      </c>
      <c r="BW46" s="313" t="str">
        <f t="shared" si="4"/>
        <v>- xform/m/ㄇ/</v>
      </c>
    </row>
    <row r="47" spans="2:75" ht="31.5" customHeight="1"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1"/>
      <c r="BG47" s="151"/>
      <c r="BH47" s="151"/>
      <c r="BJ47" s="248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60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6" t="str">
        <f t="shared" si="8"/>
        <v>"p": { commit: "ㄣ" }</v>
      </c>
      <c r="BT47" s="229">
        <f t="shared" si="9"/>
        <v>44</v>
      </c>
      <c r="BU47" s="313" t="str">
        <f t="shared" si="3"/>
        <v>- xform/N/p/</v>
      </c>
      <c r="BW47" s="313" t="str">
        <f t="shared" si="4"/>
        <v>- xform/p/ㄣ/</v>
      </c>
    </row>
    <row r="48" spans="2:75" ht="31.5" customHeight="1"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1"/>
      <c r="BG48" s="151"/>
      <c r="BH48" s="151"/>
      <c r="BJ48" s="248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60" t="str">
        <f>'135拼音-注音符號、電腦鍵盤與音標編碼'!E49</f>
        <v>ㄪ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6" t="str">
        <f t="shared" si="8"/>
        <v>"-": { commit: "鼻" }</v>
      </c>
      <c r="BT48" s="229">
        <f t="shared" si="9"/>
        <v>45</v>
      </c>
      <c r="BU48" s="255" t="str">
        <f t="shared" si="3"/>
        <v>- xform/B/-/</v>
      </c>
      <c r="BW48" s="255" t="str">
        <f t="shared" si="4"/>
        <v>- xform/-/鼻/</v>
      </c>
    </row>
    <row r="49" spans="2:75" ht="31.5" customHeight="1">
      <c r="B49" s="151"/>
      <c r="C49" s="151"/>
      <c r="D49" s="151"/>
      <c r="BG49" s="151"/>
      <c r="BH49" s="151"/>
      <c r="BJ49" s="248">
        <f t="shared" si="0"/>
        <v>46</v>
      </c>
      <c r="BK49" s="40" t="str">
        <f>'135拼音-注音符號、電腦鍵盤與音標編碼'!C50</f>
        <v xml:space="preserve"> </v>
      </c>
      <c r="BL49" s="257" t="str">
        <f>'135拼音-注音符號、電腦鍵盤與音標編碼'!D50</f>
        <v>ˉ</v>
      </c>
      <c r="BM49" s="266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6" t="str">
        <f t="shared" si="8"/>
        <v>" ": { commit: "ˉ" }</v>
      </c>
      <c r="BT49" s="229">
        <f t="shared" si="9"/>
        <v>46</v>
      </c>
      <c r="BU49" s="255" t="str">
        <f t="shared" si="3"/>
        <v>- xform/1/ /</v>
      </c>
      <c r="BW49" s="255" t="str">
        <f t="shared" si="4"/>
        <v>- xform/ /ˉ/</v>
      </c>
    </row>
    <row r="50" spans="2:75" ht="31.5" customHeight="1"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1"/>
      <c r="AW50" s="151"/>
      <c r="AX50" s="151"/>
      <c r="AY50" s="151"/>
      <c r="AZ50" s="151"/>
      <c r="BA50" s="151"/>
      <c r="BB50" s="151"/>
      <c r="BC50" s="151"/>
      <c r="BD50" s="151"/>
      <c r="BE50" s="151"/>
      <c r="BF50" s="151"/>
      <c r="BG50" s="151"/>
      <c r="BH50" s="151"/>
      <c r="BJ50" s="248">
        <f t="shared" si="0"/>
        <v>47</v>
      </c>
      <c r="BK50" s="6">
        <f>'135拼音-注音符號、電腦鍵盤與音標編碼'!C51</f>
        <v>4</v>
      </c>
      <c r="BL50" s="257" t="str">
        <f>'135拼音-注音符號、電腦鍵盤與音標編碼'!D51</f>
        <v>ˋ</v>
      </c>
      <c r="BM50" s="266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6" t="str">
        <f t="shared" si="8"/>
        <v>"4": { commit: "ˋ" }</v>
      </c>
      <c r="BT50" s="229">
        <f t="shared" si="9"/>
        <v>47</v>
      </c>
      <c r="BU50" s="255" t="str">
        <f t="shared" si="3"/>
        <v>- xform/2/4/</v>
      </c>
      <c r="BW50" s="255" t="str">
        <f t="shared" si="4"/>
        <v>- xform/4/ˋ/</v>
      </c>
    </row>
    <row r="51" spans="2:75" ht="31.5" customHeight="1"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1"/>
      <c r="AW51" s="151"/>
      <c r="AX51" s="151"/>
      <c r="AY51" s="151"/>
      <c r="AZ51" s="151"/>
      <c r="BA51" s="151"/>
      <c r="BB51" s="151"/>
      <c r="BC51" s="151"/>
      <c r="BD51" s="151"/>
      <c r="BE51" s="151"/>
      <c r="BF51" s="151"/>
      <c r="BG51" s="151"/>
      <c r="BH51" s="151"/>
      <c r="BJ51" s="248">
        <f t="shared" si="0"/>
        <v>48</v>
      </c>
      <c r="BK51" s="6">
        <f>'135拼音-注音符號、電腦鍵盤與音標編碼'!C52</f>
        <v>3</v>
      </c>
      <c r="BL51" s="257" t="str">
        <f>'135拼音-注音符號、電腦鍵盤與音標編碼'!D52</f>
        <v>_</v>
      </c>
      <c r="BM51" s="266" t="str">
        <f>'135拼音-注音符號、電腦鍵盤與音標編碼'!E52</f>
        <v>_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6" t="str">
        <f t="shared" si="8"/>
        <v>"3": { commit: "_" }</v>
      </c>
      <c r="BT51" s="229">
        <f t="shared" si="9"/>
        <v>48</v>
      </c>
      <c r="BU51" s="255" t="str">
        <f t="shared" si="3"/>
        <v>- xform/3/3/</v>
      </c>
      <c r="BW51" s="255" t="str">
        <f t="shared" si="4"/>
        <v>- xform/3/_/</v>
      </c>
    </row>
    <row r="52" spans="2:75" ht="31.5" customHeight="1"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1"/>
      <c r="AZ52" s="151"/>
      <c r="BA52" s="151"/>
      <c r="BB52" s="151"/>
      <c r="BC52" s="151"/>
      <c r="BD52" s="151"/>
      <c r="BE52" s="151"/>
      <c r="BF52" s="151"/>
      <c r="BG52" s="151"/>
      <c r="BH52" s="151"/>
      <c r="BJ52" s="248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60" t="str">
        <f>'135拼音-注音符號、電腦鍵盤與音標編碼'!E53</f>
        <v>ˇ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6" t="str">
        <f t="shared" si="8"/>
        <v>"6": { commit: "ˇ" }</v>
      </c>
      <c r="BT52" s="229">
        <f t="shared" si="9"/>
        <v>49</v>
      </c>
      <c r="BU52" s="255" t="str">
        <f t="shared" si="3"/>
        <v>- xform/5/6/</v>
      </c>
      <c r="BW52" s="255" t="str">
        <f t="shared" si="4"/>
        <v>- xform/6/ˇ/</v>
      </c>
    </row>
    <row r="53" spans="2:75" ht="31.5" customHeight="1"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J53" s="248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+</v>
      </c>
      <c r="BM53" s="260" t="str">
        <f>'135拼音-注音符號、電腦鍵盤與音標編碼'!E54</f>
        <v>+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6" t="str">
        <f t="shared" si="8"/>
        <v>"5": { commit: "+" }</v>
      </c>
      <c r="BT53" s="229">
        <f t="shared" si="9"/>
        <v>50</v>
      </c>
      <c r="BU53" s="255" t="str">
        <f t="shared" si="3"/>
        <v>- xform/7/5/</v>
      </c>
      <c r="BW53" s="255" t="str">
        <f t="shared" si="4"/>
        <v>- xform/5/+/</v>
      </c>
    </row>
    <row r="54" spans="2:75" ht="31.5" customHeight="1">
      <c r="B54" s="151"/>
      <c r="C54" s="151"/>
      <c r="D54" s="151"/>
      <c r="E54" s="151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J54" s="248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60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8</v>
      </c>
      <c r="BP54" s="13"/>
      <c r="BR54" s="106" t="str">
        <f t="shared" si="8"/>
        <v>"7": { commit: "ˊ" }</v>
      </c>
      <c r="BT54" s="229">
        <f t="shared" si="9"/>
        <v>51</v>
      </c>
      <c r="BU54" s="255" t="str">
        <f t="shared" ref="BU54" si="13" xml:space="preserve"> "- xform/" &amp; BN54 &amp; "/" &amp; BK54 &amp; "/"</f>
        <v>- xform/0/7/</v>
      </c>
      <c r="BW54" s="255" t="str">
        <f t="shared" ref="BW54" si="14" xml:space="preserve"> "- xform/" &amp; BK54 &amp; "/" &amp; BL54 &amp; "/"</f>
        <v>- xform/7/ˊ/</v>
      </c>
    </row>
    <row r="55" spans="2:75" ht="31.5" customHeight="1">
      <c r="B55" s="151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J55" s="248">
        <f t="shared" si="0"/>
        <v>52</v>
      </c>
      <c r="BT55" s="229">
        <f t="shared" si="9"/>
        <v>52</v>
      </c>
    </row>
    <row r="56" spans="2:75" ht="31.5" customHeight="1">
      <c r="B56" s="151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AT56" s="151"/>
      <c r="AU56" s="151"/>
      <c r="AV56" s="151"/>
      <c r="AW56" s="151"/>
      <c r="AX56" s="151"/>
      <c r="AY56" s="151"/>
      <c r="AZ56" s="151"/>
      <c r="BA56" s="151"/>
      <c r="BB56" s="151"/>
      <c r="BC56" s="151"/>
      <c r="BD56" s="151"/>
      <c r="BE56" s="151"/>
      <c r="BF56" s="151"/>
      <c r="BG56" s="151"/>
      <c r="BH56" s="151"/>
      <c r="BJ56" s="248">
        <f t="shared" si="0"/>
        <v>53</v>
      </c>
      <c r="BT56" s="229">
        <f t="shared" si="9"/>
        <v>53</v>
      </c>
    </row>
    <row r="57" spans="2:75" ht="31.5" customHeight="1">
      <c r="B57" s="151"/>
      <c r="C57" s="151"/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J57" s="248">
        <f t="shared" si="0"/>
        <v>54</v>
      </c>
      <c r="BT57" s="229">
        <f t="shared" si="9"/>
        <v>54</v>
      </c>
    </row>
    <row r="58" spans="2:75" ht="31.5" customHeight="1"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1"/>
      <c r="AW58" s="151"/>
      <c r="AX58" s="151"/>
      <c r="AY58" s="151"/>
      <c r="AZ58" s="151"/>
      <c r="BA58" s="151"/>
      <c r="BB58" s="151"/>
      <c r="BC58" s="151"/>
      <c r="BD58" s="151"/>
      <c r="BE58" s="151"/>
      <c r="BF58" s="151"/>
      <c r="BG58" s="151"/>
      <c r="BH58" s="151"/>
      <c r="BJ58" s="248">
        <f t="shared" si="0"/>
        <v>55</v>
      </c>
      <c r="BT58" s="229">
        <f t="shared" si="9"/>
        <v>55</v>
      </c>
    </row>
    <row r="59" spans="2:75" ht="38.1" customHeight="1"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  <c r="BE59" s="151"/>
      <c r="BF59" s="151"/>
      <c r="BG59" s="151"/>
      <c r="BH59" s="151"/>
      <c r="BJ59" s="248">
        <f t="shared" si="0"/>
        <v>56</v>
      </c>
      <c r="BT59" s="229">
        <f t="shared" si="9"/>
        <v>56</v>
      </c>
    </row>
    <row r="60" spans="2:75" ht="38.1" customHeight="1"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51"/>
      <c r="W60" s="151"/>
      <c r="X60" s="151"/>
      <c r="Y60" s="151"/>
      <c r="Z60" s="151"/>
      <c r="AA60" s="151"/>
      <c r="AB60" s="151"/>
      <c r="AC60" s="151"/>
      <c r="AD60" s="151"/>
      <c r="AE60" s="151"/>
      <c r="AF60" s="151"/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1"/>
      <c r="AW60" s="151"/>
      <c r="AX60" s="151"/>
      <c r="AY60" s="151"/>
      <c r="AZ60" s="151"/>
      <c r="BA60" s="151"/>
      <c r="BB60" s="151"/>
      <c r="BC60" s="151"/>
      <c r="BD60" s="151"/>
      <c r="BE60" s="151"/>
      <c r="BF60" s="151"/>
      <c r="BG60" s="151"/>
      <c r="BH60" s="151"/>
      <c r="BJ60" s="248">
        <f t="shared" si="0"/>
        <v>57</v>
      </c>
      <c r="BT60" s="229">
        <f t="shared" si="9"/>
        <v>57</v>
      </c>
    </row>
    <row r="61" spans="2:75" ht="38.1" customHeight="1"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J61" s="248">
        <f t="shared" si="0"/>
        <v>58</v>
      </c>
      <c r="BT61" s="229">
        <f t="shared" si="9"/>
        <v>58</v>
      </c>
    </row>
    <row r="62" spans="2:75" ht="38.1" customHeight="1">
      <c r="B62" s="151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151"/>
      <c r="Y62" s="151"/>
      <c r="Z62" s="151"/>
      <c r="AA62" s="151"/>
      <c r="AB62" s="151"/>
      <c r="AC62" s="151"/>
      <c r="AD62" s="151"/>
      <c r="AE62" s="151"/>
      <c r="AF62" s="151"/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AT62" s="151"/>
      <c r="AU62" s="151"/>
      <c r="AV62" s="151"/>
      <c r="AW62" s="151"/>
      <c r="AX62" s="151"/>
      <c r="AY62" s="151"/>
      <c r="AZ62" s="151"/>
      <c r="BA62" s="151"/>
      <c r="BB62" s="151"/>
      <c r="BC62" s="151"/>
      <c r="BD62" s="151"/>
      <c r="BE62" s="151"/>
      <c r="BF62" s="151"/>
      <c r="BG62" s="151"/>
      <c r="BH62" s="151"/>
      <c r="BJ62" s="248">
        <f t="shared" si="0"/>
        <v>59</v>
      </c>
      <c r="BT62" s="229">
        <f t="shared" si="9"/>
        <v>59</v>
      </c>
    </row>
    <row r="63" spans="2:75" ht="38.1" customHeight="1">
      <c r="B63" s="151"/>
      <c r="C63" s="151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AT63" s="151"/>
      <c r="AU63" s="151"/>
      <c r="AV63" s="151"/>
      <c r="AW63" s="151"/>
      <c r="AX63" s="151"/>
      <c r="AY63" s="151"/>
      <c r="AZ63" s="151"/>
      <c r="BA63" s="151"/>
      <c r="BB63" s="151"/>
      <c r="BC63" s="151"/>
      <c r="BD63" s="151"/>
      <c r="BE63" s="151"/>
      <c r="BF63" s="151"/>
      <c r="BG63" s="151"/>
      <c r="BH63" s="151"/>
    </row>
    <row r="64" spans="2:75" ht="38.1" customHeight="1"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AT64" s="151"/>
      <c r="AU64" s="151"/>
      <c r="AV64" s="151"/>
      <c r="AW64" s="151"/>
      <c r="AX64" s="151"/>
      <c r="AY64" s="151"/>
      <c r="AZ64" s="151"/>
      <c r="BA64" s="151"/>
      <c r="BB64" s="151"/>
      <c r="BC64" s="151"/>
      <c r="BD64" s="151"/>
      <c r="BE64" s="151"/>
      <c r="BF64" s="151"/>
      <c r="BG64" s="151"/>
      <c r="BH64" s="151"/>
    </row>
    <row r="65" spans="34:60">
      <c r="AH65" s="151"/>
      <c r="AI65" s="151"/>
      <c r="AJ65" s="151"/>
      <c r="BD65" s="151"/>
      <c r="BE65" s="151"/>
      <c r="BF65" s="151"/>
      <c r="BG65" s="151"/>
      <c r="BH65" s="151"/>
    </row>
    <row r="66" spans="34:60">
      <c r="AH66" s="151"/>
      <c r="AI66" s="151"/>
      <c r="AJ66" s="151"/>
      <c r="BD66" s="151"/>
      <c r="BE66" s="151"/>
      <c r="BF66" s="151"/>
      <c r="BG66" s="151"/>
      <c r="BH66" s="151"/>
    </row>
    <row r="67" spans="34:60">
      <c r="AH67" s="151"/>
      <c r="AI67" s="151"/>
      <c r="AJ67" s="151"/>
      <c r="BD67" s="151"/>
      <c r="BE67" s="151"/>
      <c r="BF67" s="151"/>
      <c r="BG67" s="151"/>
      <c r="BH67" s="151"/>
    </row>
    <row r="68" spans="34:60">
      <c r="AH68" s="151"/>
      <c r="AI68" s="151"/>
      <c r="AJ68" s="151"/>
      <c r="BD68" s="151"/>
      <c r="BE68" s="151"/>
      <c r="BF68" s="151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T70"/>
  <sheetViews>
    <sheetView topLeftCell="A37" workbookViewId="0">
      <selection activeCell="D50" sqref="D50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40.19921875" style="12" customWidth="1"/>
    <col min="9" max="9" width="12" style="12" bestFit="1" customWidth="1"/>
    <col min="10" max="10" width="11.19921875" style="12" customWidth="1"/>
    <col min="11" max="11" width="13.8984375" style="12" bestFit="1" customWidth="1"/>
    <col min="12" max="12" width="11.19921875" style="12" customWidth="1"/>
    <col min="13" max="13" width="11.19921875" style="2" customWidth="1"/>
    <col min="14" max="14" width="5.59765625" style="2" customWidth="1"/>
    <col min="15" max="15" width="10.59765625" style="12" customWidth="1"/>
    <col min="16" max="16" width="10.59765625" style="18" customWidth="1"/>
    <col min="17" max="17" width="10.59765625" style="17" customWidth="1"/>
    <col min="18" max="18" width="10.59765625" style="12" customWidth="1"/>
    <col min="19" max="19" width="4.09765625" style="2" customWidth="1"/>
    <col min="20" max="20" width="5.59765625" style="2" customWidth="1"/>
    <col min="21" max="21" width="10.59765625" style="12" customWidth="1"/>
    <col min="22" max="22" width="10.59765625" style="18" customWidth="1"/>
    <col min="23" max="23" width="10.59765625" style="17" customWidth="1"/>
    <col min="24" max="24" width="10.59765625" style="12" customWidth="1"/>
    <col min="25" max="25" width="4.09765625" style="2" customWidth="1"/>
    <col min="26" max="26" width="5.59765625" style="2" customWidth="1"/>
    <col min="27" max="30" width="10.8984375" style="2"/>
    <col min="31" max="32" width="5.69921875" style="2" customWidth="1"/>
    <col min="33" max="33" width="5.69921875" style="60" customWidth="1"/>
    <col min="34" max="36" width="5.69921875" style="2" customWidth="1"/>
    <col min="37" max="40" width="10.8984375" style="2"/>
    <col min="41" max="45" width="7.19921875" style="75" outlineLevel="1"/>
    <col min="46" max="46" width="10.8984375" style="75"/>
    <col min="47" max="16384" width="10.8984375" style="2"/>
  </cols>
  <sheetData>
    <row r="1" spans="2:46">
      <c r="AG1" s="62" t="s">
        <v>321</v>
      </c>
      <c r="AH1" s="70" t="str">
        <f xml:space="preserve"> _xlfn.CONCAT("'", AA5:AA48, "'")</f>
        <v>' 34567'</v>
      </c>
      <c r="AI1" s="68"/>
      <c r="AJ1" s="68"/>
      <c r="AK1" s="68"/>
      <c r="AL1" s="68"/>
      <c r="AM1" s="2">
        <f xml:space="preserve"> LEN(AH1)-2</f>
        <v>6</v>
      </c>
    </row>
    <row r="2" spans="2:46">
      <c r="B2" s="51" t="s">
        <v>322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N2" s="51" t="s">
        <v>323</v>
      </c>
      <c r="T2" s="51" t="s">
        <v>324</v>
      </c>
      <c r="Z2" s="51" t="s">
        <v>325</v>
      </c>
      <c r="AG2" s="62" t="s">
        <v>326</v>
      </c>
      <c r="AH2" s="70" t="str">
        <f xml:space="preserve"> _xlfn.CONCAT("'", AA5:AA42, "'")</f>
        <v>''</v>
      </c>
      <c r="AI2" s="68"/>
      <c r="AJ2" s="68"/>
      <c r="AK2" s="68"/>
      <c r="AL2" s="68"/>
      <c r="AO2" s="79"/>
      <c r="AP2" s="79"/>
      <c r="AQ2" s="79"/>
      <c r="AR2" s="79"/>
      <c r="AS2" s="79"/>
      <c r="AT2" s="79"/>
    </row>
    <row r="3" spans="2:46">
      <c r="I3" s="12" t="str">
        <f xml:space="preserve"> _xlfn.CONCAT(I5:I54)</f>
        <v>pbPmtTnlkgKwzcsjZCShiIuUaAeEOQo@yYxX}{][RWMN123570</v>
      </c>
      <c r="J3" s="12" t="str">
        <f xml:space="preserve"> _xlfn.CONCAT(J5:J54)</f>
        <v>1!qa2wsxeEd?yhnbYHNcuUjJ8*,&lt;iIk09(lLOA:;o/mp 43657</v>
      </c>
      <c r="AO3" s="79"/>
      <c r="AP3" s="79"/>
      <c r="AQ3" s="25" t="s">
        <v>327</v>
      </c>
      <c r="AR3" s="25" t="s">
        <v>328</v>
      </c>
      <c r="AS3" s="26" t="s">
        <v>4</v>
      </c>
      <c r="AT3" s="79"/>
    </row>
    <row r="4" spans="2:46" s="4" customFormat="1" ht="28.5">
      <c r="B4" s="407" t="s">
        <v>303</v>
      </c>
      <c r="C4" s="420" t="s">
        <v>257</v>
      </c>
      <c r="D4" s="423" t="s">
        <v>258</v>
      </c>
      <c r="E4" s="423" t="s">
        <v>259</v>
      </c>
      <c r="F4" s="421" t="s">
        <v>260</v>
      </c>
      <c r="G4" s="422" t="s">
        <v>70</v>
      </c>
      <c r="H4" s="320"/>
      <c r="I4" s="45" t="s">
        <v>260</v>
      </c>
      <c r="J4" s="46" t="s">
        <v>257</v>
      </c>
      <c r="K4" s="312"/>
      <c r="L4" s="312"/>
      <c r="N4" s="41" t="s">
        <v>303</v>
      </c>
      <c r="O4" s="42" t="s">
        <v>257</v>
      </c>
      <c r="P4" s="43" t="s">
        <v>304</v>
      </c>
      <c r="Q4" s="44" t="s">
        <v>70</v>
      </c>
      <c r="R4" s="45" t="s">
        <v>260</v>
      </c>
      <c r="T4" s="41" t="s">
        <v>303</v>
      </c>
      <c r="U4" s="42" t="s">
        <v>257</v>
      </c>
      <c r="V4" s="43" t="s">
        <v>304</v>
      </c>
      <c r="W4" s="44" t="s">
        <v>70</v>
      </c>
      <c r="X4" s="45" t="s">
        <v>260</v>
      </c>
      <c r="Z4" s="57" t="s">
        <v>303</v>
      </c>
      <c r="AA4" s="58" t="s">
        <v>257</v>
      </c>
      <c r="AB4" s="59" t="s">
        <v>304</v>
      </c>
      <c r="AC4" s="44" t="s">
        <v>70</v>
      </c>
      <c r="AD4" s="45" t="s">
        <v>260</v>
      </c>
      <c r="AG4" s="61"/>
      <c r="AO4" s="75"/>
      <c r="AP4" s="107">
        <f t="shared" ref="AP4:AP45" si="0" xml:space="preserve"> ROW() - 3</f>
        <v>1</v>
      </c>
      <c r="AQ4" s="108" t="s">
        <v>329</v>
      </c>
      <c r="AR4" s="27" t="s">
        <v>8</v>
      </c>
      <c r="AS4" s="28" t="s">
        <v>9</v>
      </c>
      <c r="AT4" s="75"/>
    </row>
    <row r="5" spans="2:46">
      <c r="B5" s="48">
        <f t="shared" ref="B5:B49" si="1" xml:space="preserve"> ROW() - 4</f>
        <v>1</v>
      </c>
      <c r="C5" s="9">
        <v>1</v>
      </c>
      <c r="D5" s="261" t="s">
        <v>329</v>
      </c>
      <c r="E5" s="20" t="s">
        <v>329</v>
      </c>
      <c r="F5" s="8" t="s">
        <v>8</v>
      </c>
      <c r="G5" s="14" t="s">
        <v>8</v>
      </c>
      <c r="H5" s="321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13"/>
      <c r="N5" s="30">
        <v>1</v>
      </c>
      <c r="O5" s="9">
        <v>1</v>
      </c>
      <c r="P5" s="20" t="str" cm="1">
        <f t="array" ref="P5" xml:space="preserve"> IFERROR( INDEX($D$5:$D$64, MATCH(TRUE, EXACT($O5, $C$5:$C$64),0)), "")</f>
        <v>ㄅ</v>
      </c>
      <c r="Q5" s="14" t="str" cm="1">
        <f t="array" ref="Q5" xml:space="preserve"> IFERROR( INDEX($G$9:$G$64, MATCH(TRUE, EXACT($O5, $C$5:$C$64),0)), "")</f>
        <v>t</v>
      </c>
      <c r="R5" s="34" t="str" cm="1">
        <f t="array" ref="R5" xml:space="preserve"> IFERROR( INDEX($F$5:$F$64, MATCH(TRUE, EXACT($O5, $C$5:$C$64),0)), "")</f>
        <v>p</v>
      </c>
      <c r="T5" s="30">
        <v>1</v>
      </c>
      <c r="U5" s="69" t="s">
        <v>312</v>
      </c>
      <c r="V5" s="20" t="str" cm="1">
        <f t="array" ref="V5" xml:space="preserve"> IFERROR( INDEX($D$5:$D$64, MATCH(TRUE, EXACT($U5, $C$5:$C$64),0)), "")</f>
        <v>ㄅㄏ</v>
      </c>
      <c r="W5" s="14" t="str" cm="1">
        <f t="array" ref="W5" xml:space="preserve"> IFERROR( INDEX($G$9:$G$64, MATCH(TRUE, EXACT($U5, $C$5:$C$64),0)), "")</f>
        <v>th</v>
      </c>
      <c r="X5" s="34" t="str" cm="1">
        <f t="array" ref="X5" xml:space="preserve"> IFERROR( INDEX($F$5:$F$64, MATCH(TRUE, EXACT($U5, $C$5:$C$64),0)), "")</f>
        <v>b</v>
      </c>
      <c r="Z5" s="3">
        <f xml:space="preserve"> ROW() - 4</f>
        <v>1</v>
      </c>
      <c r="AA5" s="6"/>
      <c r="AB5" s="19"/>
      <c r="AC5" s="13"/>
      <c r="AD5" s="5"/>
      <c r="AG5" s="62" t="s">
        <v>330</v>
      </c>
      <c r="AJ5" s="63" t="str">
        <f xml:space="preserve"> "- 'xlit|" &amp; AG6 &amp; "|" &amp; AG7 &amp; "|'"</f>
        <v>- 'xlit|132750| 34567|'</v>
      </c>
      <c r="AO5" s="79"/>
      <c r="AP5" s="107">
        <f t="shared" si="0"/>
        <v>2</v>
      </c>
      <c r="AQ5" s="108" t="s">
        <v>314</v>
      </c>
      <c r="AR5" s="27" t="s">
        <v>12</v>
      </c>
      <c r="AS5" s="28" t="s">
        <v>13</v>
      </c>
      <c r="AT5" s="79"/>
    </row>
    <row r="6" spans="2:46">
      <c r="B6" s="394">
        <f t="shared" si="1"/>
        <v>2</v>
      </c>
      <c r="C6" s="395" t="s">
        <v>331</v>
      </c>
      <c r="D6" s="396" t="s">
        <v>332</v>
      </c>
      <c r="E6" s="397" t="s">
        <v>314</v>
      </c>
      <c r="F6" s="398" t="s">
        <v>16</v>
      </c>
      <c r="G6" s="399" t="s">
        <v>16</v>
      </c>
      <c r="H6" s="321"/>
      <c r="I6" s="7"/>
      <c r="J6" s="6"/>
      <c r="K6" s="13" t="str">
        <f>"["""&amp;D6&amp;"""] = """&amp;G6&amp;""","</f>
        <v>["ㄅㄏ"] = "b",</v>
      </c>
      <c r="L6" s="13"/>
      <c r="N6" s="31">
        <f>N5+1</f>
        <v>2</v>
      </c>
      <c r="O6" s="6" t="s">
        <v>333</v>
      </c>
      <c r="P6" s="19" t="str" cm="1">
        <f t="array" ref="P6" xml:space="preserve"> IFERROR( INDEX($D$5:$D$64, MATCH(TRUE, EXACT($O6, $C$5:$C$64),0)), "")</f>
        <v>ㄆ</v>
      </c>
      <c r="Q6" s="13" t="str" cm="1">
        <f t="array" ref="Q6" xml:space="preserve"> IFERROR( INDEX($G$9:$G$64, MATCH(TRUE, EXACT($O6, $C$5:$C$64),0)), "")</f>
        <v>n</v>
      </c>
      <c r="R6" s="35" t="str" cm="1">
        <f t="array" ref="R6" xml:space="preserve"> IFERROR( INDEX($F$5:$F$64, MATCH(TRUE, EXACT($O6, $C$5:$C$64),0)), "")</f>
        <v>P</v>
      </c>
      <c r="T6" s="31">
        <f>T5+1</f>
        <v>2</v>
      </c>
      <c r="U6" s="6" t="s">
        <v>334</v>
      </c>
      <c r="V6" s="19" t="str" cm="1">
        <f t="array" ref="V6" xml:space="preserve"> IFERROR( INDEX($D$5:$D$64, MATCH(TRUE, EXACT($U6, $C$5:$C$64),0)), "")</f>
        <v/>
      </c>
      <c r="W6" s="13" t="str" cm="1">
        <f t="array" ref="W6" xml:space="preserve"> IFERROR( INDEX($G$9:$G$64, MATCH(TRUE, EXACT($U6, $C$5:$C$64),0)), "")</f>
        <v/>
      </c>
      <c r="X6" s="35" t="str" cm="1">
        <f t="array" ref="X6" xml:space="preserve"> IFERROR( INDEX($F$5:$F$64, MATCH(TRUE, EXACT($U6, $C$5:$C$64),0)), "")</f>
        <v/>
      </c>
      <c r="Z6" s="3">
        <f t="shared" ref="Z6:Z48" si="2" xml:space="preserve"> ROW() - 4</f>
        <v>2</v>
      </c>
      <c r="AA6" s="6"/>
      <c r="AB6" s="19"/>
      <c r="AC6" s="13"/>
      <c r="AD6" s="5"/>
      <c r="AF6" s="72">
        <f xml:space="preserve"> LEN(AG6)</f>
        <v>6</v>
      </c>
      <c r="AG6" s="60" t="str">
        <f xml:space="preserve"> _xlfn.CONCAT($AD$5:$AD$48)</f>
        <v>132750</v>
      </c>
      <c r="AO6" s="79"/>
      <c r="AP6" s="107">
        <f t="shared" si="0"/>
        <v>3</v>
      </c>
      <c r="AQ6" s="108" t="s">
        <v>10</v>
      </c>
      <c r="AR6" s="27" t="s">
        <v>20</v>
      </c>
      <c r="AS6" s="28" t="s">
        <v>21</v>
      </c>
      <c r="AT6" s="79"/>
    </row>
    <row r="7" spans="2:46">
      <c r="B7" s="394">
        <f t="shared" si="1"/>
        <v>3</v>
      </c>
      <c r="C7" s="395" t="s">
        <v>335</v>
      </c>
      <c r="D7" s="396" t="str">
        <f>E7</f>
        <v>ㄆ</v>
      </c>
      <c r="E7" s="397" t="s">
        <v>336</v>
      </c>
      <c r="F7" s="400" t="s">
        <v>11</v>
      </c>
      <c r="G7" s="399" t="s">
        <v>12</v>
      </c>
      <c r="H7" s="321"/>
      <c r="I7" s="5"/>
      <c r="J7" s="6"/>
      <c r="K7" s="13" t="str">
        <f>"["""&amp;D7&amp;"""] = """&amp;G7&amp;""","</f>
        <v>["ㄆ"] = "ph",</v>
      </c>
      <c r="L7" s="13"/>
      <c r="N7" s="31">
        <f t="shared" ref="N7:N59" si="3">N6+1</f>
        <v>3</v>
      </c>
      <c r="O7" s="6" t="s">
        <v>337</v>
      </c>
      <c r="P7" s="19" t="str" cm="1">
        <f t="array" ref="P7" xml:space="preserve"> IFERROR( INDEX($D$5:$D$64, MATCH(TRUE, EXACT($O7, $C$5:$C$64),0)), "")</f>
        <v>ㄇ</v>
      </c>
      <c r="Q7" s="13" t="str" cm="1">
        <f t="array" ref="Q7" xml:space="preserve"> IFERROR( INDEX($G$9:$G$64, MATCH(TRUE, EXACT($O7, $C$5:$C$64),0)), "")</f>
        <v>l</v>
      </c>
      <c r="R7" s="36" t="str" cm="1">
        <f t="array" ref="R7" xml:space="preserve"> IFERROR( INDEX($F$5:$F$64, MATCH(TRUE, EXACT($O7, $C$5:$C$64),0)), "")</f>
        <v>m</v>
      </c>
      <c r="T7" s="31">
        <f t="shared" ref="T7:T59" si="4">T6+1</f>
        <v>3</v>
      </c>
      <c r="U7" s="6" t="s">
        <v>283</v>
      </c>
      <c r="V7" s="19" t="str" cm="1">
        <f t="array" ref="V7" xml:space="preserve"> IFERROR( INDEX($D$5:$D$64, MATCH(TRUE, EXACT($U7, $C$5:$C$64),0)), "")</f>
        <v>ㄚㄇ</v>
      </c>
      <c r="W7" s="13" t="str" cm="1">
        <f t="array" ref="W7" xml:space="preserve"> IFERROR( INDEX($G$9:$G$64, MATCH(TRUE, EXACT($U7, $C$5:$C$64),0)), "")</f>
        <v>ng</v>
      </c>
      <c r="X7" s="36" t="str" cm="1">
        <f t="array" ref="X7" xml:space="preserve"> IFERROR( INDEX($F$5:$F$64, MATCH(TRUE, EXACT($U7, $C$5:$C$64),0)), "")</f>
        <v>{</v>
      </c>
      <c r="Z7" s="3">
        <f t="shared" si="2"/>
        <v>3</v>
      </c>
      <c r="AA7" s="6"/>
      <c r="AB7" s="19"/>
      <c r="AC7" s="13"/>
      <c r="AD7" s="7"/>
      <c r="AF7" s="72">
        <f xml:space="preserve"> LEN(AG7)</f>
        <v>6</v>
      </c>
      <c r="AG7" s="60" t="str">
        <f xml:space="preserve"> _xlfn.CONCAT($AA$5:$AA$48)</f>
        <v xml:space="preserve"> 34567</v>
      </c>
      <c r="AP7" s="107">
        <f t="shared" si="0"/>
        <v>4</v>
      </c>
      <c r="AQ7" s="108" t="s">
        <v>18</v>
      </c>
      <c r="AR7" s="27" t="s">
        <v>16</v>
      </c>
      <c r="AS7" s="28" t="s">
        <v>17</v>
      </c>
    </row>
    <row r="8" spans="2:46">
      <c r="B8" s="49">
        <f t="shared" si="1"/>
        <v>4</v>
      </c>
      <c r="C8" s="11" t="s">
        <v>75</v>
      </c>
      <c r="D8" s="262" t="str">
        <f>E8</f>
        <v>ㄇ</v>
      </c>
      <c r="E8" s="21" t="s">
        <v>18</v>
      </c>
      <c r="F8" s="10" t="s">
        <v>20</v>
      </c>
      <c r="G8" s="194" t="s">
        <v>338</v>
      </c>
      <c r="H8" s="322"/>
      <c r="I8" s="5"/>
      <c r="J8" s="6"/>
      <c r="K8" s="13" t="str">
        <f>"["""&amp;D8&amp;"""] = """&amp;G8&amp;""","</f>
        <v>["ㄇ"] = "m",</v>
      </c>
      <c r="L8" s="16"/>
      <c r="N8" s="32">
        <f t="shared" si="3"/>
        <v>4</v>
      </c>
      <c r="O8" s="11" t="s">
        <v>340</v>
      </c>
      <c r="P8" s="21" t="str" cm="1">
        <f t="array" ref="P8" xml:space="preserve"> IFERROR( INDEX($D$5:$D$64, MATCH(TRUE, EXACT($O8, $C$5:$C$64),0)), "")</f>
        <v/>
      </c>
      <c r="Q8" s="15" t="str" cm="1">
        <f t="array" ref="Q8" xml:space="preserve"> IFERROR( INDEX($G$9:$G$64, MATCH(TRUE, EXACT($O8, $C$5:$C$64),0)), "")</f>
        <v/>
      </c>
      <c r="R8" s="37" t="str" cm="1">
        <f t="array" ref="R8" xml:space="preserve"> IFERROR( INDEX($F$5:$F$64, MATCH(TRUE, EXACT($O8, $C$5:$C$64),0)), "")</f>
        <v/>
      </c>
      <c r="T8" s="32">
        <f t="shared" si="4"/>
        <v>4</v>
      </c>
      <c r="U8" s="11" t="s">
        <v>341</v>
      </c>
      <c r="V8" s="21" t="str" cm="1">
        <f t="array" ref="V8" xml:space="preserve"> IFERROR( INDEX($D$5:$D$64, MATCH(TRUE, EXACT($U8, $C$5:$C$64),0)), "")</f>
        <v/>
      </c>
      <c r="W8" s="15" t="str" cm="1">
        <f t="array" ref="W8" xml:space="preserve"> IFERROR( INDEX($G$9:$G$64, MATCH(TRUE, EXACT($U8, $C$5:$C$64),0)), "")</f>
        <v/>
      </c>
      <c r="X8" s="37" t="str" cm="1">
        <f t="array" ref="X8" xml:space="preserve"> IFERROR( INDEX($F$5:$F$64, MATCH(TRUE, EXACT($U8, $C$5:$C$64),0)), "")</f>
        <v/>
      </c>
      <c r="Z8" s="3">
        <f t="shared" si="2"/>
        <v>4</v>
      </c>
      <c r="AA8" s="6"/>
      <c r="AB8" s="19"/>
      <c r="AC8" s="13"/>
      <c r="AD8" s="5"/>
      <c r="AO8" s="79"/>
      <c r="AP8" s="107">
        <f t="shared" si="0"/>
        <v>5</v>
      </c>
      <c r="AQ8" s="108" t="s">
        <v>22</v>
      </c>
      <c r="AR8" s="27" t="s">
        <v>23</v>
      </c>
      <c r="AS8" s="28" t="s">
        <v>24</v>
      </c>
      <c r="AT8" s="79"/>
    </row>
    <row r="9" spans="2:46">
      <c r="B9" s="48">
        <f t="shared" si="1"/>
        <v>5</v>
      </c>
      <c r="C9" s="9">
        <v>2</v>
      </c>
      <c r="D9" s="20" t="s">
        <v>22</v>
      </c>
      <c r="E9" s="261" t="str">
        <f t="shared" ref="E9:E12" si="5">D9</f>
        <v>ㄉ</v>
      </c>
      <c r="F9" s="8" t="s">
        <v>23</v>
      </c>
      <c r="G9" s="14" t="s">
        <v>23</v>
      </c>
      <c r="H9" s="321"/>
      <c r="I9" s="8" t="str">
        <f>_xlfn.CONCAT(F9:F12)</f>
        <v>tTnl</v>
      </c>
      <c r="J9" s="9" t="str">
        <f xml:space="preserve"> _xlfn.CONCAT(C9:C12)</f>
        <v>2wsx</v>
      </c>
      <c r="K9" s="13" t="str">
        <f>"["""&amp;D9&amp;"""] = """&amp;G9&amp;""","</f>
        <v>["ㄉ"] = "t",</v>
      </c>
      <c r="L9" s="13"/>
      <c r="N9" s="30">
        <f>N8+1</f>
        <v>5</v>
      </c>
      <c r="O9" s="9">
        <v>2</v>
      </c>
      <c r="P9" s="20" t="str" cm="1">
        <f t="array" ref="P9" xml:space="preserve"> IFERROR( INDEX($D$5:$D$64, MATCH(TRUE, EXACT($O9, $C$5:$C$64),0)), "")</f>
        <v>ㄉ</v>
      </c>
      <c r="Q9" s="14" t="str" cm="1">
        <f t="array" ref="Q9" xml:space="preserve"> IFERROR( INDEX($G$9:$G$64, MATCH(TRUE, EXACT($O9, $C$5:$C$64),0)), "")</f>
        <v>k</v>
      </c>
      <c r="R9" s="34" t="str" cm="1">
        <f t="array" ref="R9" xml:space="preserve"> IFERROR( INDEX($F$5:$F$64, MATCH(TRUE, EXACT($O9, $C$5:$C$64),0)), "")</f>
        <v>t</v>
      </c>
      <c r="T9" s="30">
        <f>T8+1</f>
        <v>5</v>
      </c>
      <c r="U9" s="39" t="s">
        <v>342</v>
      </c>
      <c r="V9" s="20" t="str" cm="1">
        <f t="array" ref="V9" xml:space="preserve"> IFERROR( INDEX($D$5:$D$64, MATCH(TRUE, EXACT($U9, $C$5:$C$64),0)), "")</f>
        <v/>
      </c>
      <c r="W9" s="14" t="str" cm="1">
        <f t="array" ref="W9" xml:space="preserve"> IFERROR( INDEX($G$9:$G$64, MATCH(TRUE, EXACT($U9, $C$5:$C$64),0)), "")</f>
        <v/>
      </c>
      <c r="X9" s="34" t="str" cm="1">
        <f t="array" ref="X9" xml:space="preserve"> IFERROR( INDEX($F$5:$F$64, MATCH(TRUE, EXACT($U9, $C$5:$C$64),0)), "")</f>
        <v/>
      </c>
      <c r="Z9" s="3">
        <f t="shared" si="2"/>
        <v>5</v>
      </c>
      <c r="AA9" s="6"/>
      <c r="AB9" s="19"/>
      <c r="AC9" s="13"/>
      <c r="AD9" s="5"/>
      <c r="AG9" s="62" t="s">
        <v>343</v>
      </c>
      <c r="AJ9" s="63" t="str">
        <f xml:space="preserve"> "- 'xlit|" &amp; AG10 &amp; "|" &amp; AG11 &amp; "|'"</f>
        <v>- 'xlit|34567|˪ˋ˫ˊ．|'</v>
      </c>
      <c r="AO9" s="79"/>
      <c r="AP9" s="107">
        <f t="shared" si="0"/>
        <v>6</v>
      </c>
      <c r="AQ9" s="108" t="s">
        <v>25</v>
      </c>
      <c r="AR9" s="27" t="s">
        <v>27</v>
      </c>
      <c r="AS9" s="28" t="s">
        <v>28</v>
      </c>
      <c r="AT9" s="79"/>
    </row>
    <row r="10" spans="2:46">
      <c r="B10" s="394">
        <f t="shared" si="1"/>
        <v>6</v>
      </c>
      <c r="C10" s="395" t="s">
        <v>344</v>
      </c>
      <c r="D10" s="397" t="s">
        <v>345</v>
      </c>
      <c r="E10" s="396" t="str">
        <f t="shared" si="5"/>
        <v>ㄊ</v>
      </c>
      <c r="F10" s="400" t="s">
        <v>26</v>
      </c>
      <c r="G10" s="399" t="s">
        <v>27</v>
      </c>
      <c r="H10" s="321"/>
      <c r="I10" s="5"/>
      <c r="J10" s="6"/>
      <c r="K10" s="13" t="str">
        <f>"["""&amp;D10&amp;"""] = """&amp;G10&amp;""","</f>
        <v>["ㄊ"] = "th",</v>
      </c>
      <c r="L10" s="13"/>
      <c r="N10" s="31">
        <f t="shared" si="3"/>
        <v>6</v>
      </c>
      <c r="O10" s="6" t="s">
        <v>346</v>
      </c>
      <c r="P10" s="19" t="str" cm="1">
        <f t="array" ref="P10" xml:space="preserve"> IFERROR( INDEX($D$5:$D$64, MATCH(TRUE, EXACT($O10, $C$5:$C$64),0)), "")</f>
        <v>ㄊ</v>
      </c>
      <c r="Q10" s="13" t="str" cm="1">
        <f t="array" ref="Q10" xml:space="preserve"> IFERROR( INDEX($G$9:$G$64, MATCH(TRUE, EXACT($O10, $C$5:$C$64),0)), "")</f>
        <v>g</v>
      </c>
      <c r="R10" s="35" t="str" cm="1">
        <f t="array" ref="R10" xml:space="preserve"> IFERROR( INDEX($F$5:$F$64, MATCH(TRUE, EXACT($O10, $C$5:$C$64),0)), "")</f>
        <v>T</v>
      </c>
      <c r="T10" s="31">
        <f t="shared" si="4"/>
        <v>6</v>
      </c>
      <c r="U10" s="6" t="s">
        <v>347</v>
      </c>
      <c r="V10" s="19" t="str" cm="1">
        <f t="array" ref="V10" xml:space="preserve"> IFERROR( INDEX($D$5:$D$64, MATCH(TRUE, EXACT($U10, $C$5:$C$64),0)), "")</f>
        <v/>
      </c>
      <c r="W10" s="13" t="str" cm="1">
        <f t="array" ref="W10" xml:space="preserve"> IFERROR( INDEX($G$9:$G$64, MATCH(TRUE, EXACT($U10, $C$5:$C$64),0)), "")</f>
        <v/>
      </c>
      <c r="X10" s="35" t="str" cm="1">
        <f t="array" ref="X10" xml:space="preserve"> IFERROR( INDEX($F$5:$F$64, MATCH(TRUE, EXACT($U10, $C$5:$C$64),0)), "")</f>
        <v/>
      </c>
      <c r="Z10" s="3">
        <f t="shared" si="2"/>
        <v>6</v>
      </c>
      <c r="AA10" s="6"/>
      <c r="AB10" s="19"/>
      <c r="AC10" s="13"/>
      <c r="AD10" s="5"/>
      <c r="AF10" s="72">
        <f xml:space="preserve"> LEN(AG10)</f>
        <v>5</v>
      </c>
      <c r="AG10" s="60" t="str">
        <f xml:space="preserve"> _xlfn.CONCAT($AA$5:$AA$42, AA44:AA48)</f>
        <v>34567</v>
      </c>
      <c r="AP10" s="107">
        <f t="shared" si="0"/>
        <v>7</v>
      </c>
      <c r="AQ10" s="108" t="s">
        <v>29</v>
      </c>
      <c r="AR10" s="27" t="s">
        <v>31</v>
      </c>
      <c r="AS10" s="28" t="s">
        <v>32</v>
      </c>
    </row>
    <row r="11" spans="2:46">
      <c r="B11" s="394">
        <f t="shared" si="1"/>
        <v>7</v>
      </c>
      <c r="C11" s="395" t="s">
        <v>50</v>
      </c>
      <c r="D11" s="397" t="s">
        <v>29</v>
      </c>
      <c r="E11" s="396" t="str">
        <f t="shared" si="5"/>
        <v>ㄋ</v>
      </c>
      <c r="F11" s="400" t="s">
        <v>31</v>
      </c>
      <c r="G11" s="399" t="s">
        <v>31</v>
      </c>
      <c r="H11" s="321"/>
      <c r="I11" s="5"/>
      <c r="J11" s="6"/>
      <c r="K11" s="13" t="str">
        <f>"["""&amp;D11&amp;"""] = """&amp;G11&amp;""","</f>
        <v>["ㄋ"] = "n",</v>
      </c>
      <c r="L11" s="13"/>
      <c r="N11" s="31">
        <f t="shared" si="3"/>
        <v>7</v>
      </c>
      <c r="O11" s="6" t="s">
        <v>348</v>
      </c>
      <c r="P11" s="19" t="str" cm="1">
        <f t="array" ref="P11" xml:space="preserve"> IFERROR( INDEX($D$5:$D$64, MATCH(TRUE, EXACT($O11, $C$5:$C$64),0)), "")</f>
        <v>ㄋ</v>
      </c>
      <c r="Q11" s="13" t="str" cm="1">
        <f t="array" ref="Q11" xml:space="preserve"> IFERROR( INDEX($G$9:$G$64, MATCH(TRUE, EXACT($O11, $C$5:$C$64),0)), "")</f>
        <v>kh</v>
      </c>
      <c r="R11" s="36" t="str" cm="1">
        <f t="array" ref="R11" xml:space="preserve"> IFERROR( INDEX($F$5:$F$64, MATCH(TRUE, EXACT($O11, $C$5:$C$64),0)), "")</f>
        <v>n</v>
      </c>
      <c r="T11" s="31">
        <f t="shared" si="4"/>
        <v>7</v>
      </c>
      <c r="U11" s="6" t="s">
        <v>349</v>
      </c>
      <c r="V11" s="19" t="str" cm="1">
        <f t="array" ref="V11" xml:space="preserve"> IFERROR( INDEX($D$5:$D$64, MATCH(TRUE, EXACT($U11, $C$5:$C$64),0)), "")</f>
        <v/>
      </c>
      <c r="W11" s="13" t="str" cm="1">
        <f t="array" ref="W11" xml:space="preserve"> IFERROR( INDEX($G$9:$G$64, MATCH(TRUE, EXACT($U11, $C$5:$C$64),0)), "")</f>
        <v/>
      </c>
      <c r="X11" s="36" t="str" cm="1">
        <f t="array" ref="X11" xml:space="preserve"> IFERROR( INDEX($F$5:$F$64, MATCH(TRUE, EXACT($U11, $C$5:$C$64),0)), "")</f>
        <v/>
      </c>
      <c r="Z11" s="3">
        <f t="shared" si="2"/>
        <v>7</v>
      </c>
      <c r="AA11" s="6"/>
      <c r="AB11" s="19"/>
      <c r="AC11" s="13"/>
      <c r="AD11" s="7"/>
      <c r="AF11" s="72">
        <f xml:space="preserve"> LEN(AG11)</f>
        <v>5</v>
      </c>
      <c r="AG11" s="71" t="str">
        <f xml:space="preserve"> _xlfn.CONCAT($AB$5:$AB$42, AB44:AB48)</f>
        <v>˪ˋ˫ˊ．</v>
      </c>
      <c r="AO11" s="79"/>
      <c r="AP11" s="107">
        <f t="shared" si="0"/>
        <v>8</v>
      </c>
      <c r="AQ11" s="108" t="s">
        <v>33</v>
      </c>
      <c r="AR11" s="27" t="s">
        <v>35</v>
      </c>
      <c r="AS11" s="28" t="s">
        <v>36</v>
      </c>
      <c r="AT11" s="79"/>
    </row>
    <row r="12" spans="2:46">
      <c r="B12" s="49">
        <f t="shared" si="1"/>
        <v>8</v>
      </c>
      <c r="C12" s="11" t="s">
        <v>350</v>
      </c>
      <c r="D12" s="21" t="s">
        <v>33</v>
      </c>
      <c r="E12" s="262" t="str">
        <f t="shared" si="5"/>
        <v>ㄌ</v>
      </c>
      <c r="F12" s="10" t="s">
        <v>35</v>
      </c>
      <c r="G12" s="15" t="s">
        <v>35</v>
      </c>
      <c r="H12" s="321"/>
      <c r="I12" s="5"/>
      <c r="J12" s="6"/>
      <c r="K12" s="13" t="str">
        <f>"["""&amp;D12&amp;"""] = """&amp;G12&amp;""","</f>
        <v>["ㄌ"] = "l",</v>
      </c>
      <c r="L12" s="13"/>
      <c r="N12" s="32">
        <f t="shared" si="3"/>
        <v>8</v>
      </c>
      <c r="O12" s="11" t="s">
        <v>351</v>
      </c>
      <c r="P12" s="21" t="str" cm="1">
        <f t="array" ref="P12" xml:space="preserve"> IFERROR( INDEX($D$5:$D$64, MATCH(TRUE, EXACT($O12, $C$5:$C$64),0)), "")</f>
        <v>ㄌ</v>
      </c>
      <c r="Q12" s="15" t="str" cm="1">
        <f t="array" ref="Q12" xml:space="preserve"> IFERROR( INDEX($G$9:$G$64, MATCH(TRUE, EXACT($O12, $C$5:$C$64),0)), "")</f>
        <v>ng</v>
      </c>
      <c r="R12" s="37" t="str" cm="1">
        <f t="array" ref="R12" xml:space="preserve"> IFERROR( INDEX($F$5:$F$64, MATCH(TRUE, EXACT($O12, $C$5:$C$64),0)), "")</f>
        <v>l</v>
      </c>
      <c r="T12" s="32">
        <f t="shared" si="4"/>
        <v>8</v>
      </c>
      <c r="U12" s="11" t="s">
        <v>352</v>
      </c>
      <c r="V12" s="21" t="str" cm="1">
        <f t="array" ref="V12" xml:space="preserve"> IFERROR( INDEX($D$5:$D$64, MATCH(TRUE, EXACT($U12, $C$5:$C$64),0)), "")</f>
        <v/>
      </c>
      <c r="W12" s="15" t="str" cm="1">
        <f t="array" ref="W12" xml:space="preserve"> IFERROR( INDEX($G$9:$G$64, MATCH(TRUE, EXACT($U12, $C$5:$C$64),0)), "")</f>
        <v/>
      </c>
      <c r="X12" s="37" t="str" cm="1">
        <f t="array" ref="X12" xml:space="preserve"> IFERROR( INDEX($F$5:$F$64, MATCH(TRUE, EXACT($U12, $C$5:$C$64),0)), "")</f>
        <v/>
      </c>
      <c r="Z12" s="3">
        <f t="shared" si="2"/>
        <v>8</v>
      </c>
      <c r="AA12" s="6"/>
      <c r="AB12" s="19"/>
      <c r="AC12" s="13"/>
      <c r="AD12" s="5"/>
      <c r="AO12" s="79"/>
      <c r="AP12" s="107">
        <f t="shared" si="0"/>
        <v>9</v>
      </c>
      <c r="AQ12" s="108" t="s">
        <v>353</v>
      </c>
      <c r="AR12" s="27" t="s">
        <v>53</v>
      </c>
      <c r="AS12" s="28" t="s">
        <v>54</v>
      </c>
      <c r="AT12" s="79"/>
    </row>
    <row r="13" spans="2:46">
      <c r="B13" s="48">
        <f t="shared" si="1"/>
        <v>9</v>
      </c>
      <c r="C13" s="9" t="s">
        <v>93</v>
      </c>
      <c r="D13" s="261" t="str">
        <f>E13</f>
        <v>ㄍ</v>
      </c>
      <c r="E13" s="20" t="s">
        <v>353</v>
      </c>
      <c r="F13" s="8" t="s">
        <v>53</v>
      </c>
      <c r="G13" s="14" t="s">
        <v>53</v>
      </c>
      <c r="H13" s="321"/>
      <c r="I13" s="8" t="str">
        <f>_xlfn.CONCAT(F13:F16)</f>
        <v>kgKw</v>
      </c>
      <c r="J13" s="9" t="str">
        <f xml:space="preserve"> _xlfn.CONCAT(C13:C16)</f>
        <v>eEd?</v>
      </c>
      <c r="K13" s="13" t="str">
        <f>"["""&amp;D13&amp;"""] = """&amp;G13&amp;""","</f>
        <v>["ㄍ"] = "k",</v>
      </c>
      <c r="L13" s="13"/>
      <c r="N13" s="30">
        <f>N12+1</f>
        <v>9</v>
      </c>
      <c r="O13" s="9">
        <v>3</v>
      </c>
      <c r="P13" s="20" t="str" cm="1">
        <f t="array" ref="P13" xml:space="preserve"> IFERROR( INDEX($D$5:$D$64, MATCH(TRUE, EXACT($O13, $C$5:$C$64),0)), "")</f>
        <v>_</v>
      </c>
      <c r="Q13" s="14" cm="1">
        <f t="array" ref="Q13" xml:space="preserve"> IFERROR( INDEX($G$9:$G$64, MATCH(TRUE, EXACT($O13, $C$5:$C$64),0)), "")</f>
        <v>0</v>
      </c>
      <c r="R13" s="34" cm="1">
        <f t="array" ref="R13" xml:space="preserve"> IFERROR( INDEX($F$5:$F$64, MATCH(TRUE, EXACT($O13, $C$5:$C$64),0)), "")</f>
        <v>3</v>
      </c>
      <c r="T13" s="30">
        <f>T12+1</f>
        <v>9</v>
      </c>
      <c r="U13" s="39" t="s">
        <v>354</v>
      </c>
      <c r="V13" s="20" t="str" cm="1">
        <f t="array" ref="V13" xml:space="preserve"> IFERROR( INDEX($D$5:$D$64, MATCH(TRUE, EXACT($U13, $C$5:$C$64),0)), "")</f>
        <v/>
      </c>
      <c r="W13" s="14" t="str" cm="1">
        <f t="array" ref="W13" xml:space="preserve"> IFERROR( INDEX($G$9:$G$64, MATCH(TRUE, EXACT($U13, $C$5:$C$64),0)), "")</f>
        <v/>
      </c>
      <c r="X13" s="34" t="str" cm="1">
        <f t="array" ref="X13" xml:space="preserve"> IFERROR( INDEX($F$5:$F$64, MATCH(TRUE, EXACT($U13, $C$5:$C$64),0)), "")</f>
        <v/>
      </c>
      <c r="Z13" s="3">
        <f t="shared" si="2"/>
        <v>9</v>
      </c>
      <c r="AA13" s="6"/>
      <c r="AB13" s="19"/>
      <c r="AC13" s="13"/>
      <c r="AD13" s="5"/>
      <c r="AG13" s="62" t="s">
        <v>355</v>
      </c>
      <c r="AJ13" s="63" t="str">
        <f xml:space="preserve"> "- 'xlit|" &amp; AG14 &amp; "|" &amp; AG15 &amp; "|'"</f>
        <v>- 'xlit|132750| ˪ˋ˫ˊ．|'</v>
      </c>
      <c r="AP13" s="107">
        <f t="shared" si="0"/>
        <v>10</v>
      </c>
      <c r="AQ13" s="108" t="s">
        <v>353</v>
      </c>
      <c r="AR13" s="27" t="s">
        <v>57</v>
      </c>
      <c r="AS13" s="28" t="s">
        <v>58</v>
      </c>
    </row>
    <row r="14" spans="2:46">
      <c r="B14" s="394">
        <f t="shared" si="1"/>
        <v>10</v>
      </c>
      <c r="C14" s="395" t="s">
        <v>272</v>
      </c>
      <c r="D14" s="396" t="s">
        <v>356</v>
      </c>
      <c r="E14" s="397" t="s">
        <v>315</v>
      </c>
      <c r="F14" s="400" t="s">
        <v>60</v>
      </c>
      <c r="G14" s="399" t="s">
        <v>60</v>
      </c>
      <c r="H14" s="321"/>
      <c r="I14" s="5"/>
      <c r="J14" s="6"/>
      <c r="K14" s="13" t="str">
        <f>"["""&amp;D14&amp;"""] = """&amp;G14&amp;""","</f>
        <v>["ㄍㄏ"] = "g",</v>
      </c>
      <c r="L14" s="13"/>
      <c r="M14" s="2" t="s">
        <v>302</v>
      </c>
      <c r="N14" s="31">
        <f t="shared" si="3"/>
        <v>10</v>
      </c>
      <c r="O14" s="6" t="s">
        <v>357</v>
      </c>
      <c r="P14" s="19" t="str" cm="1">
        <f t="array" ref="P14" xml:space="preserve"> IFERROR( INDEX($D$5:$D$64, MATCH(TRUE, EXACT($O14, $C$5:$C$64),0)), "")</f>
        <v>ㄍ</v>
      </c>
      <c r="Q14" s="13" t="str" cm="1">
        <f t="array" ref="Q14" xml:space="preserve"> IFERROR( INDEX($G$9:$G$64, MATCH(TRUE, EXACT($O14, $C$5:$C$64),0)), "")</f>
        <v>c</v>
      </c>
      <c r="R14" s="35" t="str" cm="1">
        <f t="array" ref="R14" xml:space="preserve"> IFERROR( INDEX($F$5:$F$64, MATCH(TRUE, EXACT($O14, $C$5:$C$64),0)), "")</f>
        <v>k</v>
      </c>
      <c r="T14" s="31">
        <f t="shared" si="4"/>
        <v>10</v>
      </c>
      <c r="U14" s="6" t="s">
        <v>313</v>
      </c>
      <c r="V14" s="19" t="str" cm="1">
        <f t="array" ref="V14" xml:space="preserve"> IFERROR( INDEX($D$5:$D$64, MATCH(TRUE, EXACT($U14, $C$5:$C$64),0)), "")</f>
        <v>ㄍㄏ</v>
      </c>
      <c r="W14" s="13" t="str" cm="1">
        <f t="array" ref="W14" xml:space="preserve"> IFERROR( INDEX($G$9:$G$64, MATCH(TRUE, EXACT($U14, $C$5:$C$64),0)), "")</f>
        <v>ch</v>
      </c>
      <c r="X14" s="35" t="str" cm="1">
        <f t="array" ref="X14" xml:space="preserve"> IFERROR( INDEX($F$5:$F$64, MATCH(TRUE, EXACT($U14, $C$5:$C$64),0)), "")</f>
        <v>g</v>
      </c>
      <c r="Z14" s="3">
        <f t="shared" si="2"/>
        <v>10</v>
      </c>
      <c r="AA14" s="6"/>
      <c r="AB14" s="19"/>
      <c r="AC14" s="13"/>
      <c r="AD14" s="5"/>
      <c r="AF14" s="72">
        <f xml:space="preserve"> LEN(AG14)</f>
        <v>6</v>
      </c>
      <c r="AG14" s="60" t="str">
        <f xml:space="preserve"> _xlfn.CONCAT($AD$5:$AD$48)</f>
        <v>132750</v>
      </c>
      <c r="AP14" s="107">
        <f t="shared" si="0"/>
        <v>11</v>
      </c>
      <c r="AQ14" s="108" t="s">
        <v>55</v>
      </c>
      <c r="AR14" s="27" t="s">
        <v>67</v>
      </c>
      <c r="AS14" s="28" t="s">
        <v>68</v>
      </c>
    </row>
    <row r="15" spans="2:46">
      <c r="B15" s="394">
        <f t="shared" si="1"/>
        <v>11</v>
      </c>
      <c r="C15" s="395" t="s">
        <v>358</v>
      </c>
      <c r="D15" s="396" t="str">
        <f>E15</f>
        <v>ㄎ</v>
      </c>
      <c r="E15" s="397" t="s">
        <v>359</v>
      </c>
      <c r="F15" s="400" t="s">
        <v>56</v>
      </c>
      <c r="G15" s="399" t="s">
        <v>57</v>
      </c>
      <c r="H15" s="321"/>
      <c r="I15" s="5"/>
      <c r="J15" s="6"/>
      <c r="K15" s="13" t="str">
        <f>"["""&amp;D15&amp;"""] = """&amp;G15&amp;""","</f>
        <v>["ㄎ"] = "kh",</v>
      </c>
      <c r="L15" s="13"/>
      <c r="N15" s="31">
        <f t="shared" si="3"/>
        <v>11</v>
      </c>
      <c r="O15" s="6" t="s">
        <v>360</v>
      </c>
      <c r="P15" s="19" t="str" cm="1">
        <f t="array" ref="P15" xml:space="preserve"> IFERROR( INDEX($D$5:$D$64, MATCH(TRUE, EXACT($O15, $C$5:$C$64),0)), "")</f>
        <v>ㄎ</v>
      </c>
      <c r="Q15" s="13" t="str" cm="1">
        <f t="array" ref="Q15" xml:space="preserve"> IFERROR( INDEX($G$9:$G$64, MATCH(TRUE, EXACT($O15, $C$5:$C$64),0)), "")</f>
        <v>s</v>
      </c>
      <c r="R15" s="36" t="str" cm="1">
        <f t="array" ref="R15" xml:space="preserve"> IFERROR( INDEX($F$5:$F$64, MATCH(TRUE, EXACT($O15, $C$5:$C$64),0)), "")</f>
        <v>K</v>
      </c>
      <c r="T15" s="31">
        <f t="shared" si="4"/>
        <v>11</v>
      </c>
      <c r="U15" s="6" t="s">
        <v>361</v>
      </c>
      <c r="V15" s="19" t="str" cm="1">
        <f t="array" ref="V15" xml:space="preserve"> IFERROR( INDEX($D$5:$D$64, MATCH(TRUE, EXACT($U15, $C$5:$C$64),0)), "")</f>
        <v/>
      </c>
      <c r="W15" s="13" t="str" cm="1">
        <f t="array" ref="W15" xml:space="preserve"> IFERROR( INDEX($G$9:$G$64, MATCH(TRUE, EXACT($U15, $C$5:$C$64),0)), "")</f>
        <v/>
      </c>
      <c r="X15" s="36" t="str" cm="1">
        <f t="array" ref="X15" xml:space="preserve"> IFERROR( INDEX($F$5:$F$64, MATCH(TRUE, EXACT($U15, $C$5:$C$64),0)), "")</f>
        <v/>
      </c>
      <c r="Z15" s="3">
        <f t="shared" si="2"/>
        <v>11</v>
      </c>
      <c r="AA15" s="6"/>
      <c r="AB15" s="19"/>
      <c r="AC15" s="13"/>
      <c r="AD15" s="7"/>
      <c r="AF15" s="72">
        <f xml:space="preserve"> LEN(AG15)</f>
        <v>6</v>
      </c>
      <c r="AG15" s="60" t="str">
        <f xml:space="preserve"> _xlfn.CONCAT($AB$5:$AB$48)</f>
        <v xml:space="preserve"> ˪ˋ˫ˊ．</v>
      </c>
      <c r="AO15" s="119"/>
      <c r="AP15" s="107">
        <f t="shared" si="0"/>
        <v>12</v>
      </c>
      <c r="AQ15" s="108" t="s">
        <v>55</v>
      </c>
      <c r="AR15" s="27" t="s">
        <v>362</v>
      </c>
      <c r="AS15" s="28" t="s">
        <v>363</v>
      </c>
      <c r="AT15" s="119"/>
    </row>
    <row r="16" spans="2:46">
      <c r="B16" s="49">
        <f t="shared" si="1"/>
        <v>12</v>
      </c>
      <c r="C16" s="11" t="s">
        <v>972</v>
      </c>
      <c r="D16" s="410" t="s">
        <v>489</v>
      </c>
      <c r="E16" s="411" t="s">
        <v>963</v>
      </c>
      <c r="F16" s="10" t="s">
        <v>344</v>
      </c>
      <c r="G16" s="15" t="s">
        <v>64</v>
      </c>
      <c r="H16" s="321"/>
      <c r="I16" s="10"/>
      <c r="J16" s="11"/>
      <c r="K16" s="13" t="e">
        <f>"["""&amp;#REF!&amp;"""] = """&amp;#REF!&amp;""","</f>
        <v>#REF!</v>
      </c>
      <c r="L16" s="13"/>
      <c r="N16" s="32">
        <f t="shared" si="3"/>
        <v>12</v>
      </c>
      <c r="O16" s="11" t="s">
        <v>39</v>
      </c>
      <c r="P16" s="21" t="str" cm="1">
        <f t="array" ref="P16" xml:space="preserve"> IFERROR( INDEX($D$5:$D$64, MATCH(TRUE, EXACT($O16, $C$5:$C$64),0)), "")</f>
        <v>ㄏ</v>
      </c>
      <c r="Q16" s="15" t="str" cm="1">
        <f t="array" ref="Q16" xml:space="preserve"> IFERROR( INDEX($G$9:$G$64, MATCH(TRUE, EXACT($O16, $C$5:$C$64),0)), "")</f>
        <v>Nu</v>
      </c>
      <c r="R16" s="37" t="str" cm="1">
        <f t="array" ref="R16" xml:space="preserve"> IFERROR( INDEX($F$5:$F$64, MATCH(TRUE, EXACT($O16, $C$5:$C$64),0)), "")</f>
        <v>h</v>
      </c>
      <c r="T16" s="32">
        <f t="shared" si="4"/>
        <v>12</v>
      </c>
      <c r="U16" s="11" t="s">
        <v>365</v>
      </c>
      <c r="V16" s="21" t="str" cm="1">
        <f t="array" ref="V16" xml:space="preserve"> IFERROR( INDEX($D$5:$D$64, MATCH(TRUE, EXACT($U16, $C$5:$C$64),0)), "")</f>
        <v/>
      </c>
      <c r="W16" s="15" t="str" cm="1">
        <f t="array" ref="W16" xml:space="preserve"> IFERROR( INDEX($G$9:$G$64, MATCH(TRUE, EXACT($U16, $C$5:$C$64),0)), "")</f>
        <v/>
      </c>
      <c r="X16" s="37" t="str" cm="1">
        <f t="array" ref="X16" xml:space="preserve"> IFERROR( INDEX($F$5:$F$64, MATCH(TRUE, EXACT($U16, $C$5:$C$64),0)), "")</f>
        <v/>
      </c>
      <c r="Z16" s="3">
        <f t="shared" si="2"/>
        <v>12</v>
      </c>
      <c r="AA16" s="6"/>
      <c r="AB16" s="19"/>
      <c r="AC16" s="13"/>
      <c r="AD16" s="5"/>
      <c r="AO16" s="123"/>
      <c r="AP16" s="107">
        <f t="shared" si="0"/>
        <v>13</v>
      </c>
      <c r="AQ16" s="108" t="s">
        <v>364</v>
      </c>
      <c r="AR16" s="27" t="s">
        <v>366</v>
      </c>
      <c r="AS16" s="28" t="s">
        <v>367</v>
      </c>
      <c r="AT16" s="123"/>
    </row>
    <row r="17" spans="2:46">
      <c r="B17" s="48">
        <f t="shared" si="1"/>
        <v>13</v>
      </c>
      <c r="C17" s="9" t="s">
        <v>368</v>
      </c>
      <c r="D17" s="20" t="s">
        <v>369</v>
      </c>
      <c r="E17" s="261" t="str">
        <f t="shared" ref="E17:E19" si="6">D17</f>
        <v>ㄗ</v>
      </c>
      <c r="F17" s="8" t="s">
        <v>340</v>
      </c>
      <c r="G17" s="14" t="s">
        <v>38</v>
      </c>
      <c r="H17" s="321"/>
      <c r="I17" s="8" t="str">
        <f>_xlfn.CONCAT(F17:F20)</f>
        <v>zcsj</v>
      </c>
      <c r="J17" s="9" t="str">
        <f xml:space="preserve"> _xlfn.CONCAT(C17:C20)</f>
        <v>yhnb</v>
      </c>
      <c r="K17" s="13" t="str">
        <f>"["""&amp;D17&amp;"""] = """&amp;G17&amp;""","</f>
        <v>["ㄗ"] = "c",</v>
      </c>
      <c r="L17" s="13"/>
      <c r="N17" s="30">
        <f>N16+1</f>
        <v>13</v>
      </c>
      <c r="O17" s="9">
        <v>4</v>
      </c>
      <c r="P17" s="20" t="str" cm="1">
        <f t="array" ref="P17" xml:space="preserve"> IFERROR( INDEX($D$5:$D$64, MATCH(TRUE, EXACT($O17, $C$5:$C$64),0)), "")</f>
        <v>ˋ</v>
      </c>
      <c r="Q17" s="14" cm="1">
        <f t="array" ref="Q17" xml:space="preserve"> IFERROR( INDEX($G$9:$G$64, MATCH(TRUE, EXACT($O17, $C$5:$C$64),0)), "")</f>
        <v>8</v>
      </c>
      <c r="R17" s="34" cm="1">
        <f t="array" ref="R17" xml:space="preserve"> IFERROR( INDEX($F$5:$F$64, MATCH(TRUE, EXACT($O17, $C$5:$C$64),0)), "")</f>
        <v>2</v>
      </c>
      <c r="T17" s="30">
        <f>T16+1</f>
        <v>13</v>
      </c>
      <c r="U17" s="39" t="s">
        <v>370</v>
      </c>
      <c r="V17" s="20" t="str" cm="1">
        <f t="array" ref="V17" xml:space="preserve"> IFERROR( INDEX($D$5:$D$64, MATCH(TRUE, EXACT($U17, $C$5:$C$64),0)), "")</f>
        <v/>
      </c>
      <c r="W17" s="14" t="str" cm="1">
        <f t="array" ref="W17" xml:space="preserve"> IFERROR( INDEX($G$9:$G$64, MATCH(TRUE, EXACT($U17, $C$5:$C$64),0)), "")</f>
        <v/>
      </c>
      <c r="X17" s="34" t="str" cm="1">
        <f t="array" ref="X17" xml:space="preserve"> IFERROR( INDEX($F$5:$F$64, MATCH(TRUE, EXACT($U17, $C$5:$C$64),0)), "")</f>
        <v/>
      </c>
      <c r="Z17" s="3">
        <f t="shared" si="2"/>
        <v>13</v>
      </c>
      <c r="AA17" s="6"/>
      <c r="AB17" s="19"/>
      <c r="AC17" s="13"/>
      <c r="AD17" s="5"/>
      <c r="AO17" s="123"/>
      <c r="AP17" s="107">
        <f t="shared" si="0"/>
        <v>14</v>
      </c>
      <c r="AQ17" s="108" t="s">
        <v>371</v>
      </c>
      <c r="AR17" s="27" t="s">
        <v>372</v>
      </c>
      <c r="AS17" s="28" t="s">
        <v>373</v>
      </c>
      <c r="AT17" s="123"/>
    </row>
    <row r="18" spans="2:46">
      <c r="B18" s="394">
        <f t="shared" si="1"/>
        <v>14</v>
      </c>
      <c r="C18" s="395" t="s">
        <v>374</v>
      </c>
      <c r="D18" s="397" t="s">
        <v>41</v>
      </c>
      <c r="E18" s="396" t="str">
        <f t="shared" si="6"/>
        <v>ㄘ</v>
      </c>
      <c r="F18" s="400" t="s">
        <v>39</v>
      </c>
      <c r="G18" s="399" t="s">
        <v>375</v>
      </c>
      <c r="H18" s="321"/>
      <c r="I18" s="5"/>
      <c r="J18" s="6"/>
      <c r="K18" s="13" t="str">
        <f>"["""&amp;D18&amp;"""] = """&amp;G18&amp;""","</f>
        <v>["ㄘ"] = "ch",</v>
      </c>
      <c r="L18" s="13"/>
      <c r="N18" s="31">
        <f t="shared" si="3"/>
        <v>14</v>
      </c>
      <c r="O18" s="6" t="s">
        <v>376</v>
      </c>
      <c r="P18" s="19" t="str" cm="1">
        <f t="array" ref="P18" xml:space="preserve"> IFERROR( INDEX($D$5:$D$64, MATCH(TRUE, EXACT($O18, $C$5:$C$64),0)), "")</f>
        <v/>
      </c>
      <c r="Q18" s="13" t="str" cm="1">
        <f t="array" ref="Q18" xml:space="preserve"> IFERROR( INDEX($G$9:$G$64, MATCH(TRUE, EXACT($O18, $C$5:$C$64),0)), "")</f>
        <v/>
      </c>
      <c r="R18" s="35" t="str" cm="1">
        <f t="array" ref="R18" xml:space="preserve"> IFERROR( INDEX($F$5:$F$64, MATCH(TRUE, EXACT($O18, $C$5:$C$64),0)), "")</f>
        <v/>
      </c>
      <c r="T18" s="31">
        <f t="shared" si="4"/>
        <v>14</v>
      </c>
      <c r="U18" s="6" t="s">
        <v>377</v>
      </c>
      <c r="V18" s="19" t="str" cm="1">
        <f t="array" ref="V18" xml:space="preserve"> IFERROR( INDEX($D$5:$D$64, MATCH(TRUE, EXACT($U18, $C$5:$C$64),0)), "")</f>
        <v/>
      </c>
      <c r="W18" s="13" t="str" cm="1">
        <f t="array" ref="W18" xml:space="preserve"> IFERROR( INDEX($G$9:$G$64, MATCH(TRUE, EXACT($U18, $C$5:$C$64),0)), "")</f>
        <v/>
      </c>
      <c r="X18" s="35" t="str" cm="1">
        <f t="array" ref="X18" xml:space="preserve"> IFERROR( INDEX($F$5:$F$64, MATCH(TRUE, EXACT($U18, $C$5:$C$64),0)), "")</f>
        <v/>
      </c>
      <c r="Z18" s="3">
        <f t="shared" si="2"/>
        <v>14</v>
      </c>
      <c r="AA18" s="6"/>
      <c r="AB18" s="19"/>
      <c r="AC18" s="13"/>
      <c r="AD18" s="5"/>
      <c r="AO18" s="123"/>
      <c r="AP18" s="107">
        <f t="shared" si="0"/>
        <v>15</v>
      </c>
      <c r="AQ18" s="108" t="s">
        <v>371</v>
      </c>
      <c r="AR18" s="27" t="s">
        <v>60</v>
      </c>
      <c r="AS18" s="28" t="s">
        <v>61</v>
      </c>
      <c r="AT18" s="123"/>
    </row>
    <row r="19" spans="2:46">
      <c r="B19" s="394">
        <f t="shared" si="1"/>
        <v>15</v>
      </c>
      <c r="C19" s="395" t="s">
        <v>31</v>
      </c>
      <c r="D19" s="397" t="s">
        <v>49</v>
      </c>
      <c r="E19" s="396" t="str">
        <f t="shared" si="6"/>
        <v>ㄙ</v>
      </c>
      <c r="F19" s="400" t="s">
        <v>50</v>
      </c>
      <c r="G19" s="399" t="s">
        <v>50</v>
      </c>
      <c r="H19" s="321"/>
      <c r="I19" s="5"/>
      <c r="J19" s="6"/>
      <c r="K19" s="13" t="str">
        <f>"["""&amp;D19&amp;"""] = """&amp;G19&amp;""","</f>
        <v>["ㄙ"] = "s",</v>
      </c>
      <c r="L19" s="13"/>
      <c r="N19" s="31">
        <f t="shared" si="3"/>
        <v>15</v>
      </c>
      <c r="O19" s="6" t="s">
        <v>378</v>
      </c>
      <c r="P19" s="19" t="str" cm="1">
        <f t="array" ref="P19" xml:space="preserve"> IFERROR( INDEX($D$5:$D$64, MATCH(TRUE, EXACT($O19, $C$5:$C$64),0)), "")</f>
        <v/>
      </c>
      <c r="Q19" s="13" t="str" cm="1">
        <f t="array" ref="Q19" xml:space="preserve"> IFERROR( INDEX($G$9:$G$64, MATCH(TRUE, EXACT($O19, $C$5:$C$64),0)), "")</f>
        <v/>
      </c>
      <c r="R19" s="36" t="str" cm="1">
        <f t="array" ref="R19" xml:space="preserve"> IFERROR( INDEX($F$5:$F$64, MATCH(TRUE, EXACT($O19, $C$5:$C$64),0)), "")</f>
        <v/>
      </c>
      <c r="T19" s="31">
        <f t="shared" si="4"/>
        <v>15</v>
      </c>
      <c r="U19" s="6" t="s">
        <v>379</v>
      </c>
      <c r="V19" s="19" t="str" cm="1">
        <f t="array" ref="V19" xml:space="preserve"> IFERROR( INDEX($D$5:$D$64, MATCH(TRUE, EXACT($U19, $C$5:$C$64),0)), "")</f>
        <v/>
      </c>
      <c r="W19" s="13" t="str" cm="1">
        <f t="array" ref="W19" xml:space="preserve"> IFERROR( INDEX($G$9:$G$64, MATCH(TRUE, EXACT($U19, $C$5:$C$64),0)), "")</f>
        <v/>
      </c>
      <c r="X19" s="36" t="str" cm="1">
        <f t="array" ref="X19" xml:space="preserve"> IFERROR( INDEX($F$5:$F$64, MATCH(TRUE, EXACT($U19, $C$5:$C$64),0)), "")</f>
        <v/>
      </c>
      <c r="Z19" s="3">
        <f t="shared" si="2"/>
        <v>15</v>
      </c>
      <c r="AA19" s="6"/>
      <c r="AB19" s="19"/>
      <c r="AC19" s="13"/>
      <c r="AD19" s="7"/>
      <c r="AO19" s="123"/>
      <c r="AP19" s="107">
        <f t="shared" si="0"/>
        <v>16</v>
      </c>
      <c r="AQ19" s="108" t="s">
        <v>380</v>
      </c>
      <c r="AR19" s="27" t="s">
        <v>64</v>
      </c>
      <c r="AS19" s="28" t="s">
        <v>381</v>
      </c>
      <c r="AT19" s="123"/>
    </row>
    <row r="20" spans="2:46">
      <c r="B20" s="49">
        <f t="shared" si="1"/>
        <v>16</v>
      </c>
      <c r="C20" s="11" t="s">
        <v>382</v>
      </c>
      <c r="D20" s="410" t="s">
        <v>383</v>
      </c>
      <c r="E20" s="411" t="s">
        <v>384</v>
      </c>
      <c r="F20" s="10" t="s">
        <v>385</v>
      </c>
      <c r="G20" s="15" t="s">
        <v>386</v>
      </c>
      <c r="H20" s="321"/>
      <c r="I20" s="5"/>
      <c r="J20" s="6"/>
      <c r="K20" s="13" t="str">
        <f>"["""&amp;D20&amp;"""] = """&amp;G20&amp;""","</f>
        <v>["ㄖ"] = "j",</v>
      </c>
      <c r="L20" s="13"/>
      <c r="N20" s="32">
        <f t="shared" si="3"/>
        <v>16</v>
      </c>
      <c r="O20" s="11" t="s">
        <v>311</v>
      </c>
      <c r="P20" s="21" t="str" cm="1">
        <f t="array" ref="P20" xml:space="preserve"> IFERROR( INDEX($D$5:$D$64, MATCH(TRUE, EXACT($O20, $C$5:$C$64),0)), "")</f>
        <v/>
      </c>
      <c r="Q20" s="15" t="str" cm="1">
        <f t="array" ref="Q20" xml:space="preserve"> IFERROR( INDEX($G$9:$G$64, MATCH(TRUE, EXACT($O20, $C$5:$C$64),0)), "")</f>
        <v/>
      </c>
      <c r="R20" s="37" t="str" cm="1">
        <f t="array" ref="R20" xml:space="preserve"> IFERROR( INDEX($F$5:$F$64, MATCH(TRUE, EXACT($O20, $C$5:$C$64),0)), "")</f>
        <v/>
      </c>
      <c r="T20" s="32">
        <f t="shared" si="4"/>
        <v>16</v>
      </c>
      <c r="U20" s="11" t="s">
        <v>387</v>
      </c>
      <c r="V20" s="21" t="str" cm="1">
        <f t="array" ref="V20" xml:space="preserve"> IFERROR( INDEX($D$5:$D$64, MATCH(TRUE, EXACT($U20, $C$5:$C$64),0)), "")</f>
        <v/>
      </c>
      <c r="W20" s="15" t="str" cm="1">
        <f t="array" ref="W20" xml:space="preserve"> IFERROR( INDEX($G$9:$G$64, MATCH(TRUE, EXACT($U20, $C$5:$C$64),0)), "")</f>
        <v/>
      </c>
      <c r="X20" s="37" t="str" cm="1">
        <f t="array" ref="X20" xml:space="preserve"> IFERROR( INDEX($F$5:$F$64, MATCH(TRUE, EXACT($U20, $C$5:$C$64),0)), "")</f>
        <v/>
      </c>
      <c r="Z20" s="3">
        <f t="shared" si="2"/>
        <v>16</v>
      </c>
      <c r="AA20" s="6"/>
      <c r="AB20" s="19"/>
      <c r="AC20" s="13"/>
      <c r="AD20" s="5"/>
      <c r="AP20" s="107">
        <f t="shared" si="0"/>
        <v>17</v>
      </c>
      <c r="AQ20" s="108" t="s">
        <v>388</v>
      </c>
      <c r="AR20" s="27" t="s">
        <v>47</v>
      </c>
      <c r="AS20" s="28" t="s">
        <v>389</v>
      </c>
    </row>
    <row r="21" spans="2:46">
      <c r="B21" s="48">
        <f t="shared" si="1"/>
        <v>17</v>
      </c>
      <c r="C21" s="9" t="s">
        <v>274</v>
      </c>
      <c r="D21" s="261" t="s">
        <v>967</v>
      </c>
      <c r="E21" s="20" t="s">
        <v>371</v>
      </c>
      <c r="F21" s="8" t="s">
        <v>293</v>
      </c>
      <c r="G21" s="14" t="s">
        <v>392</v>
      </c>
      <c r="H21" s="321" t="s">
        <v>393</v>
      </c>
      <c r="I21" s="8" t="str">
        <f>_xlfn.CONCAT(F21:F24)</f>
        <v>ZCSh</v>
      </c>
      <c r="J21" s="9" t="str">
        <f xml:space="preserve"> _xlfn.CONCAT(C21:C24)</f>
        <v>YHNc</v>
      </c>
      <c r="K21" s="13" t="str">
        <f>"["""&amp;D21&amp;"""] = """&amp;G21&amp;""","</f>
        <v>["ㄐ"] = "ci-",</v>
      </c>
      <c r="L21" s="13"/>
      <c r="N21" s="30">
        <f>N20+1</f>
        <v>17</v>
      </c>
      <c r="O21" s="9">
        <v>5</v>
      </c>
      <c r="P21" s="20" t="str" cm="1">
        <f t="array" ref="P21" xml:space="preserve"> IFERROR( INDEX($D$5:$D$64, MATCH(TRUE, EXACT($O21, $C$5:$C$64),0)), "")</f>
        <v>+</v>
      </c>
      <c r="Q21" s="14" cm="1">
        <f t="array" ref="Q21" xml:space="preserve"> IFERROR( INDEX($G$9:$G$64, MATCH(TRUE, EXACT($O21, $C$5:$C$64),0)), "")</f>
        <v>0</v>
      </c>
      <c r="R21" s="34" cm="1">
        <f t="array" ref="R21" xml:space="preserve"> IFERROR( INDEX($F$5:$F$64, MATCH(TRUE, EXACT($O21, $C$5:$C$64),0)), "")</f>
        <v>7</v>
      </c>
      <c r="T21" s="30">
        <f>T20+1</f>
        <v>17</v>
      </c>
      <c r="U21" s="39" t="s">
        <v>394</v>
      </c>
      <c r="V21" s="20" t="str" cm="1">
        <f t="array" ref="V21" xml:space="preserve"> IFERROR( INDEX($D$5:$D$64, MATCH(TRUE, EXACT($U21, $C$5:$C$64),0)), "")</f>
        <v/>
      </c>
      <c r="W21" s="14" t="str" cm="1">
        <f t="array" ref="W21" xml:space="preserve"> IFERROR( INDEX($G$9:$G$64, MATCH(TRUE, EXACT($U21, $C$5:$C$64),0)), "")</f>
        <v/>
      </c>
      <c r="X21" s="34" t="str" cm="1">
        <f t="array" ref="X21" xml:space="preserve"> IFERROR( INDEX($F$5:$F$64, MATCH(TRUE, EXACT($U21, $C$5:$C$64),0)), "")</f>
        <v/>
      </c>
      <c r="Z21" s="3">
        <f t="shared" si="2"/>
        <v>17</v>
      </c>
      <c r="AA21" s="6"/>
      <c r="AB21" s="19"/>
      <c r="AC21" s="13"/>
      <c r="AD21" s="5"/>
      <c r="AO21" s="130"/>
      <c r="AP21" s="107">
        <f t="shared" si="0"/>
        <v>18</v>
      </c>
      <c r="AQ21" s="108" t="s">
        <v>369</v>
      </c>
      <c r="AR21" s="27" t="s">
        <v>47</v>
      </c>
      <c r="AS21" s="28" t="s">
        <v>48</v>
      </c>
      <c r="AT21" s="130"/>
    </row>
    <row r="22" spans="2:46">
      <c r="B22" s="394">
        <f t="shared" si="1"/>
        <v>18</v>
      </c>
      <c r="C22" s="395" t="s">
        <v>288</v>
      </c>
      <c r="D22" s="396" t="s">
        <v>968</v>
      </c>
      <c r="E22" s="397" t="s">
        <v>380</v>
      </c>
      <c r="F22" s="400" t="s">
        <v>42</v>
      </c>
      <c r="G22" s="399" t="s">
        <v>397</v>
      </c>
      <c r="H22" s="321" t="s">
        <v>316</v>
      </c>
      <c r="I22" s="5"/>
      <c r="J22" s="6"/>
      <c r="K22" s="13" t="str">
        <f>"["""&amp;D22&amp;"""] = """&amp;G22&amp;""","</f>
        <v>["ㄑ"] = "chi-",</v>
      </c>
      <c r="L22" s="13"/>
      <c r="N22" s="31">
        <f t="shared" si="3"/>
        <v>18</v>
      </c>
      <c r="O22" s="6" t="s">
        <v>398</v>
      </c>
      <c r="P22" s="19" t="str" cm="1">
        <f t="array" ref="P22" xml:space="preserve"> IFERROR( INDEX($D$5:$D$64, MATCH(TRUE, EXACT($O22, $C$5:$C$64),0)), "")</f>
        <v/>
      </c>
      <c r="Q22" s="13" t="str" cm="1">
        <f t="array" ref="Q22" xml:space="preserve"> IFERROR( INDEX($G$9:$G$64, MATCH(TRUE, EXACT($O22, $C$5:$C$64),0)), "")</f>
        <v/>
      </c>
      <c r="R22" s="35" t="str" cm="1">
        <f t="array" ref="R22" xml:space="preserve"> IFERROR( INDEX($F$5:$F$64, MATCH(TRUE, EXACT($O22, $C$5:$C$64),0)), "")</f>
        <v/>
      </c>
      <c r="T22" s="31">
        <f t="shared" si="4"/>
        <v>18</v>
      </c>
      <c r="U22" s="6" t="s">
        <v>399</v>
      </c>
      <c r="V22" s="19" t="str" cm="1">
        <f t="array" ref="V22" xml:space="preserve"> IFERROR( INDEX($D$5:$D$64, MATCH(TRUE, EXACT($U22, $C$5:$C$64),0)), "")</f>
        <v/>
      </c>
      <c r="W22" s="13" t="str" cm="1">
        <f t="array" ref="W22" xml:space="preserve"> IFERROR( INDEX($G$9:$G$64, MATCH(TRUE, EXACT($U22, $C$5:$C$64),0)), "")</f>
        <v/>
      </c>
      <c r="X22" s="35" t="str" cm="1">
        <f t="array" ref="X22" xml:space="preserve"> IFERROR( INDEX($F$5:$F$64, MATCH(TRUE, EXACT($U22, $C$5:$C$64),0)), "")</f>
        <v/>
      </c>
      <c r="Z22" s="3">
        <f t="shared" si="2"/>
        <v>18</v>
      </c>
      <c r="AA22" s="6"/>
      <c r="AB22" s="19"/>
      <c r="AC22" s="13"/>
      <c r="AD22" s="5"/>
      <c r="AO22" s="130"/>
      <c r="AP22" s="107">
        <f t="shared" si="0"/>
        <v>19</v>
      </c>
      <c r="AQ22" s="108" t="s">
        <v>369</v>
      </c>
      <c r="AR22" s="27" t="s">
        <v>38</v>
      </c>
      <c r="AS22" s="28" t="s">
        <v>40</v>
      </c>
      <c r="AT22" s="130"/>
    </row>
    <row r="23" spans="2:46">
      <c r="B23" s="49">
        <f t="shared" si="1"/>
        <v>19</v>
      </c>
      <c r="C23" s="11" t="s">
        <v>400</v>
      </c>
      <c r="D23" s="262" t="s">
        <v>969</v>
      </c>
      <c r="E23" s="21" t="s">
        <v>388</v>
      </c>
      <c r="F23" s="10" t="s">
        <v>284</v>
      </c>
      <c r="G23" s="15" t="s">
        <v>403</v>
      </c>
      <c r="H23" s="321" t="s">
        <v>317</v>
      </c>
      <c r="I23" s="10"/>
      <c r="J23" s="11"/>
      <c r="K23" s="13" t="str">
        <f>"["""&amp;D23&amp;"""] = """&amp;G23&amp;""","</f>
        <v>["ㄒ"] = "si-",</v>
      </c>
      <c r="L23" s="13"/>
      <c r="N23" s="31">
        <f t="shared" si="3"/>
        <v>19</v>
      </c>
      <c r="O23" s="6" t="s">
        <v>404</v>
      </c>
      <c r="P23" s="19" t="str" cm="1">
        <f t="array" ref="P23" xml:space="preserve"> IFERROR( INDEX($D$5:$D$64, MATCH(TRUE, EXACT($O23, $C$5:$C$64),0)), "")</f>
        <v/>
      </c>
      <c r="Q23" s="13" t="str" cm="1">
        <f t="array" ref="Q23" xml:space="preserve"> IFERROR( INDEX($G$9:$G$64, MATCH(TRUE, EXACT($O23, $C$5:$C$64),0)), "")</f>
        <v/>
      </c>
      <c r="R23" s="36" t="str" cm="1">
        <f t="array" ref="R23" xml:space="preserve"> IFERROR( INDEX($F$5:$F$64, MATCH(TRUE, EXACT($O23, $C$5:$C$64),0)), "")</f>
        <v/>
      </c>
      <c r="T23" s="31">
        <f t="shared" si="4"/>
        <v>19</v>
      </c>
      <c r="U23" s="6" t="s">
        <v>405</v>
      </c>
      <c r="V23" s="19" t="str" cm="1">
        <f t="array" ref="V23" xml:space="preserve"> IFERROR( INDEX($D$5:$D$64, MATCH(TRUE, EXACT($U23, $C$5:$C$64),0)), "")</f>
        <v/>
      </c>
      <c r="W23" s="13" t="str" cm="1">
        <f t="array" ref="W23" xml:space="preserve"> IFERROR( INDEX($G$9:$G$64, MATCH(TRUE, EXACT($U23, $C$5:$C$64),0)), "")</f>
        <v/>
      </c>
      <c r="X23" s="36" t="str" cm="1">
        <f t="array" ref="X23" xml:space="preserve"> IFERROR( INDEX($F$5:$F$64, MATCH(TRUE, EXACT($U23, $C$5:$C$64),0)), "")</f>
        <v/>
      </c>
      <c r="Z23" s="3">
        <f t="shared" si="2"/>
        <v>19</v>
      </c>
      <c r="AA23" s="6"/>
      <c r="AB23" s="19"/>
      <c r="AC23" s="13"/>
      <c r="AD23" s="7"/>
      <c r="AO23" s="130"/>
      <c r="AP23" s="107">
        <f t="shared" si="0"/>
        <v>20</v>
      </c>
      <c r="AQ23" s="108" t="s">
        <v>41</v>
      </c>
      <c r="AR23" s="27" t="s">
        <v>375</v>
      </c>
      <c r="AS23" s="28" t="s">
        <v>44</v>
      </c>
      <c r="AT23" s="130"/>
    </row>
    <row r="24" spans="2:46">
      <c r="B24" s="412">
        <f t="shared" si="1"/>
        <v>20</v>
      </c>
      <c r="C24" s="413" t="s">
        <v>38</v>
      </c>
      <c r="D24" s="414" t="s">
        <v>364</v>
      </c>
      <c r="E24" s="415" t="s">
        <v>364</v>
      </c>
      <c r="F24" s="416" t="s">
        <v>67</v>
      </c>
      <c r="G24" s="417" t="s">
        <v>67</v>
      </c>
      <c r="H24" s="322"/>
      <c r="I24" s="7"/>
      <c r="J24" s="6"/>
      <c r="K24" s="13" t="str">
        <f>"["""&amp;D24&amp;"""] = """&amp;G24&amp;""","</f>
        <v>["ㄏ"] = "h",</v>
      </c>
      <c r="L24" s="16"/>
      <c r="N24" s="32">
        <f>N23+1</f>
        <v>20</v>
      </c>
      <c r="O24" s="11" t="s">
        <v>382</v>
      </c>
      <c r="P24" s="21" t="str" cm="1">
        <f t="array" ref="P24" xml:space="preserve"> IFERROR( INDEX($D$5:$D$64, MATCH(TRUE, EXACT($O24, $C$5:$C$64),0)), "")</f>
        <v>ㄖ</v>
      </c>
      <c r="Q24" s="15" t="str" cm="1">
        <f t="array" ref="Q24" xml:space="preserve"> IFERROR( INDEX($G$9:$G$64, MATCH(TRUE, EXACT($O24, $C$5:$C$64),0)), "")</f>
        <v>h</v>
      </c>
      <c r="R24" s="37" t="str" cm="1">
        <f t="array" ref="R24" xml:space="preserve"> IFERROR( INDEX($F$5:$F$64, MATCH(TRUE, EXACT($O24, $C$5:$C$64),0)), "")</f>
        <v>j</v>
      </c>
      <c r="T24" s="32">
        <f>T23+1</f>
        <v>20</v>
      </c>
      <c r="U24" s="11" t="s">
        <v>409</v>
      </c>
      <c r="V24" s="21" t="str" cm="1">
        <f t="array" ref="V24" xml:space="preserve"> IFERROR( INDEX($D$5:$D$64, MATCH(TRUE, EXACT($U24, $C$5:$C$64),0)), "")</f>
        <v/>
      </c>
      <c r="W24" s="15" t="str" cm="1">
        <f t="array" ref="W24" xml:space="preserve"> IFERROR( INDEX($G$9:$G$64, MATCH(TRUE, EXACT($U24, $C$5:$C$64),0)), "")</f>
        <v/>
      </c>
      <c r="X24" s="37" t="str" cm="1">
        <f t="array" ref="X24" xml:space="preserve"> IFERROR( INDEX($F$5:$F$64, MATCH(TRUE, EXACT($U24, $C$5:$C$64),0)), "")</f>
        <v/>
      </c>
      <c r="Z24" s="3">
        <f t="shared" si="2"/>
        <v>20</v>
      </c>
      <c r="AA24" s="6"/>
      <c r="AB24" s="19"/>
      <c r="AC24" s="13"/>
      <c r="AD24" s="5"/>
      <c r="AO24" s="130"/>
      <c r="AP24" s="107">
        <f t="shared" si="0"/>
        <v>21</v>
      </c>
      <c r="AQ24" s="108" t="s">
        <v>49</v>
      </c>
      <c r="AR24" s="27" t="s">
        <v>50</v>
      </c>
      <c r="AS24" s="28" t="s">
        <v>51</v>
      </c>
      <c r="AT24" s="130"/>
    </row>
    <row r="25" spans="2:46">
      <c r="B25" s="48">
        <f t="shared" si="1"/>
        <v>21</v>
      </c>
      <c r="C25" s="9" t="s">
        <v>86</v>
      </c>
      <c r="D25" s="261" t="str">
        <f>E25</f>
        <v>ㄧ</v>
      </c>
      <c r="E25" s="20" t="s">
        <v>71</v>
      </c>
      <c r="F25" s="8" t="s">
        <v>72</v>
      </c>
      <c r="G25" s="14" t="s">
        <v>72</v>
      </c>
      <c r="H25" s="321"/>
      <c r="I25" s="8" t="str">
        <f>_xlfn.CONCAT(F25:F28)</f>
        <v>iIuU</v>
      </c>
      <c r="J25" s="9" t="str">
        <f xml:space="preserve"> _xlfn.CONCAT(C25:C28)</f>
        <v>uUjJ</v>
      </c>
      <c r="K25" s="13" t="str">
        <f>"["""&amp;D25&amp;"""] = """&amp;G25&amp;""","</f>
        <v>["ㄧ"] = "i",</v>
      </c>
      <c r="L25" s="13"/>
      <c r="N25" s="30">
        <f>N24+1</f>
        <v>21</v>
      </c>
      <c r="O25" s="9">
        <v>6</v>
      </c>
      <c r="P25" s="20" t="str" cm="1">
        <f t="array" ref="P25" xml:space="preserve"> IFERROR( INDEX($D$5:$D$64, MATCH(TRUE, EXACT($O25, $C$5:$C$64),0)), "")</f>
        <v>ˇ</v>
      </c>
      <c r="Q25" s="14" cm="1">
        <f t="array" ref="Q25" xml:space="preserve"> IFERROR( INDEX($G$9:$G$64, MATCH(TRUE, EXACT($O25, $C$5:$C$64),0)), "")</f>
        <v>0</v>
      </c>
      <c r="R25" s="34" cm="1">
        <f t="array" ref="R25" xml:space="preserve"> IFERROR( INDEX($F$5:$F$64, MATCH(TRUE, EXACT($O25, $C$5:$C$64),0)), "")</f>
        <v>5</v>
      </c>
      <c r="T25" s="30">
        <f>T24+1</f>
        <v>21</v>
      </c>
      <c r="U25" s="39" t="s">
        <v>410</v>
      </c>
      <c r="V25" s="20" t="str" cm="1">
        <f t="array" ref="V25" xml:space="preserve"> IFERROR( INDEX($D$5:$D$64, MATCH(TRUE, EXACT($U25, $C$5:$C$64),0)), "")</f>
        <v/>
      </c>
      <c r="W25" s="14" t="str" cm="1">
        <f t="array" ref="W25" xml:space="preserve"> IFERROR( INDEX($G$9:$G$64, MATCH(TRUE, EXACT($U25, $C$5:$C$64),0)), "")</f>
        <v/>
      </c>
      <c r="X25" s="34" t="str" cm="1">
        <f t="array" ref="X25" xml:space="preserve"> IFERROR( INDEX($F$5:$F$64, MATCH(TRUE, EXACT($U25, $C$5:$C$64),0)), "")</f>
        <v/>
      </c>
      <c r="Z25" s="3">
        <f t="shared" si="2"/>
        <v>21</v>
      </c>
      <c r="AA25" s="6"/>
      <c r="AB25" s="19"/>
      <c r="AC25" s="13"/>
      <c r="AD25" s="5"/>
      <c r="AO25" s="130"/>
      <c r="AP25" s="107">
        <f t="shared" si="0"/>
        <v>22</v>
      </c>
      <c r="AQ25" s="108" t="s">
        <v>74</v>
      </c>
      <c r="AR25" s="29" t="s">
        <v>72</v>
      </c>
      <c r="AS25" s="28" t="s">
        <v>73</v>
      </c>
      <c r="AT25" s="130"/>
    </row>
    <row r="26" spans="2:46">
      <c r="B26" s="404">
        <f t="shared" si="1"/>
        <v>22</v>
      </c>
      <c r="C26" s="395" t="s">
        <v>275</v>
      </c>
      <c r="D26" s="396" t="str">
        <f xml:space="preserve"> "ㄥ" &amp; E25</f>
        <v>ㄥㄧ</v>
      </c>
      <c r="E26" s="397" t="s">
        <v>411</v>
      </c>
      <c r="F26" s="400" t="s">
        <v>412</v>
      </c>
      <c r="G26" s="399" t="s">
        <v>413</v>
      </c>
      <c r="H26" s="321"/>
      <c r="I26" s="5"/>
      <c r="J26" s="6"/>
      <c r="K26" s="13" t="str">
        <f>"["""&amp;D26&amp;"""] = """&amp;G26&amp;""","</f>
        <v>["ㄥㄧ"] = "Ni",</v>
      </c>
      <c r="L26" s="13"/>
      <c r="N26" s="31">
        <f t="shared" si="3"/>
        <v>22</v>
      </c>
      <c r="O26" s="6" t="s">
        <v>368</v>
      </c>
      <c r="P26" s="19" t="str" cm="1">
        <f t="array" ref="P26" xml:space="preserve"> IFERROR( INDEX($D$5:$D$64, MATCH(TRUE, EXACT($O26, $C$5:$C$64),0)), "")</f>
        <v>ㄗ</v>
      </c>
      <c r="Q26" s="13" t="str" cm="1">
        <f t="array" ref="Q26" xml:space="preserve"> IFERROR( INDEX($G$9:$G$64, MATCH(TRUE, EXACT($O26, $C$5:$C$64),0)), "")</f>
        <v>ci-</v>
      </c>
      <c r="R26" s="35" t="str" cm="1">
        <f t="array" ref="R26" xml:space="preserve"> IFERROR( INDEX($F$5:$F$64, MATCH(TRUE, EXACT($O26, $C$5:$C$64),0)), "")</f>
        <v>z</v>
      </c>
      <c r="T26" s="31">
        <f t="shared" si="4"/>
        <v>22</v>
      </c>
      <c r="U26" s="6" t="s">
        <v>414</v>
      </c>
      <c r="V26" s="19" t="str" cm="1">
        <f t="array" ref="V26" xml:space="preserve"> IFERROR( INDEX($D$5:$D$64, MATCH(TRUE, EXACT($U26, $C$5:$C$64),0)), "")</f>
        <v>ㄐ</v>
      </c>
      <c r="W26" s="13" t="str" cm="1">
        <f t="array" ref="W26" xml:space="preserve"> IFERROR( INDEX($G$9:$G$64, MATCH(TRUE, EXACT($U26, $C$5:$C$64),0)), "")</f>
        <v>i</v>
      </c>
      <c r="X26" s="35" t="str" cm="1">
        <f t="array" ref="X26" xml:space="preserve"> IFERROR( INDEX($F$5:$F$64, MATCH(TRUE, EXACT($U26, $C$5:$C$64),0)), "")</f>
        <v>Z</v>
      </c>
      <c r="Z26" s="3">
        <f t="shared" si="2"/>
        <v>22</v>
      </c>
      <c r="AA26" s="6"/>
      <c r="AB26" s="19"/>
      <c r="AC26" s="13"/>
      <c r="AD26" s="5"/>
      <c r="AO26" s="130"/>
      <c r="AP26" s="107">
        <f t="shared" si="0"/>
        <v>23</v>
      </c>
      <c r="AQ26" s="108" t="s">
        <v>329</v>
      </c>
      <c r="AR26" s="29" t="s">
        <v>86</v>
      </c>
      <c r="AS26" s="28" t="s">
        <v>87</v>
      </c>
      <c r="AT26" s="130"/>
    </row>
    <row r="27" spans="2:46">
      <c r="B27" s="404">
        <f t="shared" si="1"/>
        <v>23</v>
      </c>
      <c r="C27" s="395" t="s">
        <v>386</v>
      </c>
      <c r="D27" s="396" t="str">
        <f>E27</f>
        <v>ㄨ</v>
      </c>
      <c r="E27" s="397" t="s">
        <v>85</v>
      </c>
      <c r="F27" s="400" t="s">
        <v>86</v>
      </c>
      <c r="G27" s="399" t="s">
        <v>86</v>
      </c>
      <c r="H27" s="321"/>
      <c r="I27" s="5"/>
      <c r="J27" s="6"/>
      <c r="K27" s="13" t="str">
        <f>"["""&amp;D27&amp;"""] = """&amp;G27&amp;""","</f>
        <v>["ㄨ"] = "u",</v>
      </c>
      <c r="L27" s="13"/>
      <c r="N27" s="31">
        <f t="shared" si="3"/>
        <v>23</v>
      </c>
      <c r="O27" s="6" t="s">
        <v>374</v>
      </c>
      <c r="P27" s="19" t="str" cm="1">
        <f t="array" ref="P27" xml:space="preserve"> IFERROR( INDEX($D$5:$D$64, MATCH(TRUE, EXACT($O27, $C$5:$C$64),0)), "")</f>
        <v>ㄘ</v>
      </c>
      <c r="Q27" s="13" t="str" cm="1">
        <f t="array" ref="Q27" xml:space="preserve"> IFERROR( INDEX($G$9:$G$64, MATCH(TRUE, EXACT($O27, $C$5:$C$64),0)), "")</f>
        <v>chi-</v>
      </c>
      <c r="R27" s="36" t="str" cm="1">
        <f t="array" ref="R27" xml:space="preserve"> IFERROR( INDEX($F$5:$F$64, MATCH(TRUE, EXACT($O27, $C$5:$C$64),0)), "")</f>
        <v>c</v>
      </c>
      <c r="T27" s="31">
        <f t="shared" si="4"/>
        <v>23</v>
      </c>
      <c r="U27" s="6" t="s">
        <v>415</v>
      </c>
      <c r="V27" s="19" t="str" cm="1">
        <f t="array" ref="V27" xml:space="preserve"> IFERROR( INDEX($D$5:$D$64, MATCH(TRUE, EXACT($U27, $C$5:$C$64),0)), "")</f>
        <v>ㄑ</v>
      </c>
      <c r="W27" s="13" t="str" cm="1">
        <f t="array" ref="W27" xml:space="preserve"> IFERROR( INDEX($G$9:$G$64, MATCH(TRUE, EXACT($U27, $C$5:$C$64),0)), "")</f>
        <v>Ni</v>
      </c>
      <c r="X27" s="36" t="str" cm="1">
        <f t="array" ref="X27" xml:space="preserve"> IFERROR( INDEX($F$5:$F$64, MATCH(TRUE, EXACT($U27, $C$5:$C$64),0)), "")</f>
        <v>C</v>
      </c>
      <c r="Z27" s="3">
        <f t="shared" si="2"/>
        <v>23</v>
      </c>
      <c r="AA27" s="6"/>
      <c r="AB27" s="19"/>
      <c r="AC27" s="13"/>
      <c r="AD27" s="7"/>
      <c r="AO27" s="130"/>
      <c r="AP27" s="107">
        <f t="shared" si="0"/>
        <v>24</v>
      </c>
      <c r="AQ27" s="108" t="s">
        <v>99</v>
      </c>
      <c r="AR27" s="29" t="s">
        <v>20</v>
      </c>
      <c r="AS27" s="28" t="s">
        <v>116</v>
      </c>
      <c r="AT27" s="130"/>
    </row>
    <row r="28" spans="2:46">
      <c r="B28" s="404">
        <f t="shared" si="1"/>
        <v>24</v>
      </c>
      <c r="C28" s="395" t="s">
        <v>289</v>
      </c>
      <c r="D28" s="396" t="str">
        <f xml:space="preserve"> "ㄥ" &amp; E27</f>
        <v>ㄥㄨ</v>
      </c>
      <c r="E28" s="397" t="s">
        <v>416</v>
      </c>
      <c r="F28" s="400" t="s">
        <v>417</v>
      </c>
      <c r="G28" s="399" t="s">
        <v>418</v>
      </c>
      <c r="H28" s="321"/>
      <c r="I28" s="5"/>
      <c r="J28" s="6"/>
      <c r="K28" s="13" t="str">
        <f>"["""&amp;D28&amp;"""] = """&amp;G28&amp;""","</f>
        <v>["ㄥㄨ"] = "Nu",</v>
      </c>
      <c r="L28" s="13"/>
      <c r="N28" s="32">
        <f t="shared" si="3"/>
        <v>24</v>
      </c>
      <c r="O28" s="11" t="s">
        <v>419</v>
      </c>
      <c r="P28" s="21" t="str" cm="1">
        <f t="array" ref="P28" xml:space="preserve"> IFERROR( INDEX($D$5:$D$64, MATCH(TRUE, EXACT($O28, $C$5:$C$64),0)), "")</f>
        <v>ㄙ</v>
      </c>
      <c r="Q28" s="15" t="str" cm="1">
        <f t="array" ref="Q28" xml:space="preserve"> IFERROR( INDEX($G$9:$G$64, MATCH(TRUE, EXACT($O28, $C$5:$C$64),0)), "")</f>
        <v>si-</v>
      </c>
      <c r="R28" s="37" t="str" cm="1">
        <f t="array" ref="R28" xml:space="preserve"> IFERROR( INDEX($F$5:$F$64, MATCH(TRUE, EXACT($O28, $C$5:$C$64),0)), "")</f>
        <v>s</v>
      </c>
      <c r="T28" s="32">
        <f t="shared" si="4"/>
        <v>24</v>
      </c>
      <c r="U28" s="11" t="s">
        <v>400</v>
      </c>
      <c r="V28" s="21" t="str" cm="1">
        <f t="array" ref="V28" xml:space="preserve"> IFERROR( INDEX($D$5:$D$64, MATCH(TRUE, EXACT($U28, $C$5:$C$64),0)), "")</f>
        <v>ㄒ</v>
      </c>
      <c r="W28" s="15" t="str" cm="1">
        <f t="array" ref="W28" xml:space="preserve"> IFERROR( INDEX($G$9:$G$64, MATCH(TRUE, EXACT($U28, $C$5:$C$64),0)), "")</f>
        <v>u</v>
      </c>
      <c r="X28" s="37" t="str" cm="1">
        <f t="array" ref="X28" xml:space="preserve"> IFERROR( INDEX($F$5:$F$64, MATCH(TRUE, EXACT($U28, $C$5:$C$64),0)), "")</f>
        <v>S</v>
      </c>
      <c r="Z28" s="3">
        <f t="shared" si="2"/>
        <v>24</v>
      </c>
      <c r="AA28" s="6"/>
      <c r="AB28" s="19"/>
      <c r="AC28" s="13"/>
      <c r="AD28" s="5"/>
      <c r="AO28" s="130"/>
      <c r="AP28" s="107">
        <f t="shared" si="0"/>
        <v>25</v>
      </c>
      <c r="AQ28" s="108" t="s">
        <v>99</v>
      </c>
      <c r="AR28" s="29" t="s">
        <v>75</v>
      </c>
      <c r="AS28" s="28" t="s">
        <v>76</v>
      </c>
      <c r="AT28" s="130"/>
    </row>
    <row r="29" spans="2:46">
      <c r="B29" s="404">
        <f t="shared" si="1"/>
        <v>25</v>
      </c>
      <c r="C29" s="395">
        <v>8</v>
      </c>
      <c r="D29" s="396" t="str">
        <f>E29</f>
        <v>ㄚ</v>
      </c>
      <c r="E29" s="397" t="s">
        <v>74</v>
      </c>
      <c r="F29" s="400" t="s">
        <v>75</v>
      </c>
      <c r="G29" s="399" t="s">
        <v>75</v>
      </c>
      <c r="H29" s="321"/>
      <c r="I29" s="8" t="str">
        <f>_xlfn.CONCAT(F29:F35)</f>
        <v>aAeEOQo</v>
      </c>
      <c r="J29" s="9" t="str">
        <f xml:space="preserve"> _xlfn.CONCAT(C29:C35)</f>
        <v>8*,&lt;iIk</v>
      </c>
      <c r="K29" s="13" t="str">
        <f>"["""&amp;D29&amp;"""] = """&amp;G29&amp;""","</f>
        <v>["ㄚ"] = "a",</v>
      </c>
      <c r="L29" s="13"/>
      <c r="N29" s="30">
        <f>N28+1</f>
        <v>25</v>
      </c>
      <c r="O29" s="9">
        <v>7</v>
      </c>
      <c r="P29" s="20" t="str" cm="1">
        <f t="array" ref="P29" xml:space="preserve"> IFERROR( INDEX($D$5:$D$64, MATCH(TRUE, EXACT($O29, $C$5:$C$64),0)), "")</f>
        <v>ˊ</v>
      </c>
      <c r="Q29" s="14" cm="1">
        <f t="array" ref="Q29" xml:space="preserve"> IFERROR( INDEX($G$9:$G$64, MATCH(TRUE, EXACT($O29, $C$5:$C$64),0)), "")</f>
        <v>0</v>
      </c>
      <c r="R29" s="34" cm="1">
        <f t="array" ref="R29" xml:space="preserve"> IFERROR( INDEX($F$5:$F$64, MATCH(TRUE, EXACT($O29, $C$5:$C$64),0)), "")</f>
        <v>0</v>
      </c>
      <c r="T29" s="30">
        <f>T28+1</f>
        <v>25</v>
      </c>
      <c r="U29" s="39" t="s">
        <v>420</v>
      </c>
      <c r="V29" s="20" t="str" cm="1">
        <f t="array" ref="V29" xml:space="preserve"> IFERROR( INDEX($D$5:$D$64, MATCH(TRUE, EXACT($U29, $C$5:$C$64),0)), "")</f>
        <v/>
      </c>
      <c r="W29" s="14" t="str" cm="1">
        <f t="array" ref="W29" xml:space="preserve"> IFERROR( INDEX($G$9:$G$64, MATCH(TRUE, EXACT($U29, $C$5:$C$64),0)), "")</f>
        <v/>
      </c>
      <c r="X29" s="34" t="str" cm="1">
        <f t="array" ref="X29" xml:space="preserve"> IFERROR( INDEX($F$5:$F$64, MATCH(TRUE, EXACT($U29, $C$5:$C$64),0)), "")</f>
        <v/>
      </c>
      <c r="Z29" s="3">
        <f t="shared" si="2"/>
        <v>25</v>
      </c>
      <c r="AA29" s="6"/>
      <c r="AB29" s="19"/>
      <c r="AC29" s="13"/>
      <c r="AD29" s="5"/>
      <c r="AO29" s="130"/>
      <c r="AP29" s="107">
        <f t="shared" si="0"/>
        <v>26</v>
      </c>
      <c r="AQ29" s="108" t="s">
        <v>107</v>
      </c>
      <c r="AR29" s="29" t="s">
        <v>101</v>
      </c>
      <c r="AS29" s="28" t="s">
        <v>421</v>
      </c>
      <c r="AT29" s="130"/>
    </row>
    <row r="30" spans="2:46">
      <c r="B30" s="404">
        <f t="shared" si="1"/>
        <v>26</v>
      </c>
      <c r="C30" s="395" t="s">
        <v>422</v>
      </c>
      <c r="D30" s="396" t="str">
        <f xml:space="preserve"> "ㄥ" &amp; E29</f>
        <v>ㄥㄚ</v>
      </c>
      <c r="E30" s="397" t="s">
        <v>423</v>
      </c>
      <c r="F30" s="400" t="s">
        <v>283</v>
      </c>
      <c r="G30" s="399" t="s">
        <v>424</v>
      </c>
      <c r="H30" s="321"/>
      <c r="I30" s="5"/>
      <c r="J30" s="6"/>
      <c r="K30" s="13" t="str">
        <f>"["""&amp;D30&amp;"""] = """&amp;G30&amp;""","</f>
        <v>["ㄥㄚ"] = "Na",</v>
      </c>
      <c r="L30" s="13"/>
      <c r="N30" s="31">
        <f t="shared" si="3"/>
        <v>26</v>
      </c>
      <c r="O30" s="6" t="s">
        <v>425</v>
      </c>
      <c r="P30" s="19" t="str" cm="1">
        <f t="array" ref="P30" xml:space="preserve"> IFERROR( INDEX($D$5:$D$64, MATCH(TRUE, EXACT($O30, $C$5:$C$64),0)), "")</f>
        <v>ㄧ</v>
      </c>
      <c r="Q30" s="13" t="str" cm="1">
        <f t="array" ref="Q30" xml:space="preserve"> IFERROR( INDEX($G$9:$G$64, MATCH(TRUE, EXACT($O30, $C$5:$C$64),0)), "")</f>
        <v>a</v>
      </c>
      <c r="R30" s="35" t="str" cm="1">
        <f t="array" ref="R30" xml:space="preserve"> IFERROR( INDEX($F$5:$F$64, MATCH(TRUE, EXACT($O30, $C$5:$C$64),0)), "")</f>
        <v>i</v>
      </c>
      <c r="T30" s="31">
        <f t="shared" si="4"/>
        <v>26</v>
      </c>
      <c r="U30" s="6" t="s">
        <v>417</v>
      </c>
      <c r="V30" s="19" t="str" cm="1">
        <f t="array" ref="V30" xml:space="preserve"> IFERROR( INDEX($D$5:$D$64, MATCH(TRUE, EXACT($U30, $C$5:$C$64),0)), "")</f>
        <v>ㄥㄧ</v>
      </c>
      <c r="W30" s="13" t="str" cm="1">
        <f t="array" ref="W30" xml:space="preserve"> IFERROR( INDEX($G$9:$G$64, MATCH(TRUE, EXACT($U30, $C$5:$C$64),0)), "")</f>
        <v>Na</v>
      </c>
      <c r="X30" s="35" t="str" cm="1">
        <f t="array" ref="X30" xml:space="preserve"> IFERROR( INDEX($F$5:$F$64, MATCH(TRUE, EXACT($U30, $C$5:$C$64),0)), "")</f>
        <v>I</v>
      </c>
      <c r="Z30" s="3">
        <f t="shared" si="2"/>
        <v>26</v>
      </c>
      <c r="AA30" s="6"/>
      <c r="AB30" s="19"/>
      <c r="AC30" s="13"/>
      <c r="AD30" s="5"/>
      <c r="AO30" s="130"/>
      <c r="AP30" s="107">
        <f t="shared" si="0"/>
        <v>27</v>
      </c>
      <c r="AQ30" s="108" t="s">
        <v>426</v>
      </c>
      <c r="AR30" s="29" t="s">
        <v>100</v>
      </c>
      <c r="AS30" s="28" t="s">
        <v>109</v>
      </c>
      <c r="AT30" s="130"/>
    </row>
    <row r="31" spans="2:46">
      <c r="B31" s="404">
        <f t="shared" si="1"/>
        <v>27</v>
      </c>
      <c r="C31" s="405" t="s">
        <v>427</v>
      </c>
      <c r="D31" s="396" t="str">
        <f>E31</f>
        <v>ㄝ</v>
      </c>
      <c r="E31" s="397" t="s">
        <v>92</v>
      </c>
      <c r="F31" s="400" t="s">
        <v>93</v>
      </c>
      <c r="G31" s="399" t="s">
        <v>93</v>
      </c>
      <c r="H31" s="321"/>
      <c r="I31" s="5"/>
      <c r="J31" s="40"/>
      <c r="K31" s="13" t="str">
        <f>"["""&amp;D31&amp;"""] = """&amp;G31&amp;""","</f>
        <v>["ㄝ"] = "e",</v>
      </c>
      <c r="L31" s="13"/>
      <c r="N31" s="31">
        <f t="shared" si="3"/>
        <v>27</v>
      </c>
      <c r="O31" s="6" t="s">
        <v>385</v>
      </c>
      <c r="P31" s="19" t="str" cm="1">
        <f t="array" ref="P31" xml:space="preserve"> IFERROR( INDEX($D$5:$D$64, MATCH(TRUE, EXACT($O31, $C$5:$C$64),0)), "")</f>
        <v>ㄨ</v>
      </c>
      <c r="Q31" s="13" t="str" cm="1">
        <f t="array" ref="Q31" xml:space="preserve"> IFERROR( INDEX($G$9:$G$64, MATCH(TRUE, EXACT($O31, $C$5:$C$64),0)), "")</f>
        <v>e</v>
      </c>
      <c r="R31" s="36" t="str" cm="1">
        <f t="array" ref="R31" xml:space="preserve"> IFERROR( INDEX($F$5:$F$64, MATCH(TRUE, EXACT($O31, $C$5:$C$64),0)), "")</f>
        <v>u</v>
      </c>
      <c r="T31" s="31">
        <f t="shared" si="4"/>
        <v>27</v>
      </c>
      <c r="U31" s="6" t="s">
        <v>428</v>
      </c>
      <c r="V31" s="19" t="str" cm="1">
        <f t="array" ref="V31" xml:space="preserve"> IFERROR( INDEX($D$5:$D$64, MATCH(TRUE, EXACT($U31, $C$5:$C$64),0)), "")</f>
        <v>ㄥㄨ</v>
      </c>
      <c r="W31" s="13" t="str" cm="1">
        <f t="array" ref="W31" xml:space="preserve"> IFERROR( INDEX($G$9:$G$64, MATCH(TRUE, EXACT($U31, $C$5:$C$64),0)), "")</f>
        <v>Ne</v>
      </c>
      <c r="X31" s="36" t="str" cm="1">
        <f t="array" ref="X31" xml:space="preserve"> IFERROR( INDEX($F$5:$F$64, MATCH(TRUE, EXACT($U31, $C$5:$C$64),0)), "")</f>
        <v>U</v>
      </c>
      <c r="Z31" s="3">
        <f t="shared" si="2"/>
        <v>27</v>
      </c>
      <c r="AA31" s="6"/>
      <c r="AB31" s="19"/>
      <c r="AC31" s="13"/>
      <c r="AD31" s="7"/>
      <c r="AO31" s="130"/>
      <c r="AP31" s="107">
        <f t="shared" si="0"/>
        <v>28</v>
      </c>
      <c r="AQ31" s="108" t="s">
        <v>426</v>
      </c>
      <c r="AR31" s="29" t="s">
        <v>429</v>
      </c>
      <c r="AS31" s="28" t="s">
        <v>430</v>
      </c>
      <c r="AT31" s="130"/>
    </row>
    <row r="32" spans="2:46">
      <c r="B32" s="404">
        <f t="shared" si="1"/>
        <v>28</v>
      </c>
      <c r="C32" s="405" t="s">
        <v>431</v>
      </c>
      <c r="D32" s="396" t="str">
        <f xml:space="preserve"> "ㄥ" &amp; E31</f>
        <v>ㄥㄝ</v>
      </c>
      <c r="E32" s="397" t="s">
        <v>432</v>
      </c>
      <c r="F32" s="400" t="s">
        <v>272</v>
      </c>
      <c r="G32" s="399" t="s">
        <v>433</v>
      </c>
      <c r="H32" s="321"/>
      <c r="I32" s="5"/>
      <c r="J32" s="40"/>
      <c r="K32" s="13" t="str">
        <f>"["""&amp;D32&amp;"""] = """&amp;G32&amp;""","</f>
        <v>["ㄥㄝ"] = "Ne",</v>
      </c>
      <c r="L32" s="13"/>
      <c r="N32" s="32">
        <f t="shared" si="3"/>
        <v>28</v>
      </c>
      <c r="O32" s="11" t="s">
        <v>338</v>
      </c>
      <c r="P32" s="21" t="str" cm="1">
        <f t="array" ref="P32" xml:space="preserve"> IFERROR( INDEX($D$5:$D$64, MATCH(TRUE, EXACT($O32, $C$5:$C$64),0)), "")</f>
        <v>ㄇ</v>
      </c>
      <c r="Q32" s="15" cm="1">
        <f t="array" ref="Q32" xml:space="preserve"> IFERROR( INDEX($G$9:$G$64, MATCH(TRUE, EXACT($O32, $C$5:$C$64),0)), "")</f>
        <v>2</v>
      </c>
      <c r="R32" s="37" t="str" cm="1">
        <f t="array" ref="R32" xml:space="preserve"> IFERROR( INDEX($F$5:$F$64, MATCH(TRUE, EXACT($O32, $C$5:$C$64),0)), "")</f>
        <v>M</v>
      </c>
      <c r="T32" s="32">
        <f t="shared" si="4"/>
        <v>28</v>
      </c>
      <c r="U32" s="11" t="s">
        <v>434</v>
      </c>
      <c r="V32" s="21" t="str" cm="1">
        <f t="array" ref="V32" xml:space="preserve"> IFERROR( INDEX($D$5:$D$64, MATCH(TRUE, EXACT($U32, $C$5:$C$64),0)), "")</f>
        <v/>
      </c>
      <c r="W32" s="15" t="str" cm="1">
        <f t="array" ref="W32" xml:space="preserve"> IFERROR( INDEX($G$9:$G$64, MATCH(TRUE, EXACT($U32, $C$5:$C$64),0)), "")</f>
        <v/>
      </c>
      <c r="X32" s="37" t="str" cm="1">
        <f t="array" ref="X32" xml:space="preserve"> IFERROR( INDEX($F$5:$F$64, MATCH(TRUE, EXACT($U32, $C$5:$C$64),0)), "")</f>
        <v/>
      </c>
      <c r="Z32" s="3">
        <f t="shared" si="2"/>
        <v>28</v>
      </c>
      <c r="AA32" s="6"/>
      <c r="AB32" s="19"/>
      <c r="AC32" s="13"/>
      <c r="AD32" s="5"/>
      <c r="AO32" s="130"/>
      <c r="AP32" s="107">
        <f t="shared" si="0"/>
        <v>29</v>
      </c>
      <c r="AQ32" s="108" t="s">
        <v>435</v>
      </c>
      <c r="AR32" s="29" t="s">
        <v>93</v>
      </c>
      <c r="AS32" s="28" t="s">
        <v>94</v>
      </c>
      <c r="AT32" s="130"/>
    </row>
    <row r="33" spans="2:46">
      <c r="B33" s="404">
        <f t="shared" si="1"/>
        <v>29</v>
      </c>
      <c r="C33" s="395" t="s">
        <v>72</v>
      </c>
      <c r="D33" s="396" t="str">
        <f>E33</f>
        <v>ㄛ</v>
      </c>
      <c r="E33" s="397" t="s">
        <v>436</v>
      </c>
      <c r="F33" s="400" t="s">
        <v>277</v>
      </c>
      <c r="G33" s="399" t="s">
        <v>101</v>
      </c>
      <c r="H33" s="321"/>
      <c r="I33" s="5"/>
      <c r="J33" s="6"/>
      <c r="K33" s="13" t="str">
        <f>"["""&amp;D33&amp;"""] = """&amp;G33&amp;""","</f>
        <v>["ㄛ"] = "oo",</v>
      </c>
      <c r="L33" s="13"/>
      <c r="N33" s="30">
        <f t="shared" si="3"/>
        <v>29</v>
      </c>
      <c r="O33" s="9">
        <v>8</v>
      </c>
      <c r="P33" s="20" t="str" cm="1">
        <f t="array" ref="P33" xml:space="preserve"> IFERROR( INDEX($D$5:$D$64, MATCH(TRUE, EXACT($O33, $C$5:$C$64),0)), "")</f>
        <v>ㄚ</v>
      </c>
      <c r="Q33" s="14" t="str" cm="1">
        <f t="array" ref="Q33" xml:space="preserve"> IFERROR( INDEX($G$9:$G$64, MATCH(TRUE, EXACT($O33, $C$5:$C$64),0)), "")</f>
        <v>oo</v>
      </c>
      <c r="R33" s="34" t="str" cm="1">
        <f t="array" ref="R33" xml:space="preserve"> IFERROR( INDEX($F$5:$F$64, MATCH(TRUE, EXACT($O33, $C$5:$C$64),0)), "")</f>
        <v>a</v>
      </c>
      <c r="T33" s="30">
        <f t="shared" si="4"/>
        <v>29</v>
      </c>
      <c r="U33" s="39" t="s">
        <v>437</v>
      </c>
      <c r="V33" s="20" t="str" cm="1">
        <f t="array" ref="V33" xml:space="preserve"> IFERROR( INDEX($D$5:$D$64, MATCH(TRUE, EXACT($U33, $C$5:$C$64),0)), "")</f>
        <v>ㄥㄚ</v>
      </c>
      <c r="W33" s="14" t="str" cm="1">
        <f t="array" ref="W33" xml:space="preserve"> IFERROR( INDEX($G$9:$G$64, MATCH(TRUE, EXACT($U33, $C$5:$C$64),0)), "")</f>
        <v>Noo</v>
      </c>
      <c r="X33" s="34" t="str" cm="1">
        <f t="array" ref="X33" xml:space="preserve"> IFERROR( INDEX($F$5:$F$64, MATCH(TRUE, EXACT($U33, $C$5:$C$64),0)), "")</f>
        <v>A</v>
      </c>
      <c r="Z33" s="3">
        <f t="shared" si="2"/>
        <v>29</v>
      </c>
      <c r="AA33" s="55"/>
      <c r="AB33" s="53"/>
      <c r="AC33" s="54"/>
      <c r="AD33" s="56"/>
      <c r="AO33" s="130"/>
      <c r="AP33" s="107">
        <f t="shared" si="0"/>
        <v>30</v>
      </c>
      <c r="AQ33" s="108" t="s">
        <v>438</v>
      </c>
      <c r="AR33" s="29" t="s">
        <v>439</v>
      </c>
      <c r="AS33" s="28" t="s">
        <v>440</v>
      </c>
      <c r="AT33" s="130"/>
    </row>
    <row r="34" spans="2:46">
      <c r="B34" s="404">
        <f t="shared" si="1"/>
        <v>30</v>
      </c>
      <c r="C34" s="395" t="s">
        <v>276</v>
      </c>
      <c r="D34" s="396" t="str">
        <f xml:space="preserve"> "ㄥ" &amp; E33</f>
        <v>ㄥㄛ</v>
      </c>
      <c r="E34" s="397" t="s">
        <v>441</v>
      </c>
      <c r="F34" s="400" t="s">
        <v>334</v>
      </c>
      <c r="G34" s="399" t="s">
        <v>442</v>
      </c>
      <c r="H34" s="321"/>
      <c r="I34" s="5"/>
      <c r="J34" s="6"/>
      <c r="K34" s="13" t="str">
        <f>"["""&amp;D34&amp;"""] = """&amp;G34&amp;""","</f>
        <v>["ㄥㄛ"] = "Noo",</v>
      </c>
      <c r="L34" s="13"/>
      <c r="N34" s="31">
        <f t="shared" si="3"/>
        <v>30</v>
      </c>
      <c r="O34" s="6" t="s">
        <v>443</v>
      </c>
      <c r="P34" s="19" t="str" cm="1">
        <f t="array" ref="P34" xml:space="preserve"> IFERROR( INDEX($D$5:$D$64, MATCH(TRUE, EXACT($O34, $C$5:$C$64),0)), "")</f>
        <v>ㄛ</v>
      </c>
      <c r="Q34" s="13" t="str" cm="1">
        <f t="array" ref="Q34" xml:space="preserve"> IFERROR( INDEX($G$9:$G$64, MATCH(TRUE, EXACT($O34, $C$5:$C$64),0)), "")</f>
        <v>ai</v>
      </c>
      <c r="R34" s="35" t="str" cm="1">
        <f t="array" ref="R34" xml:space="preserve"> IFERROR( INDEX($F$5:$F$64, MATCH(TRUE, EXACT($O34, $C$5:$C$64),0)), "")</f>
        <v>O</v>
      </c>
      <c r="T34" s="31">
        <f t="shared" si="4"/>
        <v>30</v>
      </c>
      <c r="U34" s="6" t="s">
        <v>412</v>
      </c>
      <c r="V34" s="19" t="str" cm="1">
        <f t="array" ref="V34" xml:space="preserve"> IFERROR( INDEX($D$5:$D$64, MATCH(TRUE, EXACT($U34, $C$5:$C$64),0)), "")</f>
        <v>ㄥㄛ</v>
      </c>
      <c r="W34" s="13" t="str" cm="1">
        <f t="array" ref="W34" xml:space="preserve"> IFERROR( INDEX($G$9:$G$64, MATCH(TRUE, EXACT($U34, $C$5:$C$64),0)), "")</f>
        <v>Nai</v>
      </c>
      <c r="X34" s="35" t="str" cm="1">
        <f t="array" ref="X34" xml:space="preserve"> IFERROR( INDEX($F$5:$F$64, MATCH(TRUE, EXACT($U34, $C$5:$C$64),0)), "")</f>
        <v>Q</v>
      </c>
      <c r="Z34" s="3">
        <f t="shared" si="2"/>
        <v>30</v>
      </c>
      <c r="AA34" s="52"/>
      <c r="AB34" s="53"/>
      <c r="AC34" s="54"/>
      <c r="AD34" s="56"/>
      <c r="AO34" s="130"/>
      <c r="AP34" s="107">
        <f t="shared" si="0"/>
        <v>31</v>
      </c>
      <c r="AQ34" s="108" t="s">
        <v>444</v>
      </c>
      <c r="AR34" s="29" t="s">
        <v>445</v>
      </c>
      <c r="AS34" s="28" t="s">
        <v>446</v>
      </c>
      <c r="AT34" s="130"/>
    </row>
    <row r="35" spans="2:46">
      <c r="B35" s="404">
        <f t="shared" si="1"/>
        <v>31</v>
      </c>
      <c r="C35" s="395" t="s">
        <v>53</v>
      </c>
      <c r="D35" s="396" t="str">
        <f>E35</f>
        <v>ㄜ</v>
      </c>
      <c r="E35" s="397" t="s">
        <v>447</v>
      </c>
      <c r="F35" s="400" t="s">
        <v>100</v>
      </c>
      <c r="G35" s="399" t="s">
        <v>100</v>
      </c>
      <c r="H35" s="321"/>
      <c r="I35" s="5"/>
      <c r="J35" s="6"/>
      <c r="K35" s="13" t="str">
        <f>"["""&amp;D35&amp;"""] = """&amp;G35&amp;""","</f>
        <v>["ㄜ"] = "o",</v>
      </c>
      <c r="L35" s="13"/>
      <c r="N35" s="31">
        <f t="shared" si="3"/>
        <v>31</v>
      </c>
      <c r="O35" s="6" t="s">
        <v>448</v>
      </c>
      <c r="P35" s="19" t="str" cm="1">
        <f t="array" ref="P35" xml:space="preserve"> IFERROR( INDEX($D$5:$D$64, MATCH(TRUE, EXACT($O35, $C$5:$C$64),0)), "")</f>
        <v>ㄜ</v>
      </c>
      <c r="Q35" s="13" t="str" cm="1">
        <f t="array" ref="Q35" xml:space="preserve"> IFERROR( INDEX($G$9:$G$64, MATCH(TRUE, EXACT($O35, $C$5:$C$64),0)), "")</f>
        <v>au</v>
      </c>
      <c r="R35" s="36" t="str" cm="1">
        <f t="array" ref="R35" xml:space="preserve"> IFERROR( INDEX($F$5:$F$64, MATCH(TRUE, EXACT($O35, $C$5:$C$64),0)), "")</f>
        <v>o</v>
      </c>
      <c r="T35" s="31">
        <f t="shared" si="4"/>
        <v>31</v>
      </c>
      <c r="U35" s="6" t="s">
        <v>449</v>
      </c>
      <c r="V35" s="19" t="str" cm="1">
        <f t="array" ref="V35" xml:space="preserve"> IFERROR( INDEX($D$5:$D$64, MATCH(TRUE, EXACT($U35, $C$5:$C$64),0)), "")</f>
        <v/>
      </c>
      <c r="W35" s="13" t="str" cm="1">
        <f t="array" ref="W35" xml:space="preserve"> IFERROR( INDEX($G$9:$G$64, MATCH(TRUE, EXACT($U35, $C$5:$C$64),0)), "")</f>
        <v/>
      </c>
      <c r="X35" s="36" t="str" cm="1">
        <f t="array" ref="X35" xml:space="preserve"> IFERROR( INDEX($F$5:$F$64, MATCH(TRUE, EXACT($U35, $C$5:$C$64),0)), "")</f>
        <v/>
      </c>
      <c r="Z35" s="3">
        <f t="shared" si="2"/>
        <v>31</v>
      </c>
      <c r="AA35" s="55"/>
      <c r="AB35" s="53"/>
      <c r="AC35" s="54"/>
      <c r="AD35" s="56"/>
      <c r="AO35" s="130"/>
      <c r="AP35" s="107">
        <f t="shared" si="0"/>
        <v>32</v>
      </c>
      <c r="AQ35" s="108" t="s">
        <v>444</v>
      </c>
      <c r="AR35" s="29" t="s">
        <v>450</v>
      </c>
      <c r="AS35" s="28" t="s">
        <v>451</v>
      </c>
      <c r="AT35" s="130"/>
    </row>
    <row r="36" spans="2:46">
      <c r="B36" s="404">
        <f t="shared" si="1"/>
        <v>32</v>
      </c>
      <c r="C36" s="395">
        <v>0</v>
      </c>
      <c r="D36" s="396" t="str">
        <f>E36</f>
        <v>ㄢ</v>
      </c>
      <c r="E36" s="397" t="s">
        <v>452</v>
      </c>
      <c r="F36" s="400" t="s">
        <v>342</v>
      </c>
      <c r="G36" s="399" t="s">
        <v>450</v>
      </c>
      <c r="H36" s="321"/>
      <c r="I36" s="8" t="str">
        <f>_xlfn.CONCAT(F36:F44)</f>
        <v>@yYxX}{][</v>
      </c>
      <c r="J36" s="9" t="str">
        <f xml:space="preserve"> _xlfn.CONCAT(C36:C44)</f>
        <v>09(lLOA:;</v>
      </c>
      <c r="K36" s="13" t="str">
        <f>"["""&amp;D36&amp;"""] = """&amp;G36&amp;""","</f>
        <v>["ㄢ"] = "an",</v>
      </c>
      <c r="L36" s="13"/>
      <c r="N36" s="32">
        <f>N35+1</f>
        <v>32</v>
      </c>
      <c r="O36" s="11" t="s">
        <v>427</v>
      </c>
      <c r="P36" s="21" t="str" cm="1">
        <f t="array" ref="P36" xml:space="preserve"> IFERROR( INDEX($D$5:$D$64, MATCH(TRUE, EXACT($O36, $C$5:$C$64),0)), "")</f>
        <v>ㄝ</v>
      </c>
      <c r="Q36" s="15" t="str" cm="1">
        <f t="array" ref="Q36" xml:space="preserve"> IFERROR( INDEX($G$9:$G$64, MATCH(TRUE, EXACT($O36, $C$5:$C$64),0)), "")</f>
        <v>o</v>
      </c>
      <c r="R36" s="37" t="str" cm="1">
        <f t="array" ref="R36" xml:space="preserve"> IFERROR( INDEX($F$5:$F$64, MATCH(TRUE, EXACT($O36, $C$5:$C$64),0)), "")</f>
        <v>e</v>
      </c>
      <c r="T36" s="32">
        <f>T35+1</f>
        <v>32</v>
      </c>
      <c r="U36" s="11" t="s">
        <v>427</v>
      </c>
      <c r="V36" s="21" t="str" cm="1">
        <f t="array" ref="V36" xml:space="preserve"> IFERROR( INDEX($D$5:$D$64, MATCH(TRUE, EXACT($U36, $C$5:$C$64),0)), "")</f>
        <v>ㄝ</v>
      </c>
      <c r="W36" s="15" t="str" cm="1">
        <f t="array" ref="W36" xml:space="preserve"> IFERROR( INDEX($G$9:$G$64, MATCH(TRUE, EXACT($U36, $C$5:$C$64),0)), "")</f>
        <v>o</v>
      </c>
      <c r="X36" s="37" t="str" cm="1">
        <f t="array" ref="X36" xml:space="preserve"> IFERROR( INDEX($F$5:$F$64, MATCH(TRUE, EXACT($U36, $C$5:$C$64),0)), "")</f>
        <v>e</v>
      </c>
      <c r="Z36" s="3">
        <f t="shared" si="2"/>
        <v>32</v>
      </c>
      <c r="AA36" s="55"/>
      <c r="AB36" s="53"/>
      <c r="AC36" s="54"/>
      <c r="AD36" s="56"/>
      <c r="AO36" s="130"/>
      <c r="AP36" s="107">
        <f t="shared" si="0"/>
        <v>33</v>
      </c>
      <c r="AQ36" s="108" t="s">
        <v>453</v>
      </c>
      <c r="AR36" s="29" t="s">
        <v>454</v>
      </c>
      <c r="AS36" s="28" t="s">
        <v>455</v>
      </c>
      <c r="AT36" s="130"/>
    </row>
    <row r="37" spans="2:46">
      <c r="B37" s="404">
        <f xml:space="preserve"> ROW() -4</f>
        <v>33</v>
      </c>
      <c r="C37" s="395">
        <v>9</v>
      </c>
      <c r="D37" s="396" t="str">
        <f>E37</f>
        <v>ㄞ</v>
      </c>
      <c r="E37" s="397" t="s">
        <v>435</v>
      </c>
      <c r="F37" s="400" t="s">
        <v>368</v>
      </c>
      <c r="G37" s="399" t="s">
        <v>456</v>
      </c>
      <c r="H37" s="321"/>
      <c r="I37" s="5"/>
      <c r="J37" s="6"/>
      <c r="K37" s="13" t="str">
        <f>"["""&amp;D37&amp;"""] = """&amp;G37&amp;""","</f>
        <v>["ㄞ"] = "ai",</v>
      </c>
      <c r="L37" s="13"/>
      <c r="N37" s="30">
        <f t="shared" si="3"/>
        <v>33</v>
      </c>
      <c r="O37" s="9">
        <v>9</v>
      </c>
      <c r="P37" s="20" t="str" cm="1">
        <f t="array" ref="P37" xml:space="preserve"> IFERROR( INDEX($D$5:$D$64, MATCH(TRUE, EXACT($O37, $C$5:$C$64),0)), "")</f>
        <v>ㄞ</v>
      </c>
      <c r="Q37" s="14" t="str" cm="1">
        <f t="array" ref="Q37" xml:space="preserve"> IFERROR( INDEX($G$9:$G$64, MATCH(TRUE, EXACT($O37, $C$5:$C$64),0)), "")</f>
        <v>om</v>
      </c>
      <c r="R37" s="34" t="str" cm="1">
        <f t="array" ref="R37" xml:space="preserve"> IFERROR( INDEX($F$5:$F$64, MATCH(TRUE, EXACT($O37, $C$5:$C$64),0)), "")</f>
        <v>y</v>
      </c>
      <c r="T37" s="30">
        <f t="shared" si="4"/>
        <v>33</v>
      </c>
      <c r="U37" s="39" t="s">
        <v>457</v>
      </c>
      <c r="V37" s="20" t="str" cm="1">
        <f t="array" ref="V37" xml:space="preserve"> IFERROR( INDEX($D$5:$D$64, MATCH(TRUE, EXACT($U37, $C$5:$C$64),0)), "")</f>
        <v>ㄥㄞ</v>
      </c>
      <c r="W37" s="14" t="str" cm="1">
        <f t="array" ref="W37" xml:space="preserve"> IFERROR( INDEX($G$9:$G$64, MATCH(TRUE, EXACT($U37, $C$5:$C$64),0)), "")</f>
        <v>am</v>
      </c>
      <c r="X37" s="34" t="str" cm="1">
        <f t="array" ref="X37" xml:space="preserve"> IFERROR( INDEX($F$5:$F$64, MATCH(TRUE, EXACT($U37, $C$5:$C$64),0)), "")</f>
        <v>Y</v>
      </c>
      <c r="Z37" s="3">
        <f t="shared" si="2"/>
        <v>33</v>
      </c>
      <c r="AA37" s="55"/>
      <c r="AB37" s="53"/>
      <c r="AC37" s="54"/>
      <c r="AD37" s="56"/>
      <c r="AO37" s="130"/>
      <c r="AP37" s="107">
        <f t="shared" si="0"/>
        <v>34</v>
      </c>
      <c r="AQ37" s="108" t="s">
        <v>458</v>
      </c>
      <c r="AR37" s="29" t="s">
        <v>459</v>
      </c>
      <c r="AS37" s="28" t="s">
        <v>460</v>
      </c>
      <c r="AT37" s="130"/>
    </row>
    <row r="38" spans="2:46">
      <c r="B38" s="404">
        <f t="shared" ref="B38:B51" si="7" xml:space="preserve"> ROW() -4</f>
        <v>34</v>
      </c>
      <c r="C38" s="395" t="s">
        <v>461</v>
      </c>
      <c r="D38" s="396" t="str">
        <f xml:space="preserve"> "ㄥ" &amp; E37</f>
        <v>ㄥㄞ</v>
      </c>
      <c r="E38" s="397" t="s">
        <v>438</v>
      </c>
      <c r="F38" s="400" t="s">
        <v>414</v>
      </c>
      <c r="G38" s="399" t="s">
        <v>462</v>
      </c>
      <c r="H38" s="321"/>
      <c r="I38" s="5"/>
      <c r="J38" s="6"/>
      <c r="K38" s="13" t="str">
        <f>"["""&amp;D38&amp;"""] = """&amp;G38&amp;""","</f>
        <v>["ㄥㄞ"] = "Nai",</v>
      </c>
      <c r="L38" s="13"/>
      <c r="N38" s="31">
        <f t="shared" si="3"/>
        <v>34</v>
      </c>
      <c r="O38" s="6" t="s">
        <v>463</v>
      </c>
      <c r="P38" s="19" t="str" cm="1">
        <f t="array" ref="P38" xml:space="preserve"> IFERROR( INDEX($D$5:$D$64, MATCH(TRUE, EXACT($O38, $C$5:$C$64),0)), "")</f>
        <v>ㆨ</v>
      </c>
      <c r="Q38" s="13" t="str" cm="1">
        <f t="array" ref="Q38" xml:space="preserve"> IFERROR( INDEX($G$9:$G$64, MATCH(TRUE, EXACT($O38, $C$5:$C$64),0)), "")</f>
        <v>N</v>
      </c>
      <c r="R38" s="35" t="str" cm="1">
        <f t="array" ref="R38" xml:space="preserve"> IFERROR( INDEX($F$5:$F$64, MATCH(TRUE, EXACT($O38, $C$5:$C$64),0)), "")</f>
        <v>R</v>
      </c>
      <c r="T38" s="31">
        <f t="shared" si="4"/>
        <v>34</v>
      </c>
      <c r="U38" s="6" t="s">
        <v>464</v>
      </c>
      <c r="V38" s="19" t="str" cm="1">
        <f t="array" ref="V38" xml:space="preserve"> IFERROR( INDEX($D$5:$D$64, MATCH(TRUE, EXACT($U38, $C$5:$C$64),0)), "")</f>
        <v>ㄛㄇ</v>
      </c>
      <c r="W38" s="13" t="str" cm="1">
        <f t="array" ref="W38" xml:space="preserve"> IFERROR( INDEX($G$9:$G$64, MATCH(TRUE, EXACT($U38, $C$5:$C$64),0)), "")</f>
        <v>ir</v>
      </c>
      <c r="X38" s="35" t="str" cm="1">
        <f t="array" ref="X38" xml:space="preserve"> IFERROR( INDEX($F$5:$F$64, MATCH(TRUE, EXACT($U38, $C$5:$C$64),0)), "")</f>
        <v>}</v>
      </c>
      <c r="Z38" s="3">
        <f t="shared" si="2"/>
        <v>34</v>
      </c>
      <c r="AA38" s="55"/>
      <c r="AB38" s="53"/>
      <c r="AC38" s="54"/>
      <c r="AD38" s="56"/>
      <c r="AO38" s="130"/>
      <c r="AP38" s="107">
        <f t="shared" si="0"/>
        <v>35</v>
      </c>
      <c r="AQ38" s="108" t="s">
        <v>465</v>
      </c>
      <c r="AR38" s="29" t="s">
        <v>466</v>
      </c>
      <c r="AS38" s="28" t="s">
        <v>467</v>
      </c>
      <c r="AT38" s="130"/>
    </row>
    <row r="39" spans="2:46">
      <c r="B39" s="404">
        <f t="shared" si="7"/>
        <v>35</v>
      </c>
      <c r="C39" s="395" t="s">
        <v>35</v>
      </c>
      <c r="D39" s="396" t="str">
        <f>E39</f>
        <v>ㄠ</v>
      </c>
      <c r="E39" s="397" t="s">
        <v>444</v>
      </c>
      <c r="F39" s="400" t="s">
        <v>351</v>
      </c>
      <c r="G39" s="399" t="s">
        <v>439</v>
      </c>
      <c r="H39" s="321"/>
      <c r="I39" s="5"/>
      <c r="J39" s="6"/>
      <c r="K39" s="13" t="str">
        <f>"["""&amp;D39&amp;"""] = """&amp;G39&amp;""","</f>
        <v>["ㄠ"] = "au",</v>
      </c>
      <c r="L39" s="13"/>
      <c r="N39" s="31">
        <f t="shared" si="3"/>
        <v>35</v>
      </c>
      <c r="O39" s="6" t="s">
        <v>468</v>
      </c>
      <c r="P39" s="19" t="str" cm="1">
        <f t="array" ref="P39" xml:space="preserve"> IFERROR( INDEX($D$5:$D$64, MATCH(TRUE, EXACT($O39, $C$5:$C$64),0)), "")</f>
        <v>ㄠ</v>
      </c>
      <c r="Q39" s="13" t="str" cm="1">
        <f t="array" ref="Q39" xml:space="preserve"> IFERROR( INDEX($G$9:$G$64, MATCH(TRUE, EXACT($O39, $C$5:$C$64),0)), "")</f>
        <v>ong</v>
      </c>
      <c r="R39" s="36" t="str" cm="1">
        <f t="array" ref="R39" xml:space="preserve"> IFERROR( INDEX($F$5:$F$64, MATCH(TRUE, EXACT($O39, $C$5:$C$64),0)), "")</f>
        <v>x</v>
      </c>
      <c r="T39" s="31">
        <f t="shared" si="4"/>
        <v>35</v>
      </c>
      <c r="U39" s="6" t="s">
        <v>469</v>
      </c>
      <c r="V39" s="19" t="str" cm="1">
        <f t="array" ref="V39" xml:space="preserve"> IFERROR( INDEX($D$5:$D$64, MATCH(TRUE, EXACT($U39, $C$5:$C$64),0)), "")</f>
        <v>ㄥㄠ</v>
      </c>
      <c r="W39" s="13" t="str" cm="1">
        <f t="array" ref="W39" xml:space="preserve"> IFERROR( INDEX($G$9:$G$64, MATCH(TRUE, EXACT($U39, $C$5:$C$64),0)), "")</f>
        <v>ang</v>
      </c>
      <c r="X39" s="36" t="str" cm="1">
        <f t="array" ref="X39" xml:space="preserve"> IFERROR( INDEX($F$5:$F$64, MATCH(TRUE, EXACT($U39, $C$5:$C$64),0)), "")</f>
        <v>X</v>
      </c>
      <c r="Z39" s="3">
        <f t="shared" si="2"/>
        <v>35</v>
      </c>
      <c r="AA39" s="55"/>
      <c r="AB39" s="53"/>
      <c r="AC39" s="54"/>
      <c r="AD39" s="56"/>
      <c r="AP39" s="107">
        <f t="shared" si="0"/>
        <v>36</v>
      </c>
      <c r="AQ39" s="108" t="s">
        <v>452</v>
      </c>
      <c r="AR39" s="29" t="s">
        <v>64</v>
      </c>
      <c r="AS39" s="28" t="s">
        <v>470</v>
      </c>
    </row>
    <row r="40" spans="2:46">
      <c r="B40" s="193">
        <f t="shared" si="7"/>
        <v>36</v>
      </c>
      <c r="C40" s="11" t="s">
        <v>290</v>
      </c>
      <c r="D40" s="262" t="str">
        <f xml:space="preserve"> "ㄥ" &amp; E39</f>
        <v>ㄥㄠ</v>
      </c>
      <c r="E40" s="21" t="s">
        <v>471</v>
      </c>
      <c r="F40" s="10" t="s">
        <v>352</v>
      </c>
      <c r="G40" s="15" t="s">
        <v>472</v>
      </c>
      <c r="H40" s="321"/>
      <c r="I40" s="5"/>
      <c r="J40" s="6"/>
      <c r="K40" s="13" t="str">
        <f>"["""&amp;D40&amp;"""] = """&amp;G40&amp;""","</f>
        <v>["ㄥㄠ"] = "Nau",</v>
      </c>
      <c r="L40" s="13"/>
      <c r="N40" s="32">
        <f t="shared" si="3"/>
        <v>36</v>
      </c>
      <c r="O40" s="11" t="s">
        <v>473</v>
      </c>
      <c r="P40" s="21" t="str" cm="1">
        <f t="array" ref="P40" xml:space="preserve"> IFERROR( INDEX($D$5:$D$64, MATCH(TRUE, EXACT($O40, $C$5:$C$64),0)), "")</f>
        <v/>
      </c>
      <c r="Q40" s="15" t="str" cm="1">
        <f t="array" ref="Q40" xml:space="preserve"> IFERROR( INDEX($G$9:$G$64, MATCH(TRUE, EXACT($O40, $C$5:$C$64),0)), "")</f>
        <v/>
      </c>
      <c r="R40" s="37" t="str" cm="1">
        <f t="array" ref="R40" xml:space="preserve"> IFERROR( INDEX($F$5:$F$64, MATCH(TRUE, EXACT($O40, $C$5:$C$64),0)), "")</f>
        <v/>
      </c>
      <c r="T40" s="32">
        <f t="shared" si="4"/>
        <v>36</v>
      </c>
      <c r="U40" s="11" t="s">
        <v>473</v>
      </c>
      <c r="V40" s="21" t="str" cm="1">
        <f t="array" ref="V40" xml:space="preserve"> IFERROR( INDEX($D$5:$D$64, MATCH(TRUE, EXACT($U40, $C$5:$C$64),0)), "")</f>
        <v/>
      </c>
      <c r="W40" s="15" t="str" cm="1">
        <f t="array" ref="W40" xml:space="preserve"> IFERROR( INDEX($G$9:$G$64, MATCH(TRUE, EXACT($U40, $C$5:$C$64),0)), "")</f>
        <v/>
      </c>
      <c r="X40" s="37" t="str" cm="1">
        <f t="array" ref="X40" xml:space="preserve"> IFERROR( INDEX($F$5:$F$64, MATCH(TRUE, EXACT($U40, $C$5:$C$64),0)), "")</f>
        <v/>
      </c>
      <c r="Z40" s="3">
        <f t="shared" si="2"/>
        <v>36</v>
      </c>
      <c r="AA40" s="55"/>
      <c r="AB40" s="53"/>
      <c r="AC40" s="54"/>
      <c r="AD40" s="56"/>
      <c r="AP40" s="107">
        <f t="shared" si="0"/>
        <v>37</v>
      </c>
      <c r="AQ40" s="108" t="s">
        <v>117</v>
      </c>
      <c r="AR40" s="29" t="s">
        <v>474</v>
      </c>
      <c r="AS40" s="28" t="s">
        <v>475</v>
      </c>
    </row>
    <row r="41" spans="2:46">
      <c r="B41" s="404">
        <f t="shared" si="7"/>
        <v>37</v>
      </c>
      <c r="C41" s="405" t="s">
        <v>464</v>
      </c>
      <c r="D41" s="408" t="s">
        <v>476</v>
      </c>
      <c r="E41" s="409" t="s">
        <v>458</v>
      </c>
      <c r="F41" s="400" t="s">
        <v>477</v>
      </c>
      <c r="G41" s="399" t="s">
        <v>478</v>
      </c>
      <c r="H41" s="321"/>
      <c r="I41" s="5"/>
      <c r="J41" s="40"/>
      <c r="K41" s="13" t="str">
        <f>"["""&amp;D41&amp;"""] = """&amp;G41&amp;""","</f>
        <v>["ㄛㄇ"] = "om",</v>
      </c>
      <c r="L41" s="13"/>
      <c r="N41" s="30">
        <f t="shared" si="3"/>
        <v>37</v>
      </c>
      <c r="O41" s="9">
        <v>0</v>
      </c>
      <c r="P41" s="20" t="str" cm="1">
        <f t="array" ref="P41" xml:space="preserve"> IFERROR( INDEX($D$5:$D$64, MATCH(TRUE, EXACT($O41, $C$5:$C$64),0)), "")</f>
        <v>ㄢ</v>
      </c>
      <c r="Q41" s="14" t="str" cm="1">
        <f t="array" ref="Q41" xml:space="preserve"> IFERROR( INDEX($G$9:$G$64, MATCH(TRUE, EXACT($O41, $C$5:$C$64),0)), "")</f>
        <v>Nau</v>
      </c>
      <c r="R41" s="34" t="str" cm="1">
        <f t="array" ref="R41" xml:space="preserve"> IFERROR( INDEX($F$5:$F$64, MATCH(TRUE, EXACT($O41, $C$5:$C$64),0)), "")</f>
        <v>@</v>
      </c>
      <c r="T41" s="30">
        <f t="shared" si="4"/>
        <v>37</v>
      </c>
      <c r="U41" s="39" t="s">
        <v>479</v>
      </c>
      <c r="V41" s="20" t="str" cm="1">
        <f t="array" ref="V41" xml:space="preserve"> IFERROR( INDEX($D$5:$D$64, MATCH(TRUE, EXACT($U41, $C$5:$C$64),0)), "")</f>
        <v/>
      </c>
      <c r="W41" s="14" t="str" cm="1">
        <f t="array" ref="W41" xml:space="preserve"> IFERROR( INDEX($G$9:$G$64, MATCH(TRUE, EXACT($U41, $C$5:$C$64),0)), "")</f>
        <v/>
      </c>
      <c r="X41" s="34" t="str" cm="1">
        <f t="array" ref="X41" xml:space="preserve"> IFERROR( INDEX($F$5:$F$64, MATCH(TRUE, EXACT($U41, $C$5:$C$64),0)), "")</f>
        <v/>
      </c>
      <c r="Z41" s="3">
        <f t="shared" si="2"/>
        <v>37</v>
      </c>
      <c r="AA41" s="55"/>
      <c r="AB41" s="53"/>
      <c r="AC41" s="54"/>
      <c r="AD41" s="56"/>
      <c r="AP41" s="107">
        <f t="shared" si="0"/>
        <v>38</v>
      </c>
      <c r="AQ41" s="108" t="s">
        <v>480</v>
      </c>
      <c r="AR41" s="29" t="s">
        <v>478</v>
      </c>
      <c r="AS41" s="28" t="s">
        <v>481</v>
      </c>
    </row>
    <row r="42" spans="2:46">
      <c r="B42" s="404">
        <f t="shared" si="7"/>
        <v>38</v>
      </c>
      <c r="C42" s="405" t="s">
        <v>283</v>
      </c>
      <c r="D42" s="408" t="s">
        <v>482</v>
      </c>
      <c r="E42" s="409" t="s">
        <v>453</v>
      </c>
      <c r="F42" s="400" t="s">
        <v>483</v>
      </c>
      <c r="G42" s="399" t="s">
        <v>474</v>
      </c>
      <c r="H42" s="321"/>
      <c r="I42" s="5"/>
      <c r="J42" s="40"/>
      <c r="K42" s="13" t="str">
        <f>"["""&amp;D42&amp;"""] = """&amp;G42&amp;""","</f>
        <v>["ㄚㄇ"] = "am",</v>
      </c>
      <c r="L42" s="13"/>
      <c r="N42" s="31">
        <f t="shared" si="3"/>
        <v>38</v>
      </c>
      <c r="O42" s="6" t="s">
        <v>261</v>
      </c>
      <c r="P42" s="19" t="str" cm="1">
        <f t="array" ref="P42" xml:space="preserve"> IFERROR( INDEX($D$5:$D$64, MATCH(TRUE, EXACT($O42, $C$5:$C$64),0)), "")</f>
        <v>ㄣ</v>
      </c>
      <c r="Q42" s="13" cm="1">
        <f t="array" ref="Q42" xml:space="preserve"> IFERROR( INDEX($G$9:$G$64, MATCH(TRUE, EXACT($O42, $C$5:$C$64),0)), "")</f>
        <v>3</v>
      </c>
      <c r="R42" s="35" t="str" cm="1">
        <f t="array" ref="R42" xml:space="preserve"> IFERROR( INDEX($F$5:$F$64, MATCH(TRUE, EXACT($O42, $C$5:$C$64),0)), "")</f>
        <v>N</v>
      </c>
      <c r="T42" s="31">
        <f t="shared" si="4"/>
        <v>38</v>
      </c>
      <c r="U42" s="6" t="s">
        <v>484</v>
      </c>
      <c r="V42" s="19" t="str" cm="1">
        <f t="array" ref="V42" xml:space="preserve"> IFERROR( INDEX($D$5:$D$64, MATCH(TRUE, EXACT($U42, $C$5:$C$64),0)), "")</f>
        <v/>
      </c>
      <c r="W42" s="13" t="str" cm="1">
        <f t="array" ref="W42" xml:space="preserve"> IFERROR( INDEX($G$9:$G$64, MATCH(TRUE, EXACT($U42, $C$5:$C$64),0)), "")</f>
        <v/>
      </c>
      <c r="X42" s="35" t="str" cm="1">
        <f t="array" ref="X42" xml:space="preserve"> IFERROR( INDEX($F$5:$F$64, MATCH(TRUE, EXACT($U42, $C$5:$C$64),0)), "")</f>
        <v/>
      </c>
      <c r="Z42" s="3">
        <f t="shared" si="2"/>
        <v>38</v>
      </c>
      <c r="AA42" s="55"/>
      <c r="AB42" s="53"/>
      <c r="AC42" s="54"/>
      <c r="AD42" s="56"/>
      <c r="AP42" s="107">
        <f t="shared" si="0"/>
        <v>39</v>
      </c>
      <c r="AQ42" s="108" t="s">
        <v>485</v>
      </c>
      <c r="AR42" s="29" t="s">
        <v>79</v>
      </c>
      <c r="AS42" s="28" t="s">
        <v>80</v>
      </c>
    </row>
    <row r="43" spans="2:46">
      <c r="B43" s="404">
        <f t="shared" ref="B43:B55" si="8" xml:space="preserve"> ROW() - 4</f>
        <v>39</v>
      </c>
      <c r="C43" s="405" t="s">
        <v>307</v>
      </c>
      <c r="D43" s="408" t="s">
        <v>486</v>
      </c>
      <c r="E43" s="409" t="s">
        <v>485</v>
      </c>
      <c r="F43" s="400" t="s">
        <v>487</v>
      </c>
      <c r="G43" s="399" t="s">
        <v>445</v>
      </c>
      <c r="H43" s="321"/>
      <c r="I43" s="5"/>
      <c r="J43" s="40"/>
      <c r="K43" s="13" t="str">
        <f>"["""&amp;D43&amp;"""] = """&amp;G43&amp;""","</f>
        <v>["ㄛㄥ"] = "ong",</v>
      </c>
      <c r="L43" s="13"/>
      <c r="N43" s="31">
        <f t="shared" si="3"/>
        <v>39</v>
      </c>
      <c r="O43" s="6" t="s">
        <v>488</v>
      </c>
      <c r="P43" s="19" t="str" cm="1">
        <f t="array" ref="P43" xml:space="preserve"> IFERROR( INDEX($D$5:$D$64, MATCH(TRUE, EXACT($O43, $C$5:$C$64),0)), "")</f>
        <v>ㄤ</v>
      </c>
      <c r="Q43" s="13" t="str" cm="1">
        <f t="array" ref="Q43" xml:space="preserve"> IFERROR( INDEX($G$9:$G$64, MATCH(TRUE, EXACT($O43, $C$5:$C$64),0)), "")</f>
        <v>n</v>
      </c>
      <c r="R43" s="36" t="str" cm="1">
        <f t="array" ref="R43" xml:space="preserve"> IFERROR( INDEX($F$5:$F$64, MATCH(TRUE, EXACT($O43, $C$5:$C$64),0)), "")</f>
        <v>[</v>
      </c>
      <c r="T43" s="31">
        <f t="shared" si="4"/>
        <v>39</v>
      </c>
      <c r="U43" s="40" t="s">
        <v>307</v>
      </c>
      <c r="V43" s="19" t="str" cm="1">
        <f t="array" ref="V43" xml:space="preserve"> IFERROR( INDEX($D$5:$D$64, MATCH(TRUE, EXACT($U43, $C$5:$C$64),0)), "")</f>
        <v>ㄛㄥ</v>
      </c>
      <c r="W43" s="13" t="str" cm="1">
        <f t="array" ref="W43" xml:space="preserve"> IFERROR( INDEX($G$9:$G$64, MATCH(TRUE, EXACT($U43, $C$5:$C$64),0)), "")</f>
        <v>m</v>
      </c>
      <c r="X43" s="36" t="str" cm="1">
        <f t="array" ref="X43" xml:space="preserve"> IFERROR( INDEX($F$5:$F$64, MATCH(TRUE, EXACT($U43, $C$5:$C$64),0)), "")</f>
        <v>]</v>
      </c>
      <c r="Z43" s="3">
        <f t="shared" si="2"/>
        <v>39</v>
      </c>
      <c r="AA43" s="64" t="s">
        <v>302</v>
      </c>
      <c r="AB43" s="65" t="s">
        <v>302</v>
      </c>
      <c r="AC43" s="66">
        <v>1</v>
      </c>
      <c r="AD43" s="67">
        <v>1</v>
      </c>
      <c r="AP43" s="107">
        <f t="shared" si="0"/>
        <v>40</v>
      </c>
      <c r="AQ43" s="108" t="s">
        <v>489</v>
      </c>
      <c r="AR43" s="29" t="s">
        <v>82</v>
      </c>
      <c r="AS43" s="28" t="s">
        <v>83</v>
      </c>
    </row>
    <row r="44" spans="2:46">
      <c r="B44" s="404">
        <f t="shared" si="8"/>
        <v>40</v>
      </c>
      <c r="C44" s="405" t="s">
        <v>488</v>
      </c>
      <c r="D44" s="396" t="str">
        <f>E44</f>
        <v>ㄤ</v>
      </c>
      <c r="E44" s="397" t="s">
        <v>480</v>
      </c>
      <c r="F44" s="400" t="s">
        <v>490</v>
      </c>
      <c r="G44" s="399" t="s">
        <v>459</v>
      </c>
      <c r="H44" s="321"/>
      <c r="I44" s="10"/>
      <c r="J44" s="38"/>
      <c r="K44" s="13" t="str">
        <f>"["""&amp;D44&amp;"""] = """&amp;G44&amp;""","</f>
        <v>["ㄤ"] = "ang",</v>
      </c>
      <c r="L44" s="13"/>
      <c r="N44" s="32">
        <f t="shared" si="3"/>
        <v>40</v>
      </c>
      <c r="O44" s="38" t="s">
        <v>491</v>
      </c>
      <c r="P44" s="21" t="str" cm="1">
        <f t="array" ref="P44" xml:space="preserve"> IFERROR( INDEX($D$5:$D$64, MATCH(TRUE, EXACT($O44, $C$5:$C$64),0)), "")</f>
        <v>ㄥ</v>
      </c>
      <c r="Q44" s="15" cm="1">
        <f t="array" ref="Q44" xml:space="preserve"> IFERROR( INDEX($G$9:$G$64, MATCH(TRUE, EXACT($O44, $C$5:$C$64),0)), "")</f>
        <v>1</v>
      </c>
      <c r="R44" s="37" t="str" cm="1">
        <f t="array" ref="R44" xml:space="preserve"> IFERROR( INDEX($F$5:$F$64, MATCH(TRUE, EXACT($O44, $C$5:$C$64),0)), "")</f>
        <v>W</v>
      </c>
      <c r="T44" s="32">
        <f t="shared" si="4"/>
        <v>40</v>
      </c>
      <c r="U44" s="38" t="s">
        <v>406</v>
      </c>
      <c r="V44" s="21" t="str" cm="1">
        <f t="array" ref="V44" xml:space="preserve"> IFERROR( INDEX($D$5:$D$64, MATCH(TRUE, EXACT($U44, $C$5:$C$64),0)), "")</f>
        <v>ㄥ</v>
      </c>
      <c r="W44" s="15" t="str" cm="1">
        <f t="array" ref="W44" xml:space="preserve"> IFERROR( INDEX($G$9:$G$64, MATCH(TRUE, EXACT($U44, $C$5:$C$64),0)), "")</f>
        <v>j</v>
      </c>
      <c r="X44" s="37" t="str" cm="1">
        <f t="array" ref="X44" xml:space="preserve"> IFERROR( INDEX($F$5:$F$64, MATCH(TRUE, EXACT($U44, $C$5:$C$64),0)), "")</f>
        <v>w</v>
      </c>
      <c r="Z44" s="3">
        <f t="shared" si="2"/>
        <v>40</v>
      </c>
      <c r="AA44" s="64">
        <v>3</v>
      </c>
      <c r="AB44" s="65" t="s">
        <v>262</v>
      </c>
      <c r="AC44" s="66">
        <v>3</v>
      </c>
      <c r="AD44" s="67">
        <v>3</v>
      </c>
      <c r="AP44" s="107">
        <f t="shared" si="0"/>
        <v>41</v>
      </c>
      <c r="AQ44" s="108" t="s">
        <v>492</v>
      </c>
      <c r="AR44" s="29" t="s">
        <v>90</v>
      </c>
      <c r="AS44" s="28" t="s">
        <v>91</v>
      </c>
    </row>
    <row r="45" spans="2:46">
      <c r="B45" s="404">
        <f t="shared" si="8"/>
        <v>41</v>
      </c>
      <c r="C45" s="40" t="s">
        <v>463</v>
      </c>
      <c r="D45" s="19" t="s">
        <v>493</v>
      </c>
      <c r="E45" s="260" t="str">
        <f>D45</f>
        <v>ㆨ</v>
      </c>
      <c r="F45" s="5" t="s">
        <v>377</v>
      </c>
      <c r="G45" s="13" t="s">
        <v>494</v>
      </c>
      <c r="H45" s="321"/>
      <c r="I45" s="8" t="str">
        <f>_xlfn.CONCAT(F45:F48)</f>
        <v>RWMN</v>
      </c>
      <c r="J45" s="9" t="str">
        <f xml:space="preserve"> _xlfn.CONCAT(C45:C48)</f>
        <v>o/mp</v>
      </c>
      <c r="K45" s="13" t="str">
        <f>"["""&amp;D45&amp;"""] = """&amp;G45&amp;""","</f>
        <v>["ㆨ"] = "ir",</v>
      </c>
      <c r="L45" s="13"/>
      <c r="N45" s="31">
        <f>N44+1</f>
        <v>41</v>
      </c>
      <c r="O45" s="40" t="s">
        <v>340</v>
      </c>
      <c r="P45" s="19" t="str" cm="1">
        <f t="array" ref="P45" xml:space="preserve"> IFERROR( INDEX($D$5:$D$64, MATCH(TRUE, EXACT($O45, $C$5:$C$64),0)), "")</f>
        <v/>
      </c>
      <c r="Q45" s="13" t="str" cm="1">
        <f t="array" ref="Q45" xml:space="preserve"> IFERROR( INDEX($G$9:$G$64, MATCH(TRUE, EXACT($O45, $C$5:$C$64),0)), "")</f>
        <v/>
      </c>
      <c r="R45" s="35" t="str" cm="1">
        <f t="array" ref="R45" xml:space="preserve"> IFERROR( INDEX($F$5:$F$64, MATCH(TRUE, EXACT($O45, $C$5:$C$64),0)), "")</f>
        <v/>
      </c>
      <c r="T45" s="31">
        <f>T44+1</f>
        <v>41</v>
      </c>
      <c r="U45" s="40" t="s">
        <v>125</v>
      </c>
      <c r="V45" s="19" t="str" cm="1">
        <f t="array" ref="V45" xml:space="preserve"> IFERROR( INDEX($D$5:$D$64, MATCH(TRUE, EXACT($U45, $C$5:$C$64),0)), "")</f>
        <v/>
      </c>
      <c r="W45" s="13" t="str" cm="1">
        <f t="array" ref="W45" xml:space="preserve"> IFERROR( INDEX($G$9:$G$64, MATCH(TRUE, EXACT($U45, $C$5:$C$64),0)), "")</f>
        <v/>
      </c>
      <c r="X45" s="35" t="str" cm="1">
        <f t="array" ref="X45" xml:space="preserve"> IFERROR( INDEX($F$5:$F$64, MATCH(TRUE, EXACT($U45, $C$5:$C$64),0)), "")</f>
        <v/>
      </c>
      <c r="Z45" s="3">
        <f t="shared" si="2"/>
        <v>41</v>
      </c>
      <c r="AA45" s="64">
        <v>4</v>
      </c>
      <c r="AB45" s="65" t="s">
        <v>264</v>
      </c>
      <c r="AC45" s="66">
        <v>2</v>
      </c>
      <c r="AD45" s="67">
        <v>2</v>
      </c>
      <c r="AP45" s="107">
        <f t="shared" si="0"/>
        <v>42</v>
      </c>
      <c r="AQ45" s="108" t="s">
        <v>495</v>
      </c>
      <c r="AR45" s="29" t="s">
        <v>97</v>
      </c>
      <c r="AS45" s="28" t="s">
        <v>98</v>
      </c>
    </row>
    <row r="46" spans="2:46">
      <c r="B46" s="50">
        <f t="shared" si="1"/>
        <v>42</v>
      </c>
      <c r="C46" s="39" t="s">
        <v>491</v>
      </c>
      <c r="D46" s="265" t="s">
        <v>489</v>
      </c>
      <c r="E46" s="241" t="s">
        <v>492</v>
      </c>
      <c r="F46" s="258" t="s">
        <v>347</v>
      </c>
      <c r="G46" s="192" t="s">
        <v>749</v>
      </c>
      <c r="H46" s="322"/>
      <c r="I46" s="258"/>
      <c r="J46" s="39"/>
      <c r="K46" s="13" t="str">
        <f>"["""&amp;D46&amp;"""] = """&amp;G46&amp;""","</f>
        <v>["ㄥ"] = "ng",</v>
      </c>
      <c r="L46" s="16"/>
      <c r="N46" s="31">
        <f>N45+1</f>
        <v>42</v>
      </c>
      <c r="O46" s="6" t="s">
        <v>490</v>
      </c>
      <c r="P46" s="19" t="str" cm="1">
        <f t="array" ref="P46" xml:space="preserve"> IFERROR( INDEX($D$5:$D$64, MATCH(TRUE, EXACT($O46, $C$5:$C$64),0)), "")</f>
        <v/>
      </c>
      <c r="Q46" s="13" t="str" cm="1">
        <f t="array" ref="Q46" xml:space="preserve"> IFERROR( INDEX($G$9:$G$64, MATCH(TRUE, EXACT($O46, $C$5:$C$64),0)), "")</f>
        <v/>
      </c>
      <c r="R46" s="35" t="str" cm="1">
        <f t="array" ref="R46" xml:space="preserve"> IFERROR( INDEX($F$5:$F$64, MATCH(TRUE, EXACT($O46, $C$5:$C$64),0)), "")</f>
        <v/>
      </c>
      <c r="T46" s="31">
        <f>T45+1</f>
        <v>42</v>
      </c>
      <c r="U46" s="40" t="s">
        <v>483</v>
      </c>
      <c r="V46" s="19" t="str" cm="1">
        <f t="array" ref="V46" xml:space="preserve"> IFERROR( INDEX($D$5:$D$64, MATCH(TRUE, EXACT($U46, $C$5:$C$64),0)), "")</f>
        <v/>
      </c>
      <c r="W46" s="13" t="str" cm="1">
        <f t="array" ref="W46" xml:space="preserve"> IFERROR( INDEX($G$9:$G$64, MATCH(TRUE, EXACT($U46, $C$5:$C$64),0)), "")</f>
        <v/>
      </c>
      <c r="X46" s="35" t="str" cm="1">
        <f t="array" ref="X46" xml:space="preserve"> IFERROR( INDEX($F$5:$F$64, MATCH(TRUE, EXACT($U46, $C$5:$C$64),0)), "")</f>
        <v/>
      </c>
      <c r="Z46" s="3">
        <f t="shared" si="2"/>
        <v>42</v>
      </c>
      <c r="AA46" s="64">
        <v>5</v>
      </c>
      <c r="AB46" s="65" t="s">
        <v>266</v>
      </c>
      <c r="AC46" s="66">
        <v>7</v>
      </c>
      <c r="AD46" s="67">
        <v>7</v>
      </c>
    </row>
    <row r="47" spans="2:46">
      <c r="B47" s="404">
        <f t="shared" si="1"/>
        <v>43</v>
      </c>
      <c r="C47" s="395" t="s">
        <v>338</v>
      </c>
      <c r="D47" s="401" t="s">
        <v>18</v>
      </c>
      <c r="E47" s="402" t="s">
        <v>465</v>
      </c>
      <c r="F47" s="400" t="s">
        <v>298</v>
      </c>
      <c r="G47" s="403" t="s">
        <v>338</v>
      </c>
      <c r="H47" s="322"/>
      <c r="I47" s="5"/>
      <c r="J47" s="6"/>
      <c r="K47" s="13" t="str">
        <f>"["""&amp;D47&amp;"""] = """&amp;G47&amp;""","</f>
        <v>["ㄇ"] = "m",</v>
      </c>
      <c r="L47" s="16"/>
      <c r="N47" s="31">
        <f t="shared" si="3"/>
        <v>43</v>
      </c>
      <c r="O47" s="40" t="s">
        <v>496</v>
      </c>
      <c r="P47" s="19" t="str" cm="1">
        <f t="array" ref="P47" xml:space="preserve"> IFERROR( INDEX($D$5:$D$64, MATCH(TRUE, EXACT($O47, $C$5:$C$64),0)), "")</f>
        <v/>
      </c>
      <c r="Q47" s="13" t="str" cm="1">
        <f t="array" ref="Q47" xml:space="preserve"> IFERROR( INDEX($G$9:$G$64, MATCH(TRUE, EXACT($O47, $C$5:$C$64),0)), "")</f>
        <v/>
      </c>
      <c r="R47" s="36" t="str" cm="1">
        <f t="array" ref="R47" xml:space="preserve"> IFERROR( INDEX($F$5:$F$64, MATCH(TRUE, EXACT($O47, $C$5:$C$64),0)), "")</f>
        <v/>
      </c>
      <c r="T47" s="31">
        <f t="shared" si="4"/>
        <v>43</v>
      </c>
      <c r="U47" s="40" t="s">
        <v>497</v>
      </c>
      <c r="V47" s="19" t="str" cm="1">
        <f t="array" ref="V47" xml:space="preserve"> IFERROR( INDEX($D$5:$D$64, MATCH(TRUE, EXACT($U47, $C$5:$C$64),0)), "")</f>
        <v/>
      </c>
      <c r="W47" s="13" t="str" cm="1">
        <f t="array" ref="W47" xml:space="preserve"> IFERROR( INDEX($G$9:$G$64, MATCH(TRUE, EXACT($U47, $C$5:$C$64),0)), "")</f>
        <v/>
      </c>
      <c r="X47" s="36" t="str" cm="1">
        <f t="array" ref="X47" xml:space="preserve"> IFERROR( INDEX($F$5:$F$64, MATCH(TRUE, EXACT($U47, $C$5:$C$64),0)), "")</f>
        <v/>
      </c>
      <c r="Z47" s="3">
        <f t="shared" si="2"/>
        <v>43</v>
      </c>
      <c r="AA47" s="64">
        <v>6</v>
      </c>
      <c r="AB47" s="65" t="s">
        <v>267</v>
      </c>
      <c r="AC47" s="66">
        <v>5</v>
      </c>
      <c r="AD47" s="67">
        <v>5</v>
      </c>
    </row>
    <row r="48" spans="2:46">
      <c r="B48" s="193">
        <f t="shared" si="1"/>
        <v>44</v>
      </c>
      <c r="C48" s="11" t="s">
        <v>8</v>
      </c>
      <c r="D48" s="267" t="str">
        <f>E48</f>
        <v>ㄣ</v>
      </c>
      <c r="E48" s="242" t="s">
        <v>117</v>
      </c>
      <c r="F48" s="10" t="s">
        <v>400</v>
      </c>
      <c r="G48" s="194" t="s">
        <v>419</v>
      </c>
      <c r="H48" s="322"/>
      <c r="I48" s="10"/>
      <c r="J48" s="11"/>
      <c r="K48" s="13" t="str">
        <f>"["""&amp;D48&amp;"""] = """&amp;G48&amp;""","</f>
        <v>["ㄣ"] = "n",</v>
      </c>
      <c r="L48" s="16"/>
      <c r="N48" s="31">
        <f t="shared" si="3"/>
        <v>44</v>
      </c>
      <c r="O48" s="40" t="s">
        <v>498</v>
      </c>
      <c r="P48" s="19" t="str" cm="1">
        <f t="array" ref="P48" xml:space="preserve"> IFERROR( INDEX($D$5:$D$64, MATCH(TRUE, EXACT($O48, $C$5:$C$64),0)), "")</f>
        <v/>
      </c>
      <c r="Q48" s="13" t="str" cm="1">
        <f t="array" ref="Q48" xml:space="preserve"> IFERROR( INDEX($G$9:$G$64, MATCH(TRUE, EXACT($O48, $C$5:$C$64),0)), "")</f>
        <v/>
      </c>
      <c r="R48" s="35" t="str" cm="1">
        <f t="array" ref="R48" xml:space="preserve"> IFERROR( INDEX($F$5:$F$64, MATCH(TRUE, EXACT($O48, $C$5:$C$64),0)), "")</f>
        <v/>
      </c>
      <c r="T48" s="31">
        <f t="shared" si="4"/>
        <v>44</v>
      </c>
      <c r="U48" s="40" t="s">
        <v>146</v>
      </c>
      <c r="V48" s="19" t="str" cm="1">
        <f t="array" ref="V48" xml:space="preserve"> IFERROR( INDEX($D$5:$D$64, MATCH(TRUE, EXACT($U48, $C$5:$C$64),0)), "")</f>
        <v/>
      </c>
      <c r="W48" s="13" t="str" cm="1">
        <f t="array" ref="W48" xml:space="preserve"> IFERROR( INDEX($G$9:$G$64, MATCH(TRUE, EXACT($U48, $C$5:$C$64),0)), "")</f>
        <v/>
      </c>
      <c r="X48" s="35" t="str" cm="1">
        <f t="array" ref="X48" xml:space="preserve"> IFERROR( INDEX($F$5:$F$64, MATCH(TRUE, EXACT($U48, $C$5:$C$64),0)), "")</f>
        <v/>
      </c>
      <c r="Z48" s="3">
        <f t="shared" si="2"/>
        <v>44</v>
      </c>
      <c r="AA48" s="64">
        <v>7</v>
      </c>
      <c r="AB48" s="65" t="s">
        <v>499</v>
      </c>
      <c r="AC48" s="66">
        <v>8</v>
      </c>
      <c r="AD48" s="67">
        <v>0</v>
      </c>
    </row>
    <row r="49" spans="2:37">
      <c r="B49" s="193">
        <f t="shared" si="1"/>
        <v>45</v>
      </c>
      <c r="C49" s="38" t="s">
        <v>970</v>
      </c>
      <c r="D49" s="262" t="s">
        <v>971</v>
      </c>
      <c r="E49" s="262" t="s">
        <v>973</v>
      </c>
      <c r="F49" s="10" t="s">
        <v>409</v>
      </c>
      <c r="G49" s="15" t="s">
        <v>400</v>
      </c>
      <c r="H49" s="321"/>
      <c r="I49" s="8" t="str">
        <f>_xlfn.CONCAT(F50:F55)</f>
        <v>123570</v>
      </c>
      <c r="J49" s="9" t="str">
        <f xml:space="preserve"> _xlfn.CONCAT(C50:C55)</f>
        <v xml:space="preserve"> 43657</v>
      </c>
      <c r="K49" s="13" t="str">
        <f>"["""&amp;D50&amp;"""] = """&amp;G50&amp;""","</f>
        <v>["ˉ"] = "1",</v>
      </c>
      <c r="L49" s="13"/>
      <c r="N49" s="31">
        <f>N48+1</f>
        <v>45</v>
      </c>
      <c r="O49" s="40" t="s">
        <v>487</v>
      </c>
      <c r="P49" s="19" t="str" cm="1">
        <f t="array" ref="P49" xml:space="preserve"> IFERROR( INDEX($D$5:$D$64, MATCH(TRUE, EXACT($O49, $C$5:$C$64),0)), "")</f>
        <v/>
      </c>
      <c r="Q49" s="13" t="str" cm="1">
        <f t="array" ref="Q49" xml:space="preserve"> IFERROR( INDEX($G$9:$G$64, MATCH(TRUE, EXACT($O49, $C$5:$C$64),0)), "")</f>
        <v/>
      </c>
      <c r="R49" s="35" t="str" cm="1">
        <f t="array" ref="R49" xml:space="preserve"> IFERROR( INDEX($F$5:$F$64, MATCH(TRUE, EXACT($O49, $C$5:$C$64),0)), "")</f>
        <v/>
      </c>
      <c r="T49" s="31">
        <f>T48+1</f>
        <v>45</v>
      </c>
      <c r="U49" s="40" t="s">
        <v>477</v>
      </c>
      <c r="V49" s="19" t="str" cm="1">
        <f t="array" ref="V49" xml:space="preserve"> IFERROR( INDEX($D$5:$D$64, MATCH(TRUE, EXACT($U49, $C$5:$C$64),0)), "")</f>
        <v/>
      </c>
      <c r="W49" s="13" t="str" cm="1">
        <f t="array" ref="W49" xml:space="preserve"> IFERROR( INDEX($G$9:$G$64, MATCH(TRUE, EXACT($U49, $C$5:$C$64),0)), "")</f>
        <v/>
      </c>
      <c r="X49" s="35" t="str" cm="1">
        <f t="array" ref="X49" xml:space="preserve"> IFERROR( INDEX($F$5:$F$64, MATCH(TRUE, EXACT($U49, $C$5:$C$64),0)), "")</f>
        <v/>
      </c>
    </row>
    <row r="50" spans="2:37">
      <c r="B50" s="22">
        <f t="shared" si="7"/>
        <v>46</v>
      </c>
      <c r="C50" s="6" t="str">
        <f xml:space="preserve"> CHAR(32)</f>
        <v xml:space="preserve"> </v>
      </c>
      <c r="D50" s="19" t="s">
        <v>500</v>
      </c>
      <c r="E50" s="260" t="s">
        <v>501</v>
      </c>
      <c r="F50" s="5">
        <v>1</v>
      </c>
      <c r="G50" s="13">
        <v>1</v>
      </c>
      <c r="H50" s="321"/>
      <c r="I50" s="5"/>
      <c r="J50" s="6"/>
      <c r="K50" s="13" t="str">
        <f>"["""&amp;D51&amp;"""] = """&amp;G51&amp;""","</f>
        <v>["ˋ"] = "2",</v>
      </c>
      <c r="L50" s="13"/>
      <c r="N50" s="32">
        <f t="shared" si="3"/>
        <v>46</v>
      </c>
      <c r="O50" s="38" t="s">
        <v>502</v>
      </c>
      <c r="P50" s="21" t="str" cm="1">
        <f t="array" ref="P50" xml:space="preserve"> IFERROR( INDEX($D$5:$D$64, MATCH(TRUE, EXACT($O50, $C$5:$C$64),0)), "")</f>
        <v/>
      </c>
      <c r="Q50" s="15" t="str" cm="1">
        <f t="array" ref="Q50" xml:space="preserve"> IFERROR( INDEX($G$9:$G$64, MATCH(TRUE, EXACT($O50, $C$5:$C$64),0)), "")</f>
        <v/>
      </c>
      <c r="R50" s="37" t="str" cm="1">
        <f t="array" ref="R50" xml:space="preserve"> IFERROR( INDEX($F$5:$F$64, MATCH(TRUE, EXACT($O50, $C$5:$C$64),0)), "")</f>
        <v/>
      </c>
      <c r="T50" s="32">
        <f t="shared" si="4"/>
        <v>46</v>
      </c>
      <c r="U50" s="38" t="s">
        <v>503</v>
      </c>
      <c r="V50" s="21" t="str" cm="1">
        <f t="array" ref="V50" xml:space="preserve"> IFERROR( INDEX($D$5:$D$64, MATCH(TRUE, EXACT($U50, $C$5:$C$64),0)), "")</f>
        <v/>
      </c>
      <c r="W50" s="15" t="str" cm="1">
        <f t="array" ref="W50" xml:space="preserve"> IFERROR( INDEX($G$9:$G$64, MATCH(TRUE, EXACT($U50, $C$5:$C$64),0)), "")</f>
        <v/>
      </c>
      <c r="X50" s="37" t="str" cm="1">
        <f t="array" ref="X50" xml:space="preserve"> IFERROR( INDEX($F$5:$F$64, MATCH(TRUE, EXACT($U50, $C$5:$C$64),0)), "")</f>
        <v/>
      </c>
    </row>
    <row r="51" spans="2:37">
      <c r="B51" s="22">
        <f t="shared" si="7"/>
        <v>47</v>
      </c>
      <c r="C51" s="6">
        <v>4</v>
      </c>
      <c r="D51" s="19" t="s">
        <v>264</v>
      </c>
      <c r="E51" s="260" t="s">
        <v>264</v>
      </c>
      <c r="F51" s="5">
        <v>2</v>
      </c>
      <c r="G51" s="13">
        <v>2</v>
      </c>
      <c r="H51" s="321"/>
      <c r="I51" s="5"/>
      <c r="J51" s="6"/>
      <c r="K51" s="13" t="str">
        <f>"["""&amp;D52&amp;"""] = """&amp;G52&amp;""","</f>
        <v>["_"] = "3",</v>
      </c>
      <c r="L51" s="13"/>
      <c r="N51" s="3">
        <f t="shared" si="3"/>
        <v>47</v>
      </c>
      <c r="O51" s="6"/>
      <c r="P51" s="19"/>
      <c r="Q51" s="13"/>
      <c r="R51" s="7"/>
      <c r="T51" s="3">
        <f t="shared" si="4"/>
        <v>47</v>
      </c>
      <c r="U51" s="6"/>
      <c r="V51" s="19"/>
      <c r="W51" s="13" t="str">
        <f xml:space="preserve"> IFERROR( INDEX($G$9:$G$64, MATCH($V51, $D$5:$D$64,0)), "")</f>
        <v/>
      </c>
      <c r="X51" s="7" t="str">
        <f xml:space="preserve"> IFERROR( INDEX($F$5:$F$64, MATCH($V51, $D$5:$D$64,0)), "")</f>
        <v/>
      </c>
    </row>
    <row r="52" spans="2:37">
      <c r="B52" s="22">
        <f xml:space="preserve"> ROW() - 4</f>
        <v>48</v>
      </c>
      <c r="C52" s="6">
        <v>3</v>
      </c>
      <c r="D52" s="19" t="s">
        <v>125</v>
      </c>
      <c r="E52" s="260" t="str">
        <f>D52</f>
        <v>_</v>
      </c>
      <c r="F52" s="5">
        <v>3</v>
      </c>
      <c r="G52" s="13">
        <v>3</v>
      </c>
      <c r="H52" s="321"/>
      <c r="I52" s="5"/>
      <c r="J52" s="6"/>
      <c r="K52" s="13" t="str">
        <f>"["""&amp;D53&amp;"""] = """&amp;G53&amp;""","</f>
        <v>["ˇ"] = "5",</v>
      </c>
      <c r="L52" s="13"/>
      <c r="N52" s="3">
        <f t="shared" si="3"/>
        <v>48</v>
      </c>
      <c r="O52" s="6"/>
      <c r="P52" s="19"/>
      <c r="Q52" s="13"/>
      <c r="R52" s="5"/>
      <c r="T52" s="3">
        <f t="shared" si="4"/>
        <v>48</v>
      </c>
      <c r="U52" s="6"/>
      <c r="V52" s="19"/>
      <c r="W52" s="13" t="str">
        <f xml:space="preserve"> IFERROR( INDEX($G$9:$G$64, MATCH($V52, $D$5:$D$64,0)), "")</f>
        <v/>
      </c>
      <c r="X52" s="5" t="str">
        <f xml:space="preserve"> IFERROR( INDEX($F$5:$F$64, MATCH($V52, $D$5:$D$64,0)), "")</f>
        <v/>
      </c>
    </row>
    <row r="53" spans="2:37">
      <c r="B53" s="22">
        <f t="shared" si="8"/>
        <v>49</v>
      </c>
      <c r="C53" s="6">
        <v>6</v>
      </c>
      <c r="D53" s="19" t="s">
        <v>504</v>
      </c>
      <c r="E53" s="260" t="str">
        <f>D53</f>
        <v>ˇ</v>
      </c>
      <c r="F53" s="5">
        <v>5</v>
      </c>
      <c r="G53" s="13">
        <v>5</v>
      </c>
      <c r="H53" s="321"/>
      <c r="I53" s="5"/>
      <c r="J53" s="6"/>
      <c r="K53" s="13" t="str">
        <f>"["""&amp;D54&amp;"""] = """&amp;G54&amp;""","</f>
        <v>["+"] = "7",</v>
      </c>
      <c r="L53" s="13"/>
      <c r="N53" s="3">
        <f t="shared" si="3"/>
        <v>49</v>
      </c>
      <c r="O53" s="6"/>
      <c r="P53" s="19"/>
      <c r="Q53" s="13"/>
      <c r="R53" s="5"/>
      <c r="T53" s="3">
        <f t="shared" si="4"/>
        <v>49</v>
      </c>
      <c r="U53" s="6"/>
      <c r="V53" s="19"/>
      <c r="W53" s="13" t="str">
        <f xml:space="preserve"> IFERROR( INDEX($G$9:$G$64, MATCH($V53, $D$5:$D$64,0)), "")</f>
        <v/>
      </c>
      <c r="X53" s="5" t="str">
        <f xml:space="preserve"> IFERROR( INDEX($F$5:$F$64, MATCH($V53, $D$5:$D$64,0)), "")</f>
        <v/>
      </c>
    </row>
    <row r="54" spans="2:37">
      <c r="B54" s="22">
        <f t="shared" si="8"/>
        <v>50</v>
      </c>
      <c r="C54" s="6">
        <v>5</v>
      </c>
      <c r="D54" s="256" t="s">
        <v>146</v>
      </c>
      <c r="E54" s="260" t="str">
        <f>D54</f>
        <v>+</v>
      </c>
      <c r="F54" s="5">
        <v>7</v>
      </c>
      <c r="G54" s="13">
        <v>7</v>
      </c>
      <c r="H54" s="321"/>
      <c r="I54" s="10"/>
      <c r="J54" s="11"/>
      <c r="K54" s="13" t="str">
        <f>"["""&amp;D55&amp;"""] = """&amp;G55&amp;""","</f>
        <v>["ˊ"] = "8",</v>
      </c>
      <c r="L54" s="13"/>
      <c r="N54" s="3">
        <f t="shared" si="3"/>
        <v>50</v>
      </c>
      <c r="O54" s="6"/>
      <c r="P54" s="19"/>
      <c r="Q54" s="13"/>
      <c r="R54" s="5"/>
      <c r="T54" s="3">
        <f t="shared" si="4"/>
        <v>50</v>
      </c>
      <c r="U54" s="6"/>
      <c r="V54" s="19"/>
      <c r="W54" s="13" t="str">
        <f xml:space="preserve"> IFERROR( INDEX($G$9:$G$64, MATCH($V54, $D$5:$D$64,0)), "")</f>
        <v/>
      </c>
      <c r="X54" s="5" t="str">
        <f xml:space="preserve"> IFERROR( INDEX($F$5:$F$64, MATCH($V54, $D$5:$D$64,0)), "")</f>
        <v/>
      </c>
    </row>
    <row r="55" spans="2:37">
      <c r="B55" s="193">
        <f t="shared" si="8"/>
        <v>51</v>
      </c>
      <c r="C55" s="395">
        <v>7</v>
      </c>
      <c r="D55" s="397" t="s">
        <v>505</v>
      </c>
      <c r="E55" s="396" t="s">
        <v>506</v>
      </c>
      <c r="F55" s="400">
        <v>0</v>
      </c>
      <c r="G55" s="399">
        <v>8</v>
      </c>
      <c r="N55" s="3">
        <f t="shared" si="3"/>
        <v>51</v>
      </c>
      <c r="O55" s="6"/>
      <c r="P55" s="19"/>
      <c r="Q55" s="13"/>
      <c r="R55" s="7"/>
      <c r="T55" s="3">
        <f t="shared" si="4"/>
        <v>51</v>
      </c>
      <c r="U55" s="6"/>
      <c r="V55" s="19"/>
      <c r="W55" s="13" t="str">
        <f xml:space="preserve"> IFERROR( INDEX($G$9:$G$64, MATCH($V55, $D$5:$D$64,0)), "")</f>
        <v/>
      </c>
      <c r="X55" s="7" t="str">
        <f xml:space="preserve"> IFERROR( INDEX($F$5:$F$64, MATCH($V55, $D$5:$D$64,0)), "")</f>
        <v/>
      </c>
    </row>
    <row r="56" spans="2:37">
      <c r="H56" s="323"/>
      <c r="I56" s="5"/>
      <c r="J56" s="5"/>
      <c r="K56" s="5"/>
      <c r="L56" s="5"/>
      <c r="N56" s="3">
        <f t="shared" si="3"/>
        <v>52</v>
      </c>
      <c r="O56" s="6"/>
      <c r="P56" s="19"/>
      <c r="Q56" s="13"/>
      <c r="R56" s="5"/>
      <c r="T56" s="3">
        <f t="shared" si="4"/>
        <v>52</v>
      </c>
      <c r="U56" s="6"/>
      <c r="V56" s="19"/>
      <c r="W56" s="13" t="str">
        <f xml:space="preserve"> IFERROR( INDEX($G$9:$G$64, MATCH($V56, $D$5:$D$64,0)), "")</f>
        <v/>
      </c>
      <c r="X56" s="5" t="str">
        <f xml:space="preserve"> IFERROR( INDEX($F$5:$F$64, MATCH($V56, $D$5:$D$64,0)), "")</f>
        <v/>
      </c>
    </row>
    <row r="57" spans="2:37">
      <c r="B57" s="50">
        <v>49</v>
      </c>
      <c r="C57" s="9"/>
      <c r="D57" s="20" t="s">
        <v>371</v>
      </c>
      <c r="E57" s="20"/>
      <c r="F57" s="8"/>
      <c r="G57" s="14"/>
      <c r="H57" s="323"/>
      <c r="I57" s="5"/>
      <c r="J57" s="5"/>
      <c r="K57" s="5"/>
      <c r="L57" s="5"/>
      <c r="N57" s="3">
        <f t="shared" si="3"/>
        <v>53</v>
      </c>
      <c r="O57" s="6"/>
      <c r="P57" s="19"/>
      <c r="Q57" s="13"/>
      <c r="R57" s="5"/>
      <c r="T57" s="3">
        <f t="shared" si="4"/>
        <v>53</v>
      </c>
      <c r="U57" s="6"/>
      <c r="V57" s="19"/>
      <c r="W57" s="13" t="str">
        <f xml:space="preserve"> IFERROR( INDEX($G$9:$G$64, MATCH($V57, $D$5:$D$64,0)), "")</f>
        <v/>
      </c>
      <c r="X57" s="5" t="str">
        <f xml:space="preserve"> IFERROR( INDEX($F$5:$F$64, MATCH($V57, $D$5:$D$64,0)), "")</f>
        <v/>
      </c>
    </row>
    <row r="58" spans="2:37">
      <c r="B58" s="22">
        <v>50</v>
      </c>
      <c r="C58" s="6"/>
      <c r="D58" s="19" t="s">
        <v>380</v>
      </c>
      <c r="E58" s="19"/>
      <c r="F58" s="5"/>
      <c r="G58" s="13"/>
      <c r="H58" s="323"/>
      <c r="I58" s="5"/>
      <c r="J58" s="5"/>
      <c r="K58" s="5"/>
      <c r="L58" s="5"/>
      <c r="N58" s="3">
        <f t="shared" si="3"/>
        <v>54</v>
      </c>
      <c r="O58" s="6"/>
      <c r="P58" s="19"/>
      <c r="Q58" s="13"/>
      <c r="R58" s="5"/>
      <c r="T58" s="3">
        <f t="shared" si="4"/>
        <v>54</v>
      </c>
      <c r="U58" s="6"/>
      <c r="V58" s="19"/>
      <c r="W58" s="13" t="str">
        <f xml:space="preserve"> IFERROR( INDEX($G$9:$G$64, MATCH($V58, $D$5:$D$64,0)), "")</f>
        <v/>
      </c>
      <c r="X58" s="5" t="str">
        <f xml:space="preserve"> IFERROR( INDEX($F$5:$F$64, MATCH($V58, $D$5:$D$64,0)), "")</f>
        <v/>
      </c>
      <c r="AG58" s="201"/>
      <c r="AH58" s="201"/>
      <c r="AI58" s="201"/>
      <c r="AJ58" s="201"/>
    </row>
    <row r="59" spans="2:37">
      <c r="B59" s="22">
        <v>51</v>
      </c>
      <c r="C59" s="6"/>
      <c r="D59" s="19" t="s">
        <v>507</v>
      </c>
      <c r="E59" s="19"/>
      <c r="F59" s="5"/>
      <c r="G59" s="13"/>
      <c r="H59" s="323"/>
      <c r="I59" s="5"/>
      <c r="J59" s="5"/>
      <c r="K59" s="5"/>
      <c r="L59" s="5"/>
      <c r="N59" s="3">
        <f t="shared" si="3"/>
        <v>55</v>
      </c>
      <c r="O59" s="6"/>
      <c r="P59" s="19"/>
      <c r="Q59" s="13"/>
      <c r="R59" s="7"/>
      <c r="T59" s="3">
        <f t="shared" si="4"/>
        <v>55</v>
      </c>
      <c r="U59" s="6"/>
      <c r="V59" s="19"/>
      <c r="W59" s="13" t="str">
        <f xml:space="preserve"> IFERROR( INDEX($G$9:$G$64, MATCH($V59, $D$5:$D$64,0)), "")</f>
        <v/>
      </c>
      <c r="X59" s="7" t="str">
        <f xml:space="preserve"> IFERROR( INDEX($F$5:$F$64, MATCH($V59, $D$5:$D$64,0)), "")</f>
        <v/>
      </c>
      <c r="AG59" s="200">
        <v>5</v>
      </c>
      <c r="AH59" s="200">
        <v>3</v>
      </c>
      <c r="AI59" s="201"/>
      <c r="AJ59" s="201"/>
    </row>
    <row r="60" spans="2:37">
      <c r="B60" s="193">
        <v>52</v>
      </c>
      <c r="C60" s="11"/>
      <c r="D60" s="21" t="s">
        <v>388</v>
      </c>
      <c r="E60" s="21"/>
      <c r="F60" s="10"/>
      <c r="G60" s="15"/>
      <c r="H60" s="323"/>
      <c r="I60" s="5"/>
      <c r="J60" s="5"/>
      <c r="K60" s="5"/>
      <c r="L60" s="5"/>
      <c r="AG60" s="200"/>
      <c r="AH60" s="200"/>
      <c r="AI60" s="201"/>
      <c r="AJ60" s="201"/>
    </row>
    <row r="61" spans="2:37">
      <c r="B61" s="22">
        <v>53</v>
      </c>
      <c r="C61" s="6"/>
      <c r="D61" s="205" t="s">
        <v>336</v>
      </c>
      <c r="E61" s="205"/>
      <c r="F61" s="5"/>
      <c r="G61" s="13" t="s">
        <v>261</v>
      </c>
      <c r="H61" s="323"/>
      <c r="I61" s="5"/>
      <c r="J61" s="5"/>
      <c r="K61" s="5"/>
      <c r="L61" s="5"/>
      <c r="AG61" s="200">
        <v>1</v>
      </c>
      <c r="AH61" s="200">
        <v>13</v>
      </c>
      <c r="AI61" s="201"/>
      <c r="AJ61" s="201"/>
    </row>
    <row r="62" spans="2:37">
      <c r="B62" s="22">
        <v>54</v>
      </c>
      <c r="C62" s="6"/>
      <c r="D62" s="205" t="s">
        <v>345</v>
      </c>
      <c r="E62" s="205"/>
      <c r="F62" s="5"/>
      <c r="G62" s="13" t="s">
        <v>398</v>
      </c>
      <c r="H62" s="323"/>
      <c r="I62" s="5"/>
      <c r="J62" s="5"/>
      <c r="K62" s="5"/>
      <c r="L62" s="5"/>
      <c r="AG62" s="201"/>
      <c r="AH62" s="201"/>
      <c r="AI62" s="201"/>
      <c r="AJ62" s="201"/>
      <c r="AK62" s="2" t="s">
        <v>302</v>
      </c>
    </row>
    <row r="63" spans="2:37">
      <c r="B63" s="22">
        <v>55</v>
      </c>
      <c r="C63" s="6"/>
      <c r="D63" s="205" t="s">
        <v>359</v>
      </c>
      <c r="E63" s="205"/>
      <c r="F63" s="5"/>
      <c r="G63" s="13" t="s">
        <v>448</v>
      </c>
      <c r="H63" s="323"/>
      <c r="I63" s="5"/>
      <c r="J63" s="5"/>
      <c r="K63" s="5"/>
      <c r="L63" s="5"/>
      <c r="AG63" s="201"/>
      <c r="AH63" s="201"/>
      <c r="AI63" s="201"/>
      <c r="AJ63" s="201"/>
    </row>
    <row r="64" spans="2:37">
      <c r="B64" s="22">
        <f>B63+1</f>
        <v>56</v>
      </c>
      <c r="C64" s="6"/>
      <c r="D64" s="205" t="s">
        <v>364</v>
      </c>
      <c r="E64" s="205"/>
      <c r="F64" s="5"/>
      <c r="G64" s="13" t="s">
        <v>374</v>
      </c>
      <c r="AG64" s="201"/>
      <c r="AH64" s="201"/>
      <c r="AI64" s="201"/>
      <c r="AJ64" s="201"/>
    </row>
    <row r="65" spans="2:7">
      <c r="B65" s="22">
        <f t="shared" ref="B65:B66" si="9" xml:space="preserve"> ROW() -4</f>
        <v>61</v>
      </c>
      <c r="C65" s="6" t="str">
        <f xml:space="preserve"> CHAR(32)</f>
        <v xml:space="preserve"> </v>
      </c>
      <c r="D65" s="19" t="s">
        <v>500</v>
      </c>
      <c r="E65" s="260" t="s">
        <v>501</v>
      </c>
      <c r="F65" s="5">
        <v>1</v>
      </c>
      <c r="G65" s="13">
        <v>1</v>
      </c>
    </row>
    <row r="66" spans="2:7">
      <c r="B66" s="22">
        <f t="shared" si="9"/>
        <v>62</v>
      </c>
      <c r="C66" s="6">
        <v>4</v>
      </c>
      <c r="D66" s="19" t="s">
        <v>264</v>
      </c>
      <c r="E66" s="260" t="s">
        <v>264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60" t="s">
        <v>262</v>
      </c>
      <c r="F67" s="5">
        <v>3</v>
      </c>
      <c r="G67" s="13">
        <v>3</v>
      </c>
    </row>
    <row r="68" spans="2:7">
      <c r="B68" s="22">
        <f t="shared" ref="B68:B70" si="10" xml:space="preserve"> ROW() - 4</f>
        <v>64</v>
      </c>
      <c r="C68" s="6">
        <v>6</v>
      </c>
      <c r="D68" s="19" t="s">
        <v>504</v>
      </c>
      <c r="E68" s="260" t="s">
        <v>267</v>
      </c>
      <c r="F68" s="5">
        <v>5</v>
      </c>
      <c r="G68" s="13">
        <v>5</v>
      </c>
    </row>
    <row r="69" spans="2:7">
      <c r="B69" s="22">
        <f t="shared" si="10"/>
        <v>65</v>
      </c>
      <c r="C69" s="6">
        <v>5</v>
      </c>
      <c r="D69" s="256" t="s">
        <v>146</v>
      </c>
      <c r="E69" s="260" t="s">
        <v>266</v>
      </c>
      <c r="F69" s="5">
        <v>7</v>
      </c>
      <c r="G69" s="13">
        <v>7</v>
      </c>
    </row>
    <row r="70" spans="2:7">
      <c r="B70" s="193">
        <f t="shared" si="10"/>
        <v>66</v>
      </c>
      <c r="C70" s="11">
        <v>7</v>
      </c>
      <c r="D70" s="21" t="s">
        <v>505</v>
      </c>
      <c r="E70" s="262" t="s">
        <v>506</v>
      </c>
      <c r="F70" s="10">
        <v>0</v>
      </c>
      <c r="G70" s="15">
        <v>8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39B-BD5B-4169-925D-8FD7F9BEE264}">
  <dimension ref="B1:AU67"/>
  <sheetViews>
    <sheetView topLeftCell="A10" workbookViewId="0">
      <selection activeCell="D63" sqref="D63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9" width="11.19921875" style="12" customWidth="1"/>
    <col min="10" max="10" width="12" style="12" bestFit="1" customWidth="1"/>
    <col min="11" max="13" width="11.19921875" style="12" customWidth="1"/>
    <col min="14" max="14" width="11.19921875" style="2" customWidth="1"/>
    <col min="15" max="15" width="5.59765625" style="2" customWidth="1"/>
    <col min="16" max="16" width="10.59765625" style="12" customWidth="1"/>
    <col min="17" max="17" width="10.59765625" style="18" customWidth="1"/>
    <col min="18" max="18" width="10.59765625" style="17" customWidth="1"/>
    <col min="19" max="19" width="10.59765625" style="12" customWidth="1"/>
    <col min="20" max="20" width="4.09765625" style="2" customWidth="1"/>
    <col min="21" max="21" width="5.59765625" style="2" customWidth="1"/>
    <col min="22" max="22" width="10.59765625" style="12" customWidth="1"/>
    <col min="23" max="23" width="10.59765625" style="18" customWidth="1"/>
    <col min="24" max="24" width="10.59765625" style="17" customWidth="1"/>
    <col min="25" max="25" width="10.59765625" style="12" customWidth="1"/>
    <col min="26" max="26" width="4.09765625" style="2" customWidth="1"/>
    <col min="27" max="27" width="5.59765625" style="2" customWidth="1"/>
    <col min="28" max="31" width="10.8984375" style="2"/>
    <col min="32" max="33" width="5.69921875" style="2" customWidth="1"/>
    <col min="34" max="34" width="5.69921875" style="60" customWidth="1"/>
    <col min="35" max="37" width="5.69921875" style="2" customWidth="1"/>
    <col min="38" max="41" width="10.8984375" style="2"/>
    <col min="42" max="46" width="10.8984375" style="75" outlineLevel="1"/>
    <col min="47" max="47" width="10.8984375" style="75"/>
    <col min="48" max="16384" width="10.8984375" style="2"/>
  </cols>
  <sheetData>
    <row r="1" spans="2:47">
      <c r="AH1" s="62" t="s">
        <v>321</v>
      </c>
      <c r="AI1" s="70" t="str">
        <f xml:space="preserve"> _xlfn.CONCAT("'", AB5:AB48, "'")</f>
        <v>' 34567'</v>
      </c>
      <c r="AJ1" s="68"/>
      <c r="AK1" s="68"/>
      <c r="AL1" s="68"/>
      <c r="AM1" s="68"/>
      <c r="AN1" s="2">
        <f xml:space="preserve"> LEN(AI1)-2</f>
        <v>6</v>
      </c>
    </row>
    <row r="2" spans="2:47">
      <c r="B2" s="51" t="s">
        <v>322</v>
      </c>
      <c r="J2" s="324" t="str">
        <f xml:space="preserve"> "- xlit|" &amp; J3 &amp; "|" &amp; K3 &amp; "|"</f>
        <v>- xlit|pbPmtTnlkgKhzcsjZCSwiIuUaAeEOQo@yYxX}{][XWMN;\'/"0|ㄅㆠㄆㄇㄉㄊㄋㄌㄍㆣㄎㄏㄗㄘㄙㆡㄗㄧㄘㄧㄙㄧㄫㄧㆪㄨㆫㄚㆩㄝㆥㄛㆧㄜㄢㄞㆮㄠㆯㆱㆰㆲㄤㆨㆭㆬㄣˉˋ˪ˊ˫˙|</v>
      </c>
      <c r="O2" s="51" t="s">
        <v>323</v>
      </c>
      <c r="U2" s="51" t="s">
        <v>324</v>
      </c>
      <c r="AA2" s="51" t="s">
        <v>325</v>
      </c>
      <c r="AH2" s="62" t="s">
        <v>326</v>
      </c>
      <c r="AI2" s="70" t="str">
        <f xml:space="preserve"> _xlfn.CONCAT("'", AB5:AB42, "'")</f>
        <v>''</v>
      </c>
      <c r="AJ2" s="68"/>
      <c r="AK2" s="68"/>
      <c r="AL2" s="68"/>
      <c r="AM2" s="68"/>
      <c r="AP2" s="79"/>
      <c r="AQ2" s="79"/>
      <c r="AR2" s="79"/>
      <c r="AS2" s="79"/>
      <c r="AT2" s="79"/>
      <c r="AU2" s="79"/>
    </row>
    <row r="3" spans="2:47">
      <c r="J3" s="325" t="str">
        <f xml:space="preserve"> _xlfn.CONCAT(K5:K54)</f>
        <v>pbPmtTnlkgKhzcsjZCSwiIuUaAeEOQo@yYxX}{][XWMN;\'/"0</v>
      </c>
      <c r="K3" s="326" t="str">
        <f xml:space="preserve"> _xlfn.CONCAT(L5:L54)</f>
        <v>ㄅㆠㄆㄇㄉㄊㄋㄌㄍㆣㄎㄏㄗㄘㄙㆡㄗㄧㄘㄧㄙㄧㄫㄧㆪㄨㆫㄚㆩㄝㆥㄛㆧㄜㄢㄞㆮㄠㆯㆱㆰㆲㄤㆨㆭㆬㄣˉˋ˪ˊ˫˙</v>
      </c>
      <c r="AP3" s="79"/>
      <c r="AQ3" s="79"/>
      <c r="AR3" s="25" t="s">
        <v>327</v>
      </c>
      <c r="AS3" s="25" t="s">
        <v>328</v>
      </c>
      <c r="AT3" s="26" t="s">
        <v>4</v>
      </c>
      <c r="AU3" s="79"/>
    </row>
    <row r="4" spans="2:47" s="4" customFormat="1" ht="29.25" thickBot="1">
      <c r="B4" s="41" t="s">
        <v>303</v>
      </c>
      <c r="C4" s="46" t="s">
        <v>257</v>
      </c>
      <c r="D4" s="43" t="s">
        <v>258</v>
      </c>
      <c r="E4" s="43" t="s">
        <v>259</v>
      </c>
      <c r="F4" s="45" t="s">
        <v>260</v>
      </c>
      <c r="G4" s="44" t="s">
        <v>70</v>
      </c>
      <c r="H4" s="44" t="s">
        <v>70</v>
      </c>
      <c r="I4" s="320"/>
      <c r="J4" s="45" t="s">
        <v>260</v>
      </c>
      <c r="K4" s="46" t="s">
        <v>257</v>
      </c>
      <c r="L4" s="43" t="s">
        <v>961</v>
      </c>
      <c r="M4" s="312"/>
      <c r="O4" s="41" t="s">
        <v>303</v>
      </c>
      <c r="P4" s="42" t="s">
        <v>257</v>
      </c>
      <c r="Q4" s="43" t="s">
        <v>304</v>
      </c>
      <c r="R4" s="44" t="s">
        <v>70</v>
      </c>
      <c r="S4" s="45" t="s">
        <v>260</v>
      </c>
      <c r="U4" s="41" t="s">
        <v>303</v>
      </c>
      <c r="V4" s="42" t="s">
        <v>257</v>
      </c>
      <c r="W4" s="43" t="s">
        <v>304</v>
      </c>
      <c r="X4" s="44" t="s">
        <v>70</v>
      </c>
      <c r="Y4" s="45" t="s">
        <v>260</v>
      </c>
      <c r="AA4" s="57" t="s">
        <v>303</v>
      </c>
      <c r="AB4" s="58" t="s">
        <v>257</v>
      </c>
      <c r="AC4" s="59" t="s">
        <v>304</v>
      </c>
      <c r="AD4" s="44" t="s">
        <v>70</v>
      </c>
      <c r="AE4" s="45" t="s">
        <v>260</v>
      </c>
      <c r="AH4" s="61"/>
      <c r="AP4" s="75"/>
      <c r="AQ4" s="107">
        <f t="shared" ref="AQ4:AQ45" si="0" xml:space="preserve"> ROW() - 3</f>
        <v>1</v>
      </c>
      <c r="AR4" s="108" t="s">
        <v>329</v>
      </c>
      <c r="AS4" s="27" t="s">
        <v>8</v>
      </c>
      <c r="AT4" s="28" t="s">
        <v>9</v>
      </c>
      <c r="AU4" s="75"/>
    </row>
    <row r="5" spans="2:47" ht="33" thickTop="1">
      <c r="B5" s="47">
        <f t="shared" ref="B5:B35" si="1" xml:space="preserve"> ROW() - 4</f>
        <v>1</v>
      </c>
      <c r="C5" s="6" t="s">
        <v>8</v>
      </c>
      <c r="D5" s="260" t="str">
        <f>E5</f>
        <v>ㄅ</v>
      </c>
      <c r="E5" s="19" t="s">
        <v>329</v>
      </c>
      <c r="F5" s="5" t="s">
        <v>8</v>
      </c>
      <c r="G5" s="13" t="s">
        <v>8</v>
      </c>
      <c r="H5" s="13" t="s">
        <v>8</v>
      </c>
      <c r="I5" s="321"/>
      <c r="J5" s="5" t="str">
        <f>_xlfn.CONCAT(F5:F8)</f>
        <v>pbPm</v>
      </c>
      <c r="K5" s="6" t="str">
        <f xml:space="preserve"> _xlfn.CONCAT(C5:C8)</f>
        <v>pbPm</v>
      </c>
      <c r="L5" s="19" t="s">
        <v>329</v>
      </c>
      <c r="M5" s="13"/>
      <c r="O5" s="30">
        <v>1</v>
      </c>
      <c r="P5" s="9">
        <v>1</v>
      </c>
      <c r="Q5" s="20" t="str" cm="1">
        <f t="array" ref="Q5" xml:space="preserve"> IFERROR( INDEX($D$5:$D$63, MATCH(TRUE, EXACT($P5, $C$5:$C$63),0)), "")</f>
        <v/>
      </c>
      <c r="R5" s="14" t="str" cm="1">
        <f t="array" ref="R5" xml:space="preserve"> IFERROR( INDEX($G$9:$G$63, MATCH(TRUE, EXACT($P5, $C$5:$C$63),0)), "")</f>
        <v/>
      </c>
      <c r="S5" s="34" t="str" cm="1">
        <f t="array" ref="S5" xml:space="preserve"> IFERROR( INDEX($F$5:$F$63, MATCH(TRUE, EXACT($P5, $C$5:$C$63),0)), "")</f>
        <v/>
      </c>
      <c r="U5" s="30">
        <v>1</v>
      </c>
      <c r="V5" s="69" t="s">
        <v>312</v>
      </c>
      <c r="W5" s="20" t="str" cm="1">
        <f t="array" ref="W5" xml:space="preserve"> IFERROR( INDEX($D$5:$D$63, MATCH(TRUE, EXACT($V5, $C$5:$C$63),0)), "")</f>
        <v/>
      </c>
      <c r="X5" s="14" t="str" cm="1">
        <f t="array" ref="X5" xml:space="preserve"> IFERROR( INDEX($G$9:$G$63, MATCH(TRUE, EXACT($V5, $C$5:$C$63),0)), "")</f>
        <v/>
      </c>
      <c r="Y5" s="34" t="str" cm="1">
        <f t="array" ref="Y5" xml:space="preserve"> IFERROR( INDEX($F$5:$F$63, MATCH(TRUE, EXACT($V5, $C$5:$C$63),0)), "")</f>
        <v/>
      </c>
      <c r="AA5" s="3">
        <f xml:space="preserve"> ROW() - 4</f>
        <v>1</v>
      </c>
      <c r="AB5" s="6"/>
      <c r="AC5" s="19"/>
      <c r="AD5" s="13"/>
      <c r="AE5" s="5"/>
      <c r="AH5" s="62" t="s">
        <v>330</v>
      </c>
      <c r="AK5" s="63" t="str">
        <f xml:space="preserve"> "- 'xlit|" &amp; AH6 &amp; "|" &amp; AH7 &amp; "|'"</f>
        <v>- 'xlit|132750| 34567|'</v>
      </c>
      <c r="AP5" s="79"/>
      <c r="AQ5" s="107">
        <f t="shared" si="0"/>
        <v>2</v>
      </c>
      <c r="AR5" s="108" t="s">
        <v>314</v>
      </c>
      <c r="AS5" s="27" t="s">
        <v>12</v>
      </c>
      <c r="AT5" s="28" t="s">
        <v>13</v>
      </c>
      <c r="AU5" s="79"/>
    </row>
    <row r="6" spans="2:47">
      <c r="B6" s="47">
        <f t="shared" si="1"/>
        <v>2</v>
      </c>
      <c r="C6" s="6" t="s">
        <v>16</v>
      </c>
      <c r="D6" s="260" t="s">
        <v>332</v>
      </c>
      <c r="E6" s="19" t="s">
        <v>314</v>
      </c>
      <c r="F6" s="7" t="s">
        <v>16</v>
      </c>
      <c r="G6" s="13" t="s">
        <v>16</v>
      </c>
      <c r="H6" s="13" t="s">
        <v>16</v>
      </c>
      <c r="I6" s="321"/>
      <c r="J6" s="7"/>
      <c r="K6" s="6"/>
      <c r="L6" s="19" t="s">
        <v>314</v>
      </c>
      <c r="M6" s="13"/>
      <c r="O6" s="31">
        <f>O5+1</f>
        <v>2</v>
      </c>
      <c r="P6" s="6" t="s">
        <v>333</v>
      </c>
      <c r="Q6" s="19" t="str" cm="1">
        <f t="array" ref="Q6" xml:space="preserve"> IFERROR( INDEX($D$5:$D$63, MATCH(TRUE, EXACT($P6, $C$5:$C$63),0)), "")</f>
        <v/>
      </c>
      <c r="R6" s="13" t="str" cm="1">
        <f t="array" ref="R6" xml:space="preserve"> IFERROR( INDEX($G$9:$G$63, MATCH(TRUE, EXACT($P6, $C$5:$C$63),0)), "")</f>
        <v/>
      </c>
      <c r="S6" s="35" t="str" cm="1">
        <f t="array" ref="S6" xml:space="preserve"> IFERROR( INDEX($F$5:$F$63, MATCH(TRUE, EXACT($P6, $C$5:$C$63),0)), "")</f>
        <v/>
      </c>
      <c r="U6" s="31">
        <f>U5+1</f>
        <v>2</v>
      </c>
      <c r="V6" s="6" t="s">
        <v>334</v>
      </c>
      <c r="W6" s="19" t="str" cm="1">
        <f t="array" ref="W6" xml:space="preserve"> IFERROR( INDEX($D$5:$D$63, MATCH(TRUE, EXACT($V6, $C$5:$C$63),0)), "")</f>
        <v>ㄥㄛ</v>
      </c>
      <c r="X6" s="13" t="str" cm="1">
        <f t="array" ref="X6" xml:space="preserve"> IFERROR( INDEX($G$9:$G$63, MATCH(TRUE, EXACT($V6, $C$5:$C$63),0)), "")</f>
        <v>Nai</v>
      </c>
      <c r="Y6" s="35" t="str" cm="1">
        <f t="array" ref="Y6" xml:space="preserve"> IFERROR( INDEX($F$5:$F$63, MATCH(TRUE, EXACT($V6, $C$5:$C$63),0)), "")</f>
        <v>Q</v>
      </c>
      <c r="AA6" s="3">
        <f t="shared" ref="AA6:AA48" si="2" xml:space="preserve"> ROW() - 4</f>
        <v>2</v>
      </c>
      <c r="AB6" s="6"/>
      <c r="AC6" s="19"/>
      <c r="AD6" s="13"/>
      <c r="AE6" s="5"/>
      <c r="AG6" s="72">
        <f xml:space="preserve"> LEN(AH6)</f>
        <v>6</v>
      </c>
      <c r="AH6" s="60" t="str">
        <f xml:space="preserve"> _xlfn.CONCAT($AE$5:$AE$48)</f>
        <v>132750</v>
      </c>
      <c r="AP6" s="79"/>
      <c r="AQ6" s="107">
        <f t="shared" si="0"/>
        <v>3</v>
      </c>
      <c r="AR6" s="108" t="s">
        <v>10</v>
      </c>
      <c r="AS6" s="27" t="s">
        <v>20</v>
      </c>
      <c r="AT6" s="28" t="s">
        <v>21</v>
      </c>
      <c r="AU6" s="79"/>
    </row>
    <row r="7" spans="2:47">
      <c r="B7" s="47">
        <f t="shared" si="1"/>
        <v>3</v>
      </c>
      <c r="C7" s="6" t="s">
        <v>11</v>
      </c>
      <c r="D7" s="260" t="str">
        <f>E7</f>
        <v>ㄆ</v>
      </c>
      <c r="E7" s="19" t="s">
        <v>336</v>
      </c>
      <c r="F7" s="5" t="s">
        <v>11</v>
      </c>
      <c r="G7" s="13" t="s">
        <v>12</v>
      </c>
      <c r="H7" s="13" t="s">
        <v>12</v>
      </c>
      <c r="I7" s="321"/>
      <c r="J7" s="5"/>
      <c r="K7" s="6"/>
      <c r="L7" s="19" t="s">
        <v>10</v>
      </c>
      <c r="M7" s="13"/>
      <c r="O7" s="31">
        <f t="shared" ref="O7:O8" si="3">O6+1</f>
        <v>3</v>
      </c>
      <c r="P7" s="6" t="s">
        <v>337</v>
      </c>
      <c r="Q7" s="19" t="str" cm="1">
        <f t="array" ref="Q7" xml:space="preserve"> IFERROR( INDEX($D$5:$D$63, MATCH(TRUE, EXACT($P7, $C$5:$C$63),0)), "")</f>
        <v>ㄚ</v>
      </c>
      <c r="R7" s="13" t="str" cm="1">
        <f t="array" ref="R7" xml:space="preserve"> IFERROR( INDEX($G$9:$G$63, MATCH(TRUE, EXACT($P7, $C$5:$C$63),0)), "")</f>
        <v>oo</v>
      </c>
      <c r="S7" s="36" t="str" cm="1">
        <f t="array" ref="S7" xml:space="preserve"> IFERROR( INDEX($F$5:$F$63, MATCH(TRUE, EXACT($P7, $C$5:$C$63),0)), "")</f>
        <v>a</v>
      </c>
      <c r="U7" s="31">
        <f t="shared" ref="U7:U8" si="4">U6+1</f>
        <v>3</v>
      </c>
      <c r="V7" s="6" t="s">
        <v>283</v>
      </c>
      <c r="W7" s="19" t="str" cm="1">
        <f t="array" ref="W7" xml:space="preserve"> IFERROR( INDEX($D$5:$D$63, MATCH(TRUE, EXACT($V7, $C$5:$C$63),0)), "")</f>
        <v>ㄥㄚ</v>
      </c>
      <c r="X7" s="13" t="str" cm="1">
        <f t="array" ref="X7" xml:space="preserve"> IFERROR( INDEX($G$9:$G$63, MATCH(TRUE, EXACT($V7, $C$5:$C$63),0)), "")</f>
        <v>Noo</v>
      </c>
      <c r="Y7" s="36" t="str" cm="1">
        <f t="array" ref="Y7" xml:space="preserve"> IFERROR( INDEX($F$5:$F$63, MATCH(TRUE, EXACT($V7, $C$5:$C$63),0)), "")</f>
        <v>A</v>
      </c>
      <c r="AA7" s="3">
        <f t="shared" si="2"/>
        <v>3</v>
      </c>
      <c r="AB7" s="6"/>
      <c r="AC7" s="19"/>
      <c r="AD7" s="13"/>
      <c r="AE7" s="7"/>
      <c r="AG7" s="72">
        <f xml:space="preserve"> LEN(AH7)</f>
        <v>6</v>
      </c>
      <c r="AH7" s="60" t="str">
        <f xml:space="preserve"> _xlfn.CONCAT($AB$5:$AB$48)</f>
        <v xml:space="preserve"> 34567</v>
      </c>
      <c r="AQ7" s="107">
        <f t="shared" si="0"/>
        <v>4</v>
      </c>
      <c r="AR7" s="108" t="s">
        <v>18</v>
      </c>
      <c r="AS7" s="27" t="s">
        <v>16</v>
      </c>
      <c r="AT7" s="28" t="s">
        <v>17</v>
      </c>
    </row>
    <row r="8" spans="2:47">
      <c r="B8" s="47">
        <f t="shared" si="1"/>
        <v>4</v>
      </c>
      <c r="C8" s="6" t="s">
        <v>20</v>
      </c>
      <c r="D8" s="260" t="str">
        <f>E8</f>
        <v>ㄇ</v>
      </c>
      <c r="E8" s="19" t="s">
        <v>18</v>
      </c>
      <c r="F8" s="5" t="s">
        <v>20</v>
      </c>
      <c r="G8" s="16" t="s">
        <v>338</v>
      </c>
      <c r="H8" s="16" t="s">
        <v>339</v>
      </c>
      <c r="I8" s="322"/>
      <c r="J8" s="5"/>
      <c r="K8" s="6"/>
      <c r="L8" s="19" t="s">
        <v>18</v>
      </c>
      <c r="M8" s="16"/>
      <c r="O8" s="32">
        <f t="shared" si="3"/>
        <v>4</v>
      </c>
      <c r="P8" s="11" t="s">
        <v>340</v>
      </c>
      <c r="Q8" s="21" t="str" cm="1">
        <f t="array" ref="Q8" xml:space="preserve"> IFERROR( INDEX($D$5:$D$63, MATCH(TRUE, EXACT($P8, $C$5:$C$63),0)), "")</f>
        <v>ㄗ</v>
      </c>
      <c r="R8" s="15" t="str" cm="1">
        <f t="array" ref="R8" xml:space="preserve"> IFERROR( INDEX($G$9:$G$63, MATCH(TRUE, EXACT($P8, $C$5:$C$63),0)), "")</f>
        <v>ci-</v>
      </c>
      <c r="S8" s="37" t="str" cm="1">
        <f t="array" ref="S8" xml:space="preserve"> IFERROR( INDEX($F$5:$F$63, MATCH(TRUE, EXACT($P8, $C$5:$C$63),0)), "")</f>
        <v>z</v>
      </c>
      <c r="U8" s="32">
        <f t="shared" si="4"/>
        <v>4</v>
      </c>
      <c r="V8" s="11" t="s">
        <v>341</v>
      </c>
      <c r="W8" s="21" t="str" cm="1">
        <f t="array" ref="W8" xml:space="preserve"> IFERROR( INDEX($D$5:$D$63, MATCH(TRUE, EXACT($V8, $C$5:$C$63),0)), "")</f>
        <v>ㄐㄧ</v>
      </c>
      <c r="X8" s="15" t="str" cm="1">
        <f t="array" ref="X8" xml:space="preserve"> IFERROR( INDEX($G$9:$G$63, MATCH(TRUE, EXACT($V8, $C$5:$C$63),0)), "")</f>
        <v>i</v>
      </c>
      <c r="Y8" s="37" t="str" cm="1">
        <f t="array" ref="Y8" xml:space="preserve"> IFERROR( INDEX($F$5:$F$63, MATCH(TRUE, EXACT($V8, $C$5:$C$63),0)), "")</f>
        <v>Z</v>
      </c>
      <c r="AA8" s="3">
        <f t="shared" si="2"/>
        <v>4</v>
      </c>
      <c r="AB8" s="6"/>
      <c r="AC8" s="19"/>
      <c r="AD8" s="13"/>
      <c r="AE8" s="5"/>
      <c r="AP8" s="79"/>
      <c r="AQ8" s="107">
        <f t="shared" si="0"/>
        <v>5</v>
      </c>
      <c r="AR8" s="108" t="s">
        <v>22</v>
      </c>
      <c r="AS8" s="27" t="s">
        <v>23</v>
      </c>
      <c r="AT8" s="28" t="s">
        <v>24</v>
      </c>
      <c r="AU8" s="79"/>
    </row>
    <row r="9" spans="2:47">
      <c r="B9" s="48">
        <f t="shared" si="1"/>
        <v>5</v>
      </c>
      <c r="C9" s="9" t="s">
        <v>23</v>
      </c>
      <c r="D9" s="20" t="s">
        <v>22</v>
      </c>
      <c r="E9" s="261" t="str">
        <f t="shared" ref="E9:E12" si="5">D9</f>
        <v>ㄉ</v>
      </c>
      <c r="F9" s="8" t="s">
        <v>23</v>
      </c>
      <c r="G9" s="14" t="s">
        <v>23</v>
      </c>
      <c r="H9" s="14" t="s">
        <v>23</v>
      </c>
      <c r="I9" s="321"/>
      <c r="J9" s="8" t="str">
        <f>_xlfn.CONCAT(F9:F12)</f>
        <v>tTnl</v>
      </c>
      <c r="K9" s="9" t="str">
        <f xml:space="preserve"> _xlfn.CONCAT(C9:C12)</f>
        <v>tTnl</v>
      </c>
      <c r="L9" s="261" t="s">
        <v>22</v>
      </c>
      <c r="M9" s="13"/>
      <c r="O9" s="30">
        <f>O8+1</f>
        <v>5</v>
      </c>
      <c r="P9" s="9">
        <v>2</v>
      </c>
      <c r="Q9" s="20" t="str" cm="1">
        <f t="array" ref="Q9" xml:space="preserve"> IFERROR( INDEX($D$5:$D$63, MATCH(TRUE, EXACT($P9, $C$5:$C$63),0)), "")</f>
        <v/>
      </c>
      <c r="R9" s="14" t="str" cm="1">
        <f t="array" ref="R9" xml:space="preserve"> IFERROR( INDEX($G$9:$G$63, MATCH(TRUE, EXACT($P9, $C$5:$C$63),0)), "")</f>
        <v/>
      </c>
      <c r="S9" s="34" t="str" cm="1">
        <f t="array" ref="S9" xml:space="preserve"> IFERROR( INDEX($F$5:$F$63, MATCH(TRUE, EXACT($P9, $C$5:$C$63),0)), "")</f>
        <v/>
      </c>
      <c r="U9" s="30">
        <f>U8+1</f>
        <v>5</v>
      </c>
      <c r="V9" s="39" t="s">
        <v>342</v>
      </c>
      <c r="W9" s="20" t="str" cm="1">
        <f t="array" ref="W9" xml:space="preserve"> IFERROR( INDEX($D$5:$D$63, MATCH(TRUE, EXACT($V9, $C$5:$C$63),0)), "")</f>
        <v>ㄢ</v>
      </c>
      <c r="X9" s="14" t="str" cm="1">
        <f t="array" ref="X9" xml:space="preserve"> IFERROR( INDEX($G$9:$G$63, MATCH(TRUE, EXACT($V9, $C$5:$C$63),0)), "")</f>
        <v>Nau</v>
      </c>
      <c r="Y9" s="34" t="str" cm="1">
        <f t="array" ref="Y9" xml:space="preserve"> IFERROR( INDEX($F$5:$F$63, MATCH(TRUE, EXACT($V9, $C$5:$C$63),0)), "")</f>
        <v>@</v>
      </c>
      <c r="AA9" s="3">
        <f t="shared" si="2"/>
        <v>5</v>
      </c>
      <c r="AB9" s="6"/>
      <c r="AC9" s="19"/>
      <c r="AD9" s="13"/>
      <c r="AE9" s="5"/>
      <c r="AH9" s="62" t="s">
        <v>343</v>
      </c>
      <c r="AK9" s="63" t="str">
        <f xml:space="preserve"> "- 'xlit|" &amp; AH10 &amp; "|" &amp; AH11 &amp; "|'"</f>
        <v>- 'xlit|34567|˪ˋ˫ˊ．|'</v>
      </c>
      <c r="AP9" s="79"/>
      <c r="AQ9" s="107">
        <f t="shared" si="0"/>
        <v>6</v>
      </c>
      <c r="AR9" s="108" t="s">
        <v>25</v>
      </c>
      <c r="AS9" s="27" t="s">
        <v>27</v>
      </c>
      <c r="AT9" s="28" t="s">
        <v>28</v>
      </c>
      <c r="AU9" s="79"/>
    </row>
    <row r="10" spans="2:47">
      <c r="B10" s="47">
        <f t="shared" si="1"/>
        <v>6</v>
      </c>
      <c r="C10" s="6" t="s">
        <v>26</v>
      </c>
      <c r="D10" s="19" t="s">
        <v>345</v>
      </c>
      <c r="E10" s="260" t="str">
        <f t="shared" si="5"/>
        <v>ㄊ</v>
      </c>
      <c r="F10" s="5" t="s">
        <v>26</v>
      </c>
      <c r="G10" s="13" t="s">
        <v>27</v>
      </c>
      <c r="H10" s="13" t="s">
        <v>27</v>
      </c>
      <c r="I10" s="321"/>
      <c r="J10" s="5"/>
      <c r="K10" s="6"/>
      <c r="L10" s="260" t="s">
        <v>25</v>
      </c>
      <c r="M10" s="13"/>
      <c r="O10" s="31">
        <f t="shared" ref="O10:O12" si="6">O9+1</f>
        <v>6</v>
      </c>
      <c r="P10" s="6" t="s">
        <v>346</v>
      </c>
      <c r="Q10" s="19" t="str" cm="1">
        <f t="array" ref="Q10" xml:space="preserve"> IFERROR( INDEX($D$5:$D$63, MATCH(TRUE, EXACT($P10, $C$5:$C$63),0)), "")</f>
        <v>ㄥ</v>
      </c>
      <c r="R10" s="13" t="str" cm="1">
        <f t="array" ref="R10" xml:space="preserve"> IFERROR( INDEX($G$9:$G$63, MATCH(TRUE, EXACT($P10, $C$5:$C$63),0)), "")</f>
        <v>Nu</v>
      </c>
      <c r="S10" s="35" t="str" cm="1">
        <f t="array" ref="S10" xml:space="preserve"> IFERROR( INDEX($F$5:$F$63, MATCH(TRUE, EXACT($P10, $C$5:$C$63),0)), "")</f>
        <v>w</v>
      </c>
      <c r="U10" s="31">
        <f t="shared" ref="U10:U12" si="7">U9+1</f>
        <v>6</v>
      </c>
      <c r="V10" s="6" t="s">
        <v>347</v>
      </c>
      <c r="W10" s="19" t="str" cm="1">
        <f t="array" ref="W10" xml:space="preserve"> IFERROR( INDEX($D$5:$D$63, MATCH(TRUE, EXACT($V10, $C$5:$C$63),0)), "")</f>
        <v>ㄥ</v>
      </c>
      <c r="X10" s="13" cm="1">
        <f t="array" ref="X10" xml:space="preserve"> IFERROR( INDEX($G$9:$G$63, MATCH(TRUE, EXACT($V10, $C$5:$C$63),0)), "")</f>
        <v>2</v>
      </c>
      <c r="Y10" s="35" t="str" cm="1">
        <f t="array" ref="Y10" xml:space="preserve"> IFERROR( INDEX($F$5:$F$63, MATCH(TRUE, EXACT($V10, $C$5:$C$63),0)), "")</f>
        <v>W</v>
      </c>
      <c r="AA10" s="3">
        <f t="shared" si="2"/>
        <v>6</v>
      </c>
      <c r="AB10" s="6"/>
      <c r="AC10" s="19"/>
      <c r="AD10" s="13"/>
      <c r="AE10" s="5"/>
      <c r="AG10" s="72">
        <f xml:space="preserve"> LEN(AH10)</f>
        <v>5</v>
      </c>
      <c r="AH10" s="60" t="str">
        <f xml:space="preserve"> _xlfn.CONCAT($AB$5:$AB$42, AB44:AB48)</f>
        <v>34567</v>
      </c>
      <c r="AQ10" s="107">
        <f t="shared" si="0"/>
        <v>7</v>
      </c>
      <c r="AR10" s="108" t="s">
        <v>29</v>
      </c>
      <c r="AS10" s="27" t="s">
        <v>31</v>
      </c>
      <c r="AT10" s="28" t="s">
        <v>32</v>
      </c>
    </row>
    <row r="11" spans="2:47">
      <c r="B11" s="47">
        <f t="shared" si="1"/>
        <v>7</v>
      </c>
      <c r="C11" s="6" t="s">
        <v>31</v>
      </c>
      <c r="D11" s="19" t="s">
        <v>29</v>
      </c>
      <c r="E11" s="260" t="str">
        <f t="shared" si="5"/>
        <v>ㄋ</v>
      </c>
      <c r="F11" s="5" t="s">
        <v>31</v>
      </c>
      <c r="G11" s="13" t="s">
        <v>31</v>
      </c>
      <c r="H11" s="13" t="s">
        <v>31</v>
      </c>
      <c r="I11" s="321"/>
      <c r="J11" s="5"/>
      <c r="K11" s="6"/>
      <c r="L11" s="260" t="s">
        <v>29</v>
      </c>
      <c r="M11" s="13"/>
      <c r="O11" s="31">
        <f t="shared" si="6"/>
        <v>7</v>
      </c>
      <c r="P11" s="6" t="s">
        <v>348</v>
      </c>
      <c r="Q11" s="19" t="str" cm="1">
        <f t="array" ref="Q11" xml:space="preserve"> IFERROR( INDEX($D$5:$D$63, MATCH(TRUE, EXACT($P11, $C$5:$C$63),0)), "")</f>
        <v>ㄙ</v>
      </c>
      <c r="R11" s="13" t="str" cm="1">
        <f t="array" ref="R11" xml:space="preserve"> IFERROR( INDEX($G$9:$G$63, MATCH(TRUE, EXACT($P11, $C$5:$C$63),0)), "")</f>
        <v>si-</v>
      </c>
      <c r="S11" s="36" t="str" cm="1">
        <f t="array" ref="S11" xml:space="preserve"> IFERROR( INDEX($F$5:$F$63, MATCH(TRUE, EXACT($P11, $C$5:$C$63),0)), "")</f>
        <v>s</v>
      </c>
      <c r="U11" s="31">
        <f t="shared" si="7"/>
        <v>7</v>
      </c>
      <c r="V11" s="6" t="s">
        <v>349</v>
      </c>
      <c r="W11" s="19" t="str" cm="1">
        <f t="array" ref="W11" xml:space="preserve"> IFERROR( INDEX($D$5:$D$63, MATCH(TRUE, EXACT($V11, $C$5:$C$63),0)), "")</f>
        <v>ㄒㄧ</v>
      </c>
      <c r="X11" s="13" t="str" cm="1">
        <f t="array" ref="X11" xml:space="preserve"> IFERROR( INDEX($G$9:$G$63, MATCH(TRUE, EXACT($V11, $C$5:$C$63),0)), "")</f>
        <v>u</v>
      </c>
      <c r="Y11" s="36" t="str" cm="1">
        <f t="array" ref="Y11" xml:space="preserve"> IFERROR( INDEX($F$5:$F$63, MATCH(TRUE, EXACT($V11, $C$5:$C$63),0)), "")</f>
        <v>S</v>
      </c>
      <c r="AA11" s="3">
        <f t="shared" si="2"/>
        <v>7</v>
      </c>
      <c r="AB11" s="6"/>
      <c r="AC11" s="19"/>
      <c r="AD11" s="13"/>
      <c r="AE11" s="7"/>
      <c r="AG11" s="72">
        <f xml:space="preserve"> LEN(AH11)</f>
        <v>5</v>
      </c>
      <c r="AH11" s="71" t="str">
        <f xml:space="preserve"> _xlfn.CONCAT($AC$5:$AC$42, AC44:AC48)</f>
        <v>˪ˋ˫ˊ．</v>
      </c>
      <c r="AP11" s="79"/>
      <c r="AQ11" s="107">
        <f t="shared" si="0"/>
        <v>8</v>
      </c>
      <c r="AR11" s="108" t="s">
        <v>33</v>
      </c>
      <c r="AS11" s="27" t="s">
        <v>35</v>
      </c>
      <c r="AT11" s="28" t="s">
        <v>36</v>
      </c>
      <c r="AU11" s="79"/>
    </row>
    <row r="12" spans="2:47">
      <c r="B12" s="47">
        <f t="shared" si="1"/>
        <v>8</v>
      </c>
      <c r="C12" s="6" t="s">
        <v>35</v>
      </c>
      <c r="D12" s="19" t="s">
        <v>33</v>
      </c>
      <c r="E12" s="260" t="str">
        <f t="shared" si="5"/>
        <v>ㄌ</v>
      </c>
      <c r="F12" s="5" t="s">
        <v>35</v>
      </c>
      <c r="G12" s="13" t="s">
        <v>35</v>
      </c>
      <c r="H12" s="13" t="s">
        <v>35</v>
      </c>
      <c r="I12" s="321"/>
      <c r="J12" s="5"/>
      <c r="K12" s="6"/>
      <c r="L12" s="260" t="s">
        <v>33</v>
      </c>
      <c r="M12" s="13"/>
      <c r="O12" s="32">
        <f t="shared" si="6"/>
        <v>8</v>
      </c>
      <c r="P12" s="11" t="s">
        <v>351</v>
      </c>
      <c r="Q12" s="21" t="str" cm="1">
        <f t="array" ref="Q12" xml:space="preserve"> IFERROR( INDEX($D$5:$D$63, MATCH(TRUE, EXACT($P12, $C$5:$C$63),0)), "")</f>
        <v>ㄠ</v>
      </c>
      <c r="R12" s="15" t="str" cm="1">
        <f t="array" ref="R12" xml:space="preserve"> IFERROR( INDEX($G$9:$G$63, MATCH(TRUE, EXACT($P12, $C$5:$C$63),0)), "")</f>
        <v>ong</v>
      </c>
      <c r="S12" s="37" t="str" cm="1">
        <f t="array" ref="S12" xml:space="preserve"> IFERROR( INDEX($F$5:$F$63, MATCH(TRUE, EXACT($P12, $C$5:$C$63),0)), "")</f>
        <v>x</v>
      </c>
      <c r="U12" s="32">
        <f t="shared" si="7"/>
        <v>8</v>
      </c>
      <c r="V12" s="11" t="s">
        <v>352</v>
      </c>
      <c r="W12" s="21" t="str" cm="1">
        <f t="array" ref="W12" xml:space="preserve"> IFERROR( INDEX($D$5:$D$63, MATCH(TRUE, EXACT($V12, $C$5:$C$63),0)), "")</f>
        <v>ㄥㄠ</v>
      </c>
      <c r="X12" s="15" t="str" cm="1">
        <f t="array" ref="X12" xml:space="preserve"> IFERROR( INDEX($G$9:$G$63, MATCH(TRUE, EXACT($V12, $C$5:$C$63),0)), "")</f>
        <v>ang</v>
      </c>
      <c r="Y12" s="37" t="str" cm="1">
        <f t="array" ref="Y12" xml:space="preserve"> IFERROR( INDEX($F$5:$F$63, MATCH(TRUE, EXACT($V12, $C$5:$C$63),0)), "")</f>
        <v>X</v>
      </c>
      <c r="AA12" s="3">
        <f t="shared" si="2"/>
        <v>8</v>
      </c>
      <c r="AB12" s="6"/>
      <c r="AC12" s="19"/>
      <c r="AD12" s="13"/>
      <c r="AE12" s="5"/>
      <c r="AP12" s="79"/>
      <c r="AQ12" s="107">
        <f t="shared" si="0"/>
        <v>9</v>
      </c>
      <c r="AR12" s="108" t="s">
        <v>353</v>
      </c>
      <c r="AS12" s="27" t="s">
        <v>53</v>
      </c>
      <c r="AT12" s="28" t="s">
        <v>54</v>
      </c>
      <c r="AU12" s="79"/>
    </row>
    <row r="13" spans="2:47">
      <c r="B13" s="48">
        <f t="shared" si="1"/>
        <v>9</v>
      </c>
      <c r="C13" s="9" t="s">
        <v>53</v>
      </c>
      <c r="D13" s="261" t="str">
        <f>E13</f>
        <v>ㄍ</v>
      </c>
      <c r="E13" s="20" t="s">
        <v>353</v>
      </c>
      <c r="F13" s="8" t="s">
        <v>53</v>
      </c>
      <c r="G13" s="14" t="s">
        <v>53</v>
      </c>
      <c r="H13" s="14" t="s">
        <v>53</v>
      </c>
      <c r="I13" s="321"/>
      <c r="J13" s="8" t="str">
        <f>_xlfn.CONCAT(F13:F16)</f>
        <v>kgKh</v>
      </c>
      <c r="K13" s="9" t="str">
        <f xml:space="preserve"> _xlfn.CONCAT(C13:C16)</f>
        <v>kgKh</v>
      </c>
      <c r="L13" s="20" t="s">
        <v>353</v>
      </c>
      <c r="M13" s="13"/>
      <c r="O13" s="30">
        <f>O12+1</f>
        <v>9</v>
      </c>
      <c r="P13" s="9">
        <v>3</v>
      </c>
      <c r="Q13" s="20" t="str" cm="1">
        <f t="array" ref="Q13" xml:space="preserve"> IFERROR( INDEX($D$5:$D$63, MATCH(TRUE, EXACT($P13, $C$5:$C$63),0)), "")</f>
        <v/>
      </c>
      <c r="R13" s="14" t="str" cm="1">
        <f t="array" ref="R13" xml:space="preserve"> IFERROR( INDEX($G$9:$G$63, MATCH(TRUE, EXACT($P13, $C$5:$C$63),0)), "")</f>
        <v/>
      </c>
      <c r="S13" s="34" t="str" cm="1">
        <f t="array" ref="S13" xml:space="preserve"> IFERROR( INDEX($F$5:$F$63, MATCH(TRUE, EXACT($P13, $C$5:$C$63),0)), "")</f>
        <v/>
      </c>
      <c r="U13" s="30">
        <f>U12+1</f>
        <v>9</v>
      </c>
      <c r="V13" s="39" t="s">
        <v>354</v>
      </c>
      <c r="W13" s="20" t="str" cm="1">
        <f t="array" ref="W13" xml:space="preserve"> IFERROR( INDEX($D$5:$D$63, MATCH(TRUE, EXACT($V13, $C$5:$C$63),0)), "")</f>
        <v/>
      </c>
      <c r="X13" s="14" t="str" cm="1">
        <f t="array" ref="X13" xml:space="preserve"> IFERROR( INDEX($G$9:$G$63, MATCH(TRUE, EXACT($V13, $C$5:$C$63),0)), "")</f>
        <v/>
      </c>
      <c r="Y13" s="34" t="str" cm="1">
        <f t="array" ref="Y13" xml:space="preserve"> IFERROR( INDEX($F$5:$F$63, MATCH(TRUE, EXACT($V13, $C$5:$C$63),0)), "")</f>
        <v/>
      </c>
      <c r="AA13" s="3">
        <f t="shared" si="2"/>
        <v>9</v>
      </c>
      <c r="AB13" s="6"/>
      <c r="AC13" s="19"/>
      <c r="AD13" s="13"/>
      <c r="AE13" s="5"/>
      <c r="AH13" s="62" t="s">
        <v>355</v>
      </c>
      <c r="AK13" s="63" t="str">
        <f xml:space="preserve"> "- 'xlit|" &amp; AH14 &amp; "|" &amp; AH15 &amp; "|'"</f>
        <v>- 'xlit|132750| ˪ˋ˫ˊ．|'</v>
      </c>
      <c r="AQ13" s="107">
        <f t="shared" si="0"/>
        <v>10</v>
      </c>
      <c r="AR13" s="108" t="s">
        <v>353</v>
      </c>
      <c r="AS13" s="27" t="s">
        <v>57</v>
      </c>
      <c r="AT13" s="28" t="s">
        <v>58</v>
      </c>
    </row>
    <row r="14" spans="2:47">
      <c r="B14" s="47">
        <f t="shared" si="1"/>
        <v>10</v>
      </c>
      <c r="C14" s="6" t="s">
        <v>60</v>
      </c>
      <c r="D14" s="260" t="s">
        <v>356</v>
      </c>
      <c r="E14" s="19" t="s">
        <v>315</v>
      </c>
      <c r="F14" s="5" t="s">
        <v>60</v>
      </c>
      <c r="G14" s="13" t="s">
        <v>60</v>
      </c>
      <c r="H14" s="13" t="s">
        <v>60</v>
      </c>
      <c r="I14" s="321"/>
      <c r="J14" s="5"/>
      <c r="K14" s="6"/>
      <c r="L14" s="19" t="s">
        <v>315</v>
      </c>
      <c r="M14" s="13"/>
      <c r="N14" s="2" t="s">
        <v>302</v>
      </c>
      <c r="O14" s="31">
        <f t="shared" ref="O14:O16" si="8">O13+1</f>
        <v>10</v>
      </c>
      <c r="P14" s="6" t="s">
        <v>357</v>
      </c>
      <c r="Q14" s="19" t="str" cm="1">
        <f t="array" ref="Q14" xml:space="preserve"> IFERROR( INDEX($D$5:$D$63, MATCH(TRUE, EXACT($P14, $C$5:$C$63),0)), "")</f>
        <v>ㄝ</v>
      </c>
      <c r="R14" s="13" t="str" cm="1">
        <f t="array" ref="R14" xml:space="preserve"> IFERROR( INDEX($G$9:$G$63, MATCH(TRUE, EXACT($P14, $C$5:$C$63),0)), "")</f>
        <v>o</v>
      </c>
      <c r="S14" s="35" t="str" cm="1">
        <f t="array" ref="S14" xml:space="preserve"> IFERROR( INDEX($F$5:$F$63, MATCH(TRUE, EXACT($P14, $C$5:$C$63),0)), "")</f>
        <v>e</v>
      </c>
      <c r="U14" s="31">
        <f t="shared" ref="U14:U16" si="9">U13+1</f>
        <v>10</v>
      </c>
      <c r="V14" s="6" t="s">
        <v>313</v>
      </c>
      <c r="W14" s="19" t="str" cm="1">
        <f t="array" ref="W14" xml:space="preserve"> IFERROR( INDEX($D$5:$D$63, MATCH(TRUE, EXACT($V14, $C$5:$C$63),0)), "")</f>
        <v>ㄥㄝ</v>
      </c>
      <c r="X14" s="13" t="str" cm="1">
        <f t="array" ref="X14" xml:space="preserve"> IFERROR( INDEX($G$9:$G$63, MATCH(TRUE, EXACT($V14, $C$5:$C$63),0)), "")</f>
        <v>an</v>
      </c>
      <c r="Y14" s="35" t="str" cm="1">
        <f t="array" ref="Y14" xml:space="preserve"> IFERROR( INDEX($F$5:$F$63, MATCH(TRUE, EXACT($V14, $C$5:$C$63),0)), "")</f>
        <v>E</v>
      </c>
      <c r="AA14" s="3">
        <f t="shared" si="2"/>
        <v>10</v>
      </c>
      <c r="AB14" s="6"/>
      <c r="AC14" s="19"/>
      <c r="AD14" s="13"/>
      <c r="AE14" s="5"/>
      <c r="AG14" s="72">
        <f xml:space="preserve"> LEN(AH14)</f>
        <v>6</v>
      </c>
      <c r="AH14" s="60" t="str">
        <f xml:space="preserve"> _xlfn.CONCAT($AE$5:$AE$48)</f>
        <v>132750</v>
      </c>
      <c r="AQ14" s="107">
        <f t="shared" si="0"/>
        <v>11</v>
      </c>
      <c r="AR14" s="108" t="s">
        <v>55</v>
      </c>
      <c r="AS14" s="27" t="s">
        <v>67</v>
      </c>
      <c r="AT14" s="28" t="s">
        <v>68</v>
      </c>
    </row>
    <row r="15" spans="2:47">
      <c r="B15" s="47">
        <f t="shared" si="1"/>
        <v>11</v>
      </c>
      <c r="C15" s="6" t="s">
        <v>56</v>
      </c>
      <c r="D15" s="260" t="str">
        <f>E15</f>
        <v>ㄎ</v>
      </c>
      <c r="E15" s="19" t="s">
        <v>359</v>
      </c>
      <c r="F15" s="5" t="s">
        <v>56</v>
      </c>
      <c r="G15" s="13" t="s">
        <v>57</v>
      </c>
      <c r="H15" s="13" t="s">
        <v>57</v>
      </c>
      <c r="I15" s="321"/>
      <c r="J15" s="5"/>
      <c r="K15" s="6"/>
      <c r="L15" s="19" t="s">
        <v>55</v>
      </c>
      <c r="M15" s="13"/>
      <c r="O15" s="31">
        <f t="shared" si="8"/>
        <v>11</v>
      </c>
      <c r="P15" s="6" t="s">
        <v>360</v>
      </c>
      <c r="Q15" s="19" t="str" cm="1">
        <f t="array" ref="Q15" xml:space="preserve"> IFERROR( INDEX($D$5:$D$63, MATCH(TRUE, EXACT($P15, $C$5:$C$63),0)), "")</f>
        <v/>
      </c>
      <c r="R15" s="13" t="str" cm="1">
        <f t="array" ref="R15" xml:space="preserve"> IFERROR( INDEX($G$9:$G$63, MATCH(TRUE, EXACT($P15, $C$5:$C$63),0)), "")</f>
        <v/>
      </c>
      <c r="S15" s="36" t="str" cm="1">
        <f t="array" ref="S15" xml:space="preserve"> IFERROR( INDEX($F$5:$F$63, MATCH(TRUE, EXACT($P15, $C$5:$C$63),0)), "")</f>
        <v/>
      </c>
      <c r="U15" s="31">
        <f t="shared" si="9"/>
        <v>11</v>
      </c>
      <c r="V15" s="6" t="s">
        <v>361</v>
      </c>
      <c r="W15" s="19" t="str" cm="1">
        <f t="array" ref="W15" xml:space="preserve"> IFERROR( INDEX($D$5:$D$63, MATCH(TRUE, EXACT($V15, $C$5:$C$63),0)), "")</f>
        <v/>
      </c>
      <c r="X15" s="13" t="str" cm="1">
        <f t="array" ref="X15" xml:space="preserve"> IFERROR( INDEX($G$9:$G$63, MATCH(TRUE, EXACT($V15, $C$5:$C$63),0)), "")</f>
        <v/>
      </c>
      <c r="Y15" s="36" t="str" cm="1">
        <f t="array" ref="Y15" xml:space="preserve"> IFERROR( INDEX($F$5:$F$63, MATCH(TRUE, EXACT($V15, $C$5:$C$63),0)), "")</f>
        <v/>
      </c>
      <c r="AA15" s="3">
        <f t="shared" si="2"/>
        <v>11</v>
      </c>
      <c r="AB15" s="6"/>
      <c r="AC15" s="19"/>
      <c r="AD15" s="13"/>
      <c r="AE15" s="7"/>
      <c r="AG15" s="72">
        <f xml:space="preserve"> LEN(AH15)</f>
        <v>6</v>
      </c>
      <c r="AH15" s="60" t="str">
        <f xml:space="preserve"> _xlfn.CONCAT($AC$5:$AC$48)</f>
        <v xml:space="preserve"> ˪ˋ˫ˊ．</v>
      </c>
      <c r="AP15" s="119"/>
      <c r="AQ15" s="107">
        <f t="shared" si="0"/>
        <v>12</v>
      </c>
      <c r="AR15" s="108" t="s">
        <v>55</v>
      </c>
      <c r="AS15" s="27" t="s">
        <v>362</v>
      </c>
      <c r="AT15" s="28" t="s">
        <v>363</v>
      </c>
      <c r="AU15" s="119"/>
    </row>
    <row r="16" spans="2:47">
      <c r="B16" s="49">
        <f t="shared" si="1"/>
        <v>12</v>
      </c>
      <c r="C16" s="11" t="s">
        <v>67</v>
      </c>
      <c r="D16" s="262" t="str">
        <f>E16</f>
        <v>ㄏ</v>
      </c>
      <c r="E16" s="21" t="s">
        <v>364</v>
      </c>
      <c r="F16" s="10" t="s">
        <v>67</v>
      </c>
      <c r="G16" s="15" t="s">
        <v>67</v>
      </c>
      <c r="H16" s="15" t="s">
        <v>67</v>
      </c>
      <c r="I16" s="321"/>
      <c r="J16" s="10"/>
      <c r="K16" s="11"/>
      <c r="L16" s="21" t="s">
        <v>364</v>
      </c>
      <c r="M16" s="13"/>
      <c r="O16" s="32">
        <f t="shared" si="8"/>
        <v>12</v>
      </c>
      <c r="P16" s="11" t="s">
        <v>39</v>
      </c>
      <c r="Q16" s="21" t="str" cm="1">
        <f t="array" ref="Q16" xml:space="preserve"> IFERROR( INDEX($D$5:$D$63, MATCH(TRUE, EXACT($P16, $C$5:$C$63),0)), "")</f>
        <v>ㄘ</v>
      </c>
      <c r="R16" s="15" t="str" cm="1">
        <f t="array" ref="R16" xml:space="preserve"> IFERROR( INDEX($G$9:$G$63, MATCH(TRUE, EXACT($P16, $C$5:$C$63),0)), "")</f>
        <v>chi-</v>
      </c>
      <c r="S16" s="37" t="str" cm="1">
        <f t="array" ref="S16" xml:space="preserve"> IFERROR( INDEX($F$5:$F$63, MATCH(TRUE, EXACT($P16, $C$5:$C$63),0)), "")</f>
        <v>c</v>
      </c>
      <c r="U16" s="32">
        <f t="shared" si="9"/>
        <v>12</v>
      </c>
      <c r="V16" s="11" t="s">
        <v>365</v>
      </c>
      <c r="W16" s="21" t="str" cm="1">
        <f t="array" ref="W16" xml:space="preserve"> IFERROR( INDEX($D$5:$D$63, MATCH(TRUE, EXACT($V16, $C$5:$C$63),0)), "")</f>
        <v>ㄑㄧ</v>
      </c>
      <c r="X16" s="15" t="str" cm="1">
        <f t="array" ref="X16" xml:space="preserve"> IFERROR( INDEX($G$9:$G$63, MATCH(TRUE, EXACT($V16, $C$5:$C$63),0)), "")</f>
        <v>Ni</v>
      </c>
      <c r="Y16" s="37" t="str" cm="1">
        <f t="array" ref="Y16" xml:space="preserve"> IFERROR( INDEX($F$5:$F$63, MATCH(TRUE, EXACT($V16, $C$5:$C$63),0)), "")</f>
        <v>C</v>
      </c>
      <c r="AA16" s="3">
        <f t="shared" si="2"/>
        <v>12</v>
      </c>
      <c r="AB16" s="6"/>
      <c r="AC16" s="19"/>
      <c r="AD16" s="13"/>
      <c r="AE16" s="5"/>
      <c r="AP16" s="123"/>
      <c r="AQ16" s="107">
        <f t="shared" si="0"/>
        <v>13</v>
      </c>
      <c r="AR16" s="108" t="s">
        <v>364</v>
      </c>
      <c r="AS16" s="27" t="s">
        <v>366</v>
      </c>
      <c r="AT16" s="28" t="s">
        <v>367</v>
      </c>
      <c r="AU16" s="123"/>
    </row>
    <row r="17" spans="2:47">
      <c r="B17" s="48">
        <f t="shared" si="1"/>
        <v>13</v>
      </c>
      <c r="C17" s="9" t="s">
        <v>953</v>
      </c>
      <c r="D17" s="20" t="s">
        <v>369</v>
      </c>
      <c r="E17" s="261" t="str">
        <f t="shared" ref="E17:E19" si="10">D17</f>
        <v>ㄗ</v>
      </c>
      <c r="F17" s="8" t="s">
        <v>340</v>
      </c>
      <c r="G17" s="14" t="s">
        <v>38</v>
      </c>
      <c r="H17" s="14" t="s">
        <v>38</v>
      </c>
      <c r="I17" s="321"/>
      <c r="J17" s="8" t="str">
        <f>_xlfn.CONCAT(F17:F20)</f>
        <v>zcsj</v>
      </c>
      <c r="K17" s="9" t="str">
        <f xml:space="preserve"> _xlfn.CONCAT(C17:C20)</f>
        <v>zcsj</v>
      </c>
      <c r="L17" s="261" t="s">
        <v>369</v>
      </c>
      <c r="M17" s="13"/>
      <c r="O17" s="30">
        <f>O16+1</f>
        <v>13</v>
      </c>
      <c r="P17" s="9">
        <v>4</v>
      </c>
      <c r="Q17" s="20" t="str" cm="1">
        <f t="array" ref="Q17" xml:space="preserve"> IFERROR( INDEX($D$5:$D$63, MATCH(TRUE, EXACT($P17, $C$5:$C$63),0)), "")</f>
        <v/>
      </c>
      <c r="R17" s="14" t="str" cm="1">
        <f t="array" ref="R17" xml:space="preserve"> IFERROR( INDEX($G$9:$G$63, MATCH(TRUE, EXACT($P17, $C$5:$C$63),0)), "")</f>
        <v/>
      </c>
      <c r="S17" s="34" t="str" cm="1">
        <f t="array" ref="S17" xml:space="preserve"> IFERROR( INDEX($F$5:$F$63, MATCH(TRUE, EXACT($P17, $C$5:$C$63),0)), "")</f>
        <v/>
      </c>
      <c r="U17" s="30">
        <f>U16+1</f>
        <v>13</v>
      </c>
      <c r="V17" s="39" t="s">
        <v>370</v>
      </c>
      <c r="W17" s="20" t="str" cm="1">
        <f t="array" ref="W17" xml:space="preserve"> IFERROR( INDEX($D$5:$D$63, MATCH(TRUE, EXACT($V17, $C$5:$C$63),0)), "")</f>
        <v/>
      </c>
      <c r="X17" s="14" t="str" cm="1">
        <f t="array" ref="X17" xml:space="preserve"> IFERROR( INDEX($G$9:$G$63, MATCH(TRUE, EXACT($V17, $C$5:$C$63),0)), "")</f>
        <v/>
      </c>
      <c r="Y17" s="34" t="str" cm="1">
        <f t="array" ref="Y17" xml:space="preserve"> IFERROR( INDEX($F$5:$F$63, MATCH(TRUE, EXACT($V17, $C$5:$C$63),0)), "")</f>
        <v/>
      </c>
      <c r="AA17" s="3">
        <f t="shared" si="2"/>
        <v>13</v>
      </c>
      <c r="AB17" s="6"/>
      <c r="AC17" s="19"/>
      <c r="AD17" s="13"/>
      <c r="AE17" s="5"/>
      <c r="AP17" s="123"/>
      <c r="AQ17" s="107">
        <f t="shared" si="0"/>
        <v>14</v>
      </c>
      <c r="AR17" s="108" t="s">
        <v>371</v>
      </c>
      <c r="AS17" s="27" t="s">
        <v>372</v>
      </c>
      <c r="AT17" s="28" t="s">
        <v>373</v>
      </c>
      <c r="AU17" s="123"/>
    </row>
    <row r="18" spans="2:47">
      <c r="B18" s="47">
        <f t="shared" si="1"/>
        <v>14</v>
      </c>
      <c r="C18" s="6" t="s">
        <v>38</v>
      </c>
      <c r="D18" s="19" t="s">
        <v>41</v>
      </c>
      <c r="E18" s="260" t="str">
        <f t="shared" si="10"/>
        <v>ㄘ</v>
      </c>
      <c r="F18" s="5" t="s">
        <v>39</v>
      </c>
      <c r="G18" s="13" t="s">
        <v>375</v>
      </c>
      <c r="H18" s="13" t="s">
        <v>375</v>
      </c>
      <c r="I18" s="321"/>
      <c r="J18" s="5"/>
      <c r="K18" s="6"/>
      <c r="L18" s="260" t="s">
        <v>41</v>
      </c>
      <c r="M18" s="13"/>
      <c r="O18" s="31">
        <f t="shared" ref="O18:O20" si="11">O17+1</f>
        <v>14</v>
      </c>
      <c r="P18" s="6" t="s">
        <v>376</v>
      </c>
      <c r="Q18" s="19" t="str" cm="1">
        <f t="array" ref="Q18" xml:space="preserve"> IFERROR( INDEX($D$5:$D$63, MATCH(TRUE, EXACT($P18, $C$5:$C$63),0)), "")</f>
        <v/>
      </c>
      <c r="R18" s="13" t="str" cm="1">
        <f t="array" ref="R18" xml:space="preserve"> IFERROR( INDEX($G$9:$G$63, MATCH(TRUE, EXACT($P18, $C$5:$C$63),0)), "")</f>
        <v/>
      </c>
      <c r="S18" s="35" t="str" cm="1">
        <f t="array" ref="S18" xml:space="preserve"> IFERROR( INDEX($F$5:$F$63, MATCH(TRUE, EXACT($P18, $C$5:$C$63),0)), "")</f>
        <v/>
      </c>
      <c r="U18" s="31">
        <f t="shared" ref="U18:U20" si="12">U17+1</f>
        <v>14</v>
      </c>
      <c r="V18" s="6" t="s">
        <v>377</v>
      </c>
      <c r="W18" s="19" t="str" cm="1">
        <f t="array" ref="W18" xml:space="preserve"> IFERROR( INDEX($D$5:$D$63, MATCH(TRUE, EXACT($V18, $C$5:$C$63),0)), "")</f>
        <v/>
      </c>
      <c r="X18" s="13" t="str" cm="1">
        <f t="array" ref="X18" xml:space="preserve"> IFERROR( INDEX($G$9:$G$63, MATCH(TRUE, EXACT($V18, $C$5:$C$63),0)), "")</f>
        <v/>
      </c>
      <c r="Y18" s="35" t="str" cm="1">
        <f t="array" ref="Y18" xml:space="preserve"> IFERROR( INDEX($F$5:$F$63, MATCH(TRUE, EXACT($V18, $C$5:$C$63),0)), "")</f>
        <v/>
      </c>
      <c r="AA18" s="3">
        <f t="shared" si="2"/>
        <v>14</v>
      </c>
      <c r="AB18" s="6"/>
      <c r="AC18" s="19"/>
      <c r="AD18" s="13"/>
      <c r="AE18" s="5"/>
      <c r="AP18" s="123"/>
      <c r="AQ18" s="107">
        <f t="shared" si="0"/>
        <v>15</v>
      </c>
      <c r="AR18" s="108" t="s">
        <v>371</v>
      </c>
      <c r="AS18" s="27" t="s">
        <v>60</v>
      </c>
      <c r="AT18" s="28" t="s">
        <v>61</v>
      </c>
      <c r="AU18" s="123"/>
    </row>
    <row r="19" spans="2:47">
      <c r="B19" s="47">
        <f t="shared" si="1"/>
        <v>15</v>
      </c>
      <c r="C19" s="6" t="s">
        <v>50</v>
      </c>
      <c r="D19" s="19" t="s">
        <v>49</v>
      </c>
      <c r="E19" s="260" t="str">
        <f t="shared" si="10"/>
        <v>ㄙ</v>
      </c>
      <c r="F19" s="5" t="s">
        <v>50</v>
      </c>
      <c r="G19" s="13" t="s">
        <v>50</v>
      </c>
      <c r="H19" s="13" t="s">
        <v>50</v>
      </c>
      <c r="I19" s="321"/>
      <c r="J19" s="5"/>
      <c r="K19" s="6"/>
      <c r="L19" s="260" t="s">
        <v>49</v>
      </c>
      <c r="M19" s="13"/>
      <c r="O19" s="31">
        <f t="shared" si="11"/>
        <v>15</v>
      </c>
      <c r="P19" s="6" t="s">
        <v>378</v>
      </c>
      <c r="Q19" s="19" t="str" cm="1">
        <f t="array" ref="Q19" xml:space="preserve"> IFERROR( INDEX($D$5:$D$63, MATCH(TRUE, EXACT($P19, $C$5:$C$63),0)), "")</f>
        <v/>
      </c>
      <c r="R19" s="13" t="str" cm="1">
        <f t="array" ref="R19" xml:space="preserve"> IFERROR( INDEX($G$9:$G$63, MATCH(TRUE, EXACT($P19, $C$5:$C$63),0)), "")</f>
        <v/>
      </c>
      <c r="S19" s="36" t="str" cm="1">
        <f t="array" ref="S19" xml:space="preserve"> IFERROR( INDEX($F$5:$F$63, MATCH(TRUE, EXACT($P19, $C$5:$C$63),0)), "")</f>
        <v/>
      </c>
      <c r="U19" s="31">
        <f t="shared" si="12"/>
        <v>15</v>
      </c>
      <c r="V19" s="6" t="s">
        <v>379</v>
      </c>
      <c r="W19" s="19" t="str" cm="1">
        <f t="array" ref="W19" xml:space="preserve"> IFERROR( INDEX($D$5:$D$63, MATCH(TRUE, EXACT($V19, $C$5:$C$63),0)), "")</f>
        <v/>
      </c>
      <c r="X19" s="13" t="str" cm="1">
        <f t="array" ref="X19" xml:space="preserve"> IFERROR( INDEX($G$9:$G$63, MATCH(TRUE, EXACT($V19, $C$5:$C$63),0)), "")</f>
        <v/>
      </c>
      <c r="Y19" s="36" t="str" cm="1">
        <f t="array" ref="Y19" xml:space="preserve"> IFERROR( INDEX($F$5:$F$63, MATCH(TRUE, EXACT($V19, $C$5:$C$63),0)), "")</f>
        <v/>
      </c>
      <c r="AA19" s="3">
        <f t="shared" si="2"/>
        <v>15</v>
      </c>
      <c r="AB19" s="6"/>
      <c r="AC19" s="19"/>
      <c r="AD19" s="13"/>
      <c r="AE19" s="7"/>
      <c r="AP19" s="123"/>
      <c r="AQ19" s="107">
        <f t="shared" si="0"/>
        <v>16</v>
      </c>
      <c r="AR19" s="108" t="s">
        <v>380</v>
      </c>
      <c r="AS19" s="27" t="s">
        <v>64</v>
      </c>
      <c r="AT19" s="28" t="s">
        <v>381</v>
      </c>
      <c r="AU19" s="123"/>
    </row>
    <row r="20" spans="2:47">
      <c r="B20" s="47">
        <f t="shared" si="1"/>
        <v>16</v>
      </c>
      <c r="C20" s="6" t="s">
        <v>386</v>
      </c>
      <c r="D20" s="205" t="s">
        <v>383</v>
      </c>
      <c r="E20" s="263" t="s">
        <v>384</v>
      </c>
      <c r="F20" s="5" t="s">
        <v>385</v>
      </c>
      <c r="G20" s="13" t="s">
        <v>386</v>
      </c>
      <c r="H20" s="13" t="s">
        <v>386</v>
      </c>
      <c r="I20" s="321"/>
      <c r="J20" s="5"/>
      <c r="K20" s="6"/>
      <c r="L20" s="263" t="s">
        <v>962</v>
      </c>
      <c r="M20" s="13"/>
      <c r="O20" s="32">
        <f t="shared" si="11"/>
        <v>16</v>
      </c>
      <c r="P20" s="11" t="s">
        <v>311</v>
      </c>
      <c r="Q20" s="21" t="str" cm="1">
        <f t="array" ref="Q20" xml:space="preserve"> IFERROR( INDEX($D$5:$D$63, MATCH(TRUE, EXACT($P20, $C$5:$C$63),0)), "")</f>
        <v/>
      </c>
      <c r="R20" s="15" t="str" cm="1">
        <f t="array" ref="R20" xml:space="preserve"> IFERROR( INDEX($G$9:$G$63, MATCH(TRUE, EXACT($P20, $C$5:$C$63),0)), "")</f>
        <v/>
      </c>
      <c r="S20" s="37" t="str" cm="1">
        <f t="array" ref="S20" xml:space="preserve"> IFERROR( INDEX($F$5:$F$63, MATCH(TRUE, EXACT($P20, $C$5:$C$63),0)), "")</f>
        <v/>
      </c>
      <c r="U20" s="32">
        <f t="shared" si="12"/>
        <v>16</v>
      </c>
      <c r="V20" s="11" t="s">
        <v>387</v>
      </c>
      <c r="W20" s="21" t="str" cm="1">
        <f t="array" ref="W20" xml:space="preserve"> IFERROR( INDEX($D$5:$D$63, MATCH(TRUE, EXACT($V20, $C$5:$C$63),0)), "")</f>
        <v/>
      </c>
      <c r="X20" s="15" t="str" cm="1">
        <f t="array" ref="X20" xml:space="preserve"> IFERROR( INDEX($G$9:$G$63, MATCH(TRUE, EXACT($V20, $C$5:$C$63),0)), "")</f>
        <v/>
      </c>
      <c r="Y20" s="37" t="str" cm="1">
        <f t="array" ref="Y20" xml:space="preserve"> IFERROR( INDEX($F$5:$F$63, MATCH(TRUE, EXACT($V20, $C$5:$C$63),0)), "")</f>
        <v/>
      </c>
      <c r="AA20" s="3">
        <f t="shared" si="2"/>
        <v>16</v>
      </c>
      <c r="AB20" s="6"/>
      <c r="AC20" s="19"/>
      <c r="AD20" s="13"/>
      <c r="AE20" s="5"/>
      <c r="AQ20" s="107">
        <f t="shared" si="0"/>
        <v>17</v>
      </c>
      <c r="AR20" s="108" t="s">
        <v>388</v>
      </c>
      <c r="AS20" s="27" t="s">
        <v>47</v>
      </c>
      <c r="AT20" s="28" t="s">
        <v>389</v>
      </c>
    </row>
    <row r="21" spans="2:47">
      <c r="B21" s="48">
        <f t="shared" si="1"/>
        <v>17</v>
      </c>
      <c r="C21" s="9" t="s">
        <v>293</v>
      </c>
      <c r="D21" s="261" t="s">
        <v>390</v>
      </c>
      <c r="E21" s="20" t="s">
        <v>391</v>
      </c>
      <c r="F21" s="8" t="s">
        <v>293</v>
      </c>
      <c r="G21" s="14" t="s">
        <v>392</v>
      </c>
      <c r="H21" s="14" t="s">
        <v>392</v>
      </c>
      <c r="I21" s="321" t="s">
        <v>393</v>
      </c>
      <c r="J21" s="8" t="str">
        <f>_xlfn.CONCAT(F21:F24)</f>
        <v>ZCSw</v>
      </c>
      <c r="K21" s="9" t="str">
        <f xml:space="preserve"> _xlfn.CONCAT(C21:C24)</f>
        <v>ZCSw</v>
      </c>
      <c r="L21" s="20" t="s">
        <v>393</v>
      </c>
      <c r="M21" s="13"/>
      <c r="O21" s="30">
        <f>O20+1</f>
        <v>17</v>
      </c>
      <c r="P21" s="9">
        <v>5</v>
      </c>
      <c r="Q21" s="20" t="str" cm="1">
        <f t="array" ref="Q21" xml:space="preserve"> IFERROR( INDEX($D$5:$D$63, MATCH(TRUE, EXACT($P21, $C$5:$C$63),0)), "")</f>
        <v/>
      </c>
      <c r="R21" s="14" t="str" cm="1">
        <f t="array" ref="R21" xml:space="preserve"> IFERROR( INDEX($G$9:$G$63, MATCH(TRUE, EXACT($P21, $C$5:$C$63),0)), "")</f>
        <v/>
      </c>
      <c r="S21" s="34" t="str" cm="1">
        <f t="array" ref="S21" xml:space="preserve"> IFERROR( INDEX($F$5:$F$63, MATCH(TRUE, EXACT($P21, $C$5:$C$63),0)), "")</f>
        <v/>
      </c>
      <c r="U21" s="30">
        <f>U20+1</f>
        <v>17</v>
      </c>
      <c r="V21" s="39" t="s">
        <v>394</v>
      </c>
      <c r="W21" s="20" t="str" cm="1">
        <f t="array" ref="W21" xml:space="preserve"> IFERROR( INDEX($D$5:$D$63, MATCH(TRUE, EXACT($V21, $C$5:$C$63),0)), "")</f>
        <v/>
      </c>
      <c r="X21" s="14" t="str" cm="1">
        <f t="array" ref="X21" xml:space="preserve"> IFERROR( INDEX($G$9:$G$63, MATCH(TRUE, EXACT($V21, $C$5:$C$63),0)), "")</f>
        <v/>
      </c>
      <c r="Y21" s="34" t="str" cm="1">
        <f t="array" ref="Y21" xml:space="preserve"> IFERROR( INDEX($F$5:$F$63, MATCH(TRUE, EXACT($V21, $C$5:$C$63),0)), "")</f>
        <v/>
      </c>
      <c r="AA21" s="3">
        <f t="shared" si="2"/>
        <v>17</v>
      </c>
      <c r="AB21" s="6"/>
      <c r="AC21" s="19"/>
      <c r="AD21" s="13"/>
      <c r="AE21" s="5"/>
      <c r="AP21" s="130"/>
      <c r="AQ21" s="107">
        <f t="shared" si="0"/>
        <v>18</v>
      </c>
      <c r="AR21" s="108" t="s">
        <v>369</v>
      </c>
      <c r="AS21" s="27" t="s">
        <v>47</v>
      </c>
      <c r="AT21" s="28" t="s">
        <v>48</v>
      </c>
      <c r="AU21" s="130"/>
    </row>
    <row r="22" spans="2:47">
      <c r="B22" s="47">
        <f t="shared" si="1"/>
        <v>18</v>
      </c>
      <c r="C22" s="6" t="s">
        <v>42</v>
      </c>
      <c r="D22" s="260" t="s">
        <v>395</v>
      </c>
      <c r="E22" s="19" t="s">
        <v>396</v>
      </c>
      <c r="F22" s="5" t="s">
        <v>42</v>
      </c>
      <c r="G22" s="13" t="s">
        <v>397</v>
      </c>
      <c r="H22" s="13" t="s">
        <v>397</v>
      </c>
      <c r="I22" s="321" t="s">
        <v>316</v>
      </c>
      <c r="J22" s="5"/>
      <c r="K22" s="6"/>
      <c r="L22" s="19" t="s">
        <v>316</v>
      </c>
      <c r="M22" s="13"/>
      <c r="O22" s="31">
        <f t="shared" ref="O22:O23" si="13">O21+1</f>
        <v>18</v>
      </c>
      <c r="P22" s="6" t="s">
        <v>398</v>
      </c>
      <c r="Q22" s="19" t="str" cm="1">
        <f t="array" ref="Q22" xml:space="preserve"> IFERROR( INDEX($D$5:$D$63, MATCH(TRUE, EXACT($P22, $C$5:$C$63),0)), "")</f>
        <v>ㄉ</v>
      </c>
      <c r="R22" s="13" t="str" cm="1">
        <f t="array" ref="R22" xml:space="preserve"> IFERROR( INDEX($G$9:$G$63, MATCH(TRUE, EXACT($P22, $C$5:$C$63),0)), "")</f>
        <v>k</v>
      </c>
      <c r="S22" s="35" t="str" cm="1">
        <f t="array" ref="S22" xml:space="preserve"> IFERROR( INDEX($F$5:$F$63, MATCH(TRUE, EXACT($P22, $C$5:$C$63),0)), "")</f>
        <v>t</v>
      </c>
      <c r="U22" s="31">
        <f t="shared" ref="U22:U23" si="14">U21+1</f>
        <v>18</v>
      </c>
      <c r="V22" s="6" t="s">
        <v>399</v>
      </c>
      <c r="W22" s="19" t="str" cm="1">
        <f t="array" ref="W22" xml:space="preserve"> IFERROR( INDEX($D$5:$D$63, MATCH(TRUE, EXACT($V22, $C$5:$C$63),0)), "")</f>
        <v>ㄊ</v>
      </c>
      <c r="X22" s="13" t="str" cm="1">
        <f t="array" ref="X22" xml:space="preserve"> IFERROR( INDEX($G$9:$G$63, MATCH(TRUE, EXACT($V22, $C$5:$C$63),0)), "")</f>
        <v>g</v>
      </c>
      <c r="Y22" s="35" t="str" cm="1">
        <f t="array" ref="Y22" xml:space="preserve"> IFERROR( INDEX($F$5:$F$63, MATCH(TRUE, EXACT($V22, $C$5:$C$63),0)), "")</f>
        <v>T</v>
      </c>
      <c r="AA22" s="3">
        <f t="shared" si="2"/>
        <v>18</v>
      </c>
      <c r="AB22" s="6"/>
      <c r="AC22" s="19"/>
      <c r="AD22" s="13"/>
      <c r="AE22" s="5"/>
      <c r="AP22" s="130"/>
      <c r="AQ22" s="107">
        <f t="shared" si="0"/>
        <v>19</v>
      </c>
      <c r="AR22" s="108" t="s">
        <v>369</v>
      </c>
      <c r="AS22" s="27" t="s">
        <v>38</v>
      </c>
      <c r="AT22" s="28" t="s">
        <v>40</v>
      </c>
      <c r="AU22" s="130"/>
    </row>
    <row r="23" spans="2:47">
      <c r="B23" s="49">
        <f t="shared" si="1"/>
        <v>19</v>
      </c>
      <c r="C23" s="11" t="s">
        <v>284</v>
      </c>
      <c r="D23" s="262" t="s">
        <v>401</v>
      </c>
      <c r="E23" s="21" t="s">
        <v>402</v>
      </c>
      <c r="F23" s="10" t="s">
        <v>284</v>
      </c>
      <c r="G23" s="15" t="s">
        <v>403</v>
      </c>
      <c r="H23" s="15" t="s">
        <v>403</v>
      </c>
      <c r="I23" s="321" t="s">
        <v>317</v>
      </c>
      <c r="J23" s="10"/>
      <c r="K23" s="11"/>
      <c r="L23" s="21" t="s">
        <v>317</v>
      </c>
      <c r="M23" s="13"/>
      <c r="O23" s="31">
        <f t="shared" si="13"/>
        <v>19</v>
      </c>
      <c r="P23" s="6" t="s">
        <v>404</v>
      </c>
      <c r="Q23" s="19" t="str" cm="1">
        <f t="array" ref="Q23" xml:space="preserve"> IFERROR( INDEX($D$5:$D$63, MATCH(TRUE, EXACT($P23, $C$5:$C$63),0)), "")</f>
        <v>ㄍㄏ</v>
      </c>
      <c r="R23" s="13" t="str" cm="1">
        <f t="array" ref="R23" xml:space="preserve"> IFERROR( INDEX($G$9:$G$63, MATCH(TRUE, EXACT($P23, $C$5:$C$63),0)), "")</f>
        <v>ch</v>
      </c>
      <c r="S23" s="36" t="str" cm="1">
        <f t="array" ref="S23" xml:space="preserve"> IFERROR( INDEX($F$5:$F$63, MATCH(TRUE, EXACT($P23, $C$5:$C$63),0)), "")</f>
        <v>g</v>
      </c>
      <c r="U23" s="31">
        <f t="shared" si="14"/>
        <v>19</v>
      </c>
      <c r="V23" s="6" t="s">
        <v>405</v>
      </c>
      <c r="W23" s="19" t="str" cm="1">
        <f t="array" ref="W23" xml:space="preserve"> IFERROR( INDEX($D$5:$D$63, MATCH(TRUE, EXACT($V23, $C$5:$C$63),0)), "")</f>
        <v/>
      </c>
      <c r="X23" s="13" t="str" cm="1">
        <f t="array" ref="X23" xml:space="preserve"> IFERROR( INDEX($G$9:$G$63, MATCH(TRUE, EXACT($V23, $C$5:$C$63),0)), "")</f>
        <v/>
      </c>
      <c r="Y23" s="36" t="str" cm="1">
        <f t="array" ref="Y23" xml:space="preserve"> IFERROR( INDEX($F$5:$F$63, MATCH(TRUE, EXACT($V23, $C$5:$C$63),0)), "")</f>
        <v/>
      </c>
      <c r="AA23" s="3">
        <f t="shared" si="2"/>
        <v>19</v>
      </c>
      <c r="AB23" s="6"/>
      <c r="AC23" s="19"/>
      <c r="AD23" s="13"/>
      <c r="AE23" s="7"/>
      <c r="AP23" s="130"/>
      <c r="AQ23" s="107">
        <f t="shared" si="0"/>
        <v>20</v>
      </c>
      <c r="AR23" s="108" t="s">
        <v>41</v>
      </c>
      <c r="AS23" s="27" t="s">
        <v>375</v>
      </c>
      <c r="AT23" s="28" t="s">
        <v>44</v>
      </c>
      <c r="AU23" s="130"/>
    </row>
    <row r="24" spans="2:47">
      <c r="B24" s="47">
        <f t="shared" si="1"/>
        <v>20</v>
      </c>
      <c r="C24" s="6" t="s">
        <v>344</v>
      </c>
      <c r="D24" s="205" t="s">
        <v>120</v>
      </c>
      <c r="E24" s="263" t="s">
        <v>407</v>
      </c>
      <c r="F24" s="7" t="s">
        <v>344</v>
      </c>
      <c r="G24" s="16" t="s">
        <v>408</v>
      </c>
      <c r="H24" s="16" t="s">
        <v>408</v>
      </c>
      <c r="I24" s="322"/>
      <c r="J24" s="7"/>
      <c r="K24" s="6"/>
      <c r="L24" s="263" t="s">
        <v>963</v>
      </c>
      <c r="M24" s="16"/>
      <c r="O24" s="32">
        <f>O23+1</f>
        <v>20</v>
      </c>
      <c r="P24" s="11" t="s">
        <v>382</v>
      </c>
      <c r="Q24" s="21" t="str" cm="1">
        <f t="array" ref="Q24" xml:space="preserve"> IFERROR( INDEX($D$5:$D$63, MATCH(TRUE, EXACT($P24, $C$5:$C$63),0)), "")</f>
        <v>ㄅㄏ</v>
      </c>
      <c r="R24" s="15" t="str" cm="1">
        <f t="array" ref="R24" xml:space="preserve"> IFERROR( INDEX($G$9:$G$63, MATCH(TRUE, EXACT($P24, $C$5:$C$63),0)), "")</f>
        <v>th</v>
      </c>
      <c r="S24" s="37" t="str" cm="1">
        <f t="array" ref="S24" xml:space="preserve"> IFERROR( INDEX($F$5:$F$63, MATCH(TRUE, EXACT($P24, $C$5:$C$63),0)), "")</f>
        <v>b</v>
      </c>
      <c r="U24" s="32">
        <f>U23+1</f>
        <v>20</v>
      </c>
      <c r="V24" s="11" t="s">
        <v>409</v>
      </c>
      <c r="W24" s="21" t="str" cm="1">
        <f t="array" ref="W24" xml:space="preserve"> IFERROR( INDEX($D$5:$D$63, MATCH(TRUE, EXACT($V24, $C$5:$C$63),0)), "")</f>
        <v/>
      </c>
      <c r="X24" s="15" t="str" cm="1">
        <f t="array" ref="X24" xml:space="preserve"> IFERROR( INDEX($G$9:$G$63, MATCH(TRUE, EXACT($V24, $C$5:$C$63),0)), "")</f>
        <v/>
      </c>
      <c r="Y24" s="37" t="str" cm="1">
        <f t="array" ref="Y24" xml:space="preserve"> IFERROR( INDEX($F$5:$F$63, MATCH(TRUE, EXACT($V24, $C$5:$C$63),0)), "")</f>
        <v/>
      </c>
      <c r="AA24" s="3">
        <f t="shared" si="2"/>
        <v>20</v>
      </c>
      <c r="AB24" s="6"/>
      <c r="AC24" s="19"/>
      <c r="AD24" s="13"/>
      <c r="AE24" s="5"/>
      <c r="AP24" s="130"/>
      <c r="AQ24" s="107">
        <f t="shared" si="0"/>
        <v>21</v>
      </c>
      <c r="AR24" s="108" t="s">
        <v>49</v>
      </c>
      <c r="AS24" s="27" t="s">
        <v>50</v>
      </c>
      <c r="AT24" s="28" t="s">
        <v>51</v>
      </c>
      <c r="AU24" s="130"/>
    </row>
    <row r="25" spans="2:47">
      <c r="B25" s="50">
        <f t="shared" si="1"/>
        <v>21</v>
      </c>
      <c r="C25" s="9" t="s">
        <v>72</v>
      </c>
      <c r="D25" s="261" t="str">
        <f>E25</f>
        <v>ㄧ</v>
      </c>
      <c r="E25" s="20" t="s">
        <v>71</v>
      </c>
      <c r="F25" s="8" t="s">
        <v>72</v>
      </c>
      <c r="G25" s="14" t="s">
        <v>72</v>
      </c>
      <c r="H25" s="14" t="s">
        <v>72</v>
      </c>
      <c r="I25" s="321"/>
      <c r="J25" s="8" t="str">
        <f>_xlfn.CONCAT(F25:F28)</f>
        <v>iIuU</v>
      </c>
      <c r="K25" s="9" t="str">
        <f xml:space="preserve"> _xlfn.CONCAT(C25:C28)</f>
        <v>iIuU</v>
      </c>
      <c r="L25" s="20" t="s">
        <v>495</v>
      </c>
      <c r="M25" s="13"/>
      <c r="O25" s="30">
        <f>O24+1</f>
        <v>21</v>
      </c>
      <c r="P25" s="9">
        <v>6</v>
      </c>
      <c r="Q25" s="20" t="str" cm="1">
        <f t="array" ref="Q25" xml:space="preserve"> IFERROR( INDEX($D$5:$D$63, MATCH(TRUE, EXACT($P25, $C$5:$C$63),0)), "")</f>
        <v/>
      </c>
      <c r="R25" s="14" t="str" cm="1">
        <f t="array" ref="R25" xml:space="preserve"> IFERROR( INDEX($G$9:$G$63, MATCH(TRUE, EXACT($P25, $C$5:$C$63),0)), "")</f>
        <v/>
      </c>
      <c r="S25" s="34" t="str" cm="1">
        <f t="array" ref="S25" xml:space="preserve"> IFERROR( INDEX($F$5:$F$63, MATCH(TRUE, EXACT($P25, $C$5:$C$63),0)), "")</f>
        <v/>
      </c>
      <c r="U25" s="30">
        <f>U24+1</f>
        <v>21</v>
      </c>
      <c r="V25" s="39" t="s">
        <v>410</v>
      </c>
      <c r="W25" s="20" t="str" cm="1">
        <f t="array" ref="W25" xml:space="preserve"> IFERROR( INDEX($D$5:$D$63, MATCH(TRUE, EXACT($V25, $C$5:$C$63),0)), "")</f>
        <v/>
      </c>
      <c r="X25" s="14" t="str" cm="1">
        <f t="array" ref="X25" xml:space="preserve"> IFERROR( INDEX($G$9:$G$63, MATCH(TRUE, EXACT($V25, $C$5:$C$63),0)), "")</f>
        <v/>
      </c>
      <c r="Y25" s="34" t="str" cm="1">
        <f t="array" ref="Y25" xml:space="preserve"> IFERROR( INDEX($F$5:$F$63, MATCH(TRUE, EXACT($V25, $C$5:$C$63),0)), "")</f>
        <v/>
      </c>
      <c r="AA25" s="3">
        <f t="shared" si="2"/>
        <v>21</v>
      </c>
      <c r="AB25" s="6"/>
      <c r="AC25" s="19"/>
      <c r="AD25" s="13"/>
      <c r="AE25" s="5"/>
      <c r="AP25" s="130"/>
      <c r="AQ25" s="107">
        <f t="shared" si="0"/>
        <v>22</v>
      </c>
      <c r="AR25" s="108" t="s">
        <v>74</v>
      </c>
      <c r="AS25" s="29" t="s">
        <v>72</v>
      </c>
      <c r="AT25" s="28" t="s">
        <v>73</v>
      </c>
      <c r="AU25" s="130"/>
    </row>
    <row r="26" spans="2:47">
      <c r="B26" s="22">
        <f t="shared" si="1"/>
        <v>22</v>
      </c>
      <c r="C26" s="6" t="s">
        <v>276</v>
      </c>
      <c r="D26" s="260" t="str">
        <f xml:space="preserve"> "ㄥ" &amp; E25</f>
        <v>ㄥㄧ</v>
      </c>
      <c r="E26" s="19" t="s">
        <v>411</v>
      </c>
      <c r="F26" s="5" t="s">
        <v>412</v>
      </c>
      <c r="G26" s="13" t="s">
        <v>413</v>
      </c>
      <c r="H26" s="13" t="s">
        <v>413</v>
      </c>
      <c r="I26" s="321"/>
      <c r="J26" s="5"/>
      <c r="K26" s="6"/>
      <c r="L26" s="19" t="s">
        <v>411</v>
      </c>
      <c r="M26" s="13"/>
      <c r="O26" s="31">
        <f t="shared" ref="O26:O28" si="15">O25+1</f>
        <v>22</v>
      </c>
      <c r="P26" s="6" t="s">
        <v>368</v>
      </c>
      <c r="Q26" s="19" t="str" cm="1">
        <f t="array" ref="Q26" xml:space="preserve"> IFERROR( INDEX($D$5:$D$63, MATCH(TRUE, EXACT($P26, $C$5:$C$63),0)), "")</f>
        <v>ㄞ</v>
      </c>
      <c r="R26" s="13" t="str" cm="1">
        <f t="array" ref="R26" xml:space="preserve"> IFERROR( INDEX($G$9:$G$63, MATCH(TRUE, EXACT($P26, $C$5:$C$63),0)), "")</f>
        <v>om</v>
      </c>
      <c r="S26" s="35" t="str" cm="1">
        <f t="array" ref="S26" xml:space="preserve"> IFERROR( INDEX($F$5:$F$63, MATCH(TRUE, EXACT($P26, $C$5:$C$63),0)), "")</f>
        <v>y</v>
      </c>
      <c r="U26" s="31">
        <f t="shared" ref="U26:U28" si="16">U25+1</f>
        <v>22</v>
      </c>
      <c r="V26" s="6" t="s">
        <v>414</v>
      </c>
      <c r="W26" s="19" t="str" cm="1">
        <f t="array" ref="W26" xml:space="preserve"> IFERROR( INDEX($D$5:$D$63, MATCH(TRUE, EXACT($V26, $C$5:$C$63),0)), "")</f>
        <v>ㄥㄞ</v>
      </c>
      <c r="X26" s="13" t="str" cm="1">
        <f t="array" ref="X26" xml:space="preserve"> IFERROR( INDEX($G$9:$G$63, MATCH(TRUE, EXACT($V26, $C$5:$C$63),0)), "")</f>
        <v>am</v>
      </c>
      <c r="Y26" s="35" t="str" cm="1">
        <f t="array" ref="Y26" xml:space="preserve"> IFERROR( INDEX($F$5:$F$63, MATCH(TRUE, EXACT($V26, $C$5:$C$63),0)), "")</f>
        <v>Y</v>
      </c>
      <c r="AA26" s="3">
        <f t="shared" si="2"/>
        <v>22</v>
      </c>
      <c r="AB26" s="6"/>
      <c r="AC26" s="19"/>
      <c r="AD26" s="13"/>
      <c r="AE26" s="5"/>
      <c r="AP26" s="130"/>
      <c r="AQ26" s="107">
        <f t="shared" si="0"/>
        <v>23</v>
      </c>
      <c r="AR26" s="108" t="s">
        <v>329</v>
      </c>
      <c r="AS26" s="29" t="s">
        <v>86</v>
      </c>
      <c r="AT26" s="28" t="s">
        <v>87</v>
      </c>
      <c r="AU26" s="130"/>
    </row>
    <row r="27" spans="2:47">
      <c r="B27" s="22">
        <f t="shared" si="1"/>
        <v>23</v>
      </c>
      <c r="C27" s="6" t="s">
        <v>86</v>
      </c>
      <c r="D27" s="260" t="str">
        <f>E27</f>
        <v>ㄨ</v>
      </c>
      <c r="E27" s="19" t="s">
        <v>85</v>
      </c>
      <c r="F27" s="5" t="s">
        <v>86</v>
      </c>
      <c r="G27" s="13" t="s">
        <v>86</v>
      </c>
      <c r="H27" s="13" t="s">
        <v>86</v>
      </c>
      <c r="I27" s="321"/>
      <c r="J27" s="5"/>
      <c r="K27" s="6"/>
      <c r="L27" s="19" t="s">
        <v>85</v>
      </c>
      <c r="M27" s="13"/>
      <c r="O27" s="31">
        <f t="shared" si="15"/>
        <v>23</v>
      </c>
      <c r="P27" s="6" t="s">
        <v>374</v>
      </c>
      <c r="Q27" s="19" t="str" cm="1">
        <f t="array" ref="Q27" xml:space="preserve"> IFERROR( INDEX($D$5:$D$63, MATCH(TRUE, EXACT($P27, $C$5:$C$63),0)), "")</f>
        <v>ㄏ</v>
      </c>
      <c r="R27" s="13" t="str" cm="1">
        <f t="array" ref="R27" xml:space="preserve"> IFERROR( INDEX($G$9:$G$63, MATCH(TRUE, EXACT($P27, $C$5:$C$63),0)), "")</f>
        <v>j</v>
      </c>
      <c r="S27" s="36" t="str" cm="1">
        <f t="array" ref="S27" xml:space="preserve"> IFERROR( INDEX($F$5:$F$63, MATCH(TRUE, EXACT($P27, $C$5:$C$63),0)), "")</f>
        <v>h</v>
      </c>
      <c r="U27" s="31">
        <f t="shared" si="16"/>
        <v>23</v>
      </c>
      <c r="V27" s="6" t="s">
        <v>415</v>
      </c>
      <c r="W27" s="19" t="str" cm="1">
        <f t="array" ref="W27" xml:space="preserve"> IFERROR( INDEX($D$5:$D$63, MATCH(TRUE, EXACT($V27, $C$5:$C$63),0)), "")</f>
        <v/>
      </c>
      <c r="X27" s="13" t="str" cm="1">
        <f t="array" ref="X27" xml:space="preserve"> IFERROR( INDEX($G$9:$G$63, MATCH(TRUE, EXACT($V27, $C$5:$C$63),0)), "")</f>
        <v/>
      </c>
      <c r="Y27" s="36" t="str" cm="1">
        <f t="array" ref="Y27" xml:space="preserve"> IFERROR( INDEX($F$5:$F$63, MATCH(TRUE, EXACT($V27, $C$5:$C$63),0)), "")</f>
        <v/>
      </c>
      <c r="AA27" s="3">
        <f t="shared" si="2"/>
        <v>23</v>
      </c>
      <c r="AB27" s="6"/>
      <c r="AC27" s="19"/>
      <c r="AD27" s="13"/>
      <c r="AE27" s="7"/>
      <c r="AP27" s="130"/>
      <c r="AQ27" s="107">
        <f t="shared" si="0"/>
        <v>24</v>
      </c>
      <c r="AR27" s="108" t="s">
        <v>99</v>
      </c>
      <c r="AS27" s="29" t="s">
        <v>20</v>
      </c>
      <c r="AT27" s="28" t="s">
        <v>116</v>
      </c>
      <c r="AU27" s="130"/>
    </row>
    <row r="28" spans="2:47">
      <c r="B28" s="22">
        <f t="shared" si="1"/>
        <v>24</v>
      </c>
      <c r="C28" s="6" t="s">
        <v>275</v>
      </c>
      <c r="D28" s="260" t="str">
        <f xml:space="preserve"> "ㄥ" &amp; E27</f>
        <v>ㄥㄨ</v>
      </c>
      <c r="E28" s="19" t="s">
        <v>416</v>
      </c>
      <c r="F28" s="5" t="s">
        <v>417</v>
      </c>
      <c r="G28" s="13" t="s">
        <v>418</v>
      </c>
      <c r="H28" s="13" t="s">
        <v>418</v>
      </c>
      <c r="I28" s="321"/>
      <c r="J28" s="5"/>
      <c r="K28" s="6"/>
      <c r="L28" s="19" t="s">
        <v>416</v>
      </c>
      <c r="M28" s="13"/>
      <c r="O28" s="32">
        <f t="shared" si="15"/>
        <v>24</v>
      </c>
      <c r="P28" s="11" t="s">
        <v>419</v>
      </c>
      <c r="Q28" s="21" t="str" cm="1">
        <f t="array" ref="Q28" xml:space="preserve"> IFERROR( INDEX($D$5:$D$63, MATCH(TRUE, EXACT($P28, $C$5:$C$63),0)), "")</f>
        <v>ㄋ</v>
      </c>
      <c r="R28" s="15" t="str" cm="1">
        <f t="array" ref="R28" xml:space="preserve"> IFERROR( INDEX($G$9:$G$63, MATCH(TRUE, EXACT($P28, $C$5:$C$63),0)), "")</f>
        <v>kh</v>
      </c>
      <c r="S28" s="37" t="str" cm="1">
        <f t="array" ref="S28" xml:space="preserve"> IFERROR( INDEX($F$5:$F$63, MATCH(TRUE, EXACT($P28, $C$5:$C$63),0)), "")</f>
        <v>n</v>
      </c>
      <c r="U28" s="32">
        <f t="shared" si="16"/>
        <v>24</v>
      </c>
      <c r="V28" s="11" t="s">
        <v>400</v>
      </c>
      <c r="W28" s="21" t="str" cm="1">
        <f t="array" ref="W28" xml:space="preserve"> IFERROR( INDEX($D$5:$D$63, MATCH(TRUE, EXACT($V28, $C$5:$C$63),0)), "")</f>
        <v>ㄣ</v>
      </c>
      <c r="X28" s="15" cm="1">
        <f t="array" ref="X28" xml:space="preserve"> IFERROR( INDEX($G$9:$G$63, MATCH(TRUE, EXACT($V28, $C$5:$C$63),0)), "")</f>
        <v>5</v>
      </c>
      <c r="Y28" s="37" t="str" cm="1">
        <f t="array" ref="Y28" xml:space="preserve"> IFERROR( INDEX($F$5:$F$63, MATCH(TRUE, EXACT($V28, $C$5:$C$63),0)), "")</f>
        <v>N</v>
      </c>
      <c r="AA28" s="3">
        <f t="shared" si="2"/>
        <v>24</v>
      </c>
      <c r="AB28" s="6"/>
      <c r="AC28" s="19"/>
      <c r="AD28" s="13"/>
      <c r="AE28" s="5"/>
      <c r="AP28" s="130"/>
      <c r="AQ28" s="107">
        <f t="shared" si="0"/>
        <v>25</v>
      </c>
      <c r="AR28" s="108" t="s">
        <v>99</v>
      </c>
      <c r="AS28" s="29" t="s">
        <v>75</v>
      </c>
      <c r="AT28" s="28" t="s">
        <v>76</v>
      </c>
      <c r="AU28" s="130"/>
    </row>
    <row r="29" spans="2:47">
      <c r="B29" s="50">
        <f t="shared" si="1"/>
        <v>25</v>
      </c>
      <c r="C29" s="9" t="s">
        <v>75</v>
      </c>
      <c r="D29" s="261" t="str">
        <f>E29</f>
        <v>ㄚ</v>
      </c>
      <c r="E29" s="20" t="s">
        <v>74</v>
      </c>
      <c r="F29" s="8" t="s">
        <v>75</v>
      </c>
      <c r="G29" s="14" t="s">
        <v>75</v>
      </c>
      <c r="H29" s="14" t="s">
        <v>75</v>
      </c>
      <c r="I29" s="321"/>
      <c r="J29" s="8" t="str">
        <f>_xlfn.CONCAT(F29:F35)</f>
        <v>aAeEOQo</v>
      </c>
      <c r="K29" s="9" t="str">
        <f xml:space="preserve"> _xlfn.CONCAT(C29:C35)</f>
        <v>aAeEOQo</v>
      </c>
      <c r="L29" s="20" t="s">
        <v>74</v>
      </c>
      <c r="M29" s="13"/>
      <c r="O29" s="30">
        <f>O28+1</f>
        <v>25</v>
      </c>
      <c r="P29" s="9">
        <v>7</v>
      </c>
      <c r="Q29" s="20" t="str" cm="1">
        <f t="array" ref="Q29" xml:space="preserve"> IFERROR( INDEX($D$5:$D$63, MATCH(TRUE, EXACT($P29, $C$5:$C$63),0)), "")</f>
        <v/>
      </c>
      <c r="R29" s="14" t="str" cm="1">
        <f t="array" ref="R29" xml:space="preserve"> IFERROR( INDEX($G$9:$G$63, MATCH(TRUE, EXACT($P29, $C$5:$C$63),0)), "")</f>
        <v/>
      </c>
      <c r="S29" s="34" t="str" cm="1">
        <f t="array" ref="S29" xml:space="preserve"> IFERROR( INDEX($F$5:$F$63, MATCH(TRUE, EXACT($P29, $C$5:$C$63),0)), "")</f>
        <v/>
      </c>
      <c r="U29" s="30">
        <f>U28+1</f>
        <v>25</v>
      </c>
      <c r="V29" s="39" t="s">
        <v>420</v>
      </c>
      <c r="W29" s="20" t="str" cm="1">
        <f t="array" ref="W29" xml:space="preserve"> IFERROR( INDEX($D$5:$D$63, MATCH(TRUE, EXACT($V29, $C$5:$C$63),0)), "")</f>
        <v/>
      </c>
      <c r="X29" s="14" t="str" cm="1">
        <f t="array" ref="X29" xml:space="preserve"> IFERROR( INDEX($G$9:$G$63, MATCH(TRUE, EXACT($V29, $C$5:$C$63),0)), "")</f>
        <v/>
      </c>
      <c r="Y29" s="34" t="str" cm="1">
        <f t="array" ref="Y29" xml:space="preserve"> IFERROR( INDEX($F$5:$F$63, MATCH(TRUE, EXACT($V29, $C$5:$C$63),0)), "")</f>
        <v/>
      </c>
      <c r="AA29" s="3">
        <f t="shared" si="2"/>
        <v>25</v>
      </c>
      <c r="AB29" s="6"/>
      <c r="AC29" s="19"/>
      <c r="AD29" s="13"/>
      <c r="AE29" s="5"/>
      <c r="AP29" s="130"/>
      <c r="AQ29" s="107">
        <f t="shared" si="0"/>
        <v>26</v>
      </c>
      <c r="AR29" s="108" t="s">
        <v>107</v>
      </c>
      <c r="AS29" s="29" t="s">
        <v>101</v>
      </c>
      <c r="AT29" s="28" t="s">
        <v>421</v>
      </c>
      <c r="AU29" s="130"/>
    </row>
    <row r="30" spans="2:47">
      <c r="B30" s="22">
        <f t="shared" si="1"/>
        <v>26</v>
      </c>
      <c r="C30" s="6" t="s">
        <v>954</v>
      </c>
      <c r="D30" s="260" t="str">
        <f xml:space="preserve"> "ㄥ" &amp; E29</f>
        <v>ㄥㄚ</v>
      </c>
      <c r="E30" s="19" t="s">
        <v>423</v>
      </c>
      <c r="F30" s="5" t="s">
        <v>283</v>
      </c>
      <c r="G30" s="13" t="s">
        <v>424</v>
      </c>
      <c r="H30" s="13" t="s">
        <v>424</v>
      </c>
      <c r="I30" s="321"/>
      <c r="J30" s="5"/>
      <c r="K30" s="6"/>
      <c r="L30" s="19" t="s">
        <v>423</v>
      </c>
      <c r="M30" s="13"/>
      <c r="O30" s="31">
        <f t="shared" ref="O30:O35" si="17">O29+1</f>
        <v>26</v>
      </c>
      <c r="P30" s="6" t="s">
        <v>425</v>
      </c>
      <c r="Q30" s="19" t="str" cm="1">
        <f t="array" ref="Q30" xml:space="preserve"> IFERROR( INDEX($D$5:$D$63, MATCH(TRUE, EXACT($P30, $C$5:$C$63),0)), "")</f>
        <v>ㄨ</v>
      </c>
      <c r="R30" s="13" t="str" cm="1">
        <f t="array" ref="R30" xml:space="preserve"> IFERROR( INDEX($G$9:$G$63, MATCH(TRUE, EXACT($P30, $C$5:$C$63),0)), "")</f>
        <v>e</v>
      </c>
      <c r="S30" s="35" t="str" cm="1">
        <f t="array" ref="S30" xml:space="preserve"> IFERROR( INDEX($F$5:$F$63, MATCH(TRUE, EXACT($P30, $C$5:$C$63),0)), "")</f>
        <v>u</v>
      </c>
      <c r="U30" s="31">
        <f t="shared" ref="U30:U35" si="18">U29+1</f>
        <v>26</v>
      </c>
      <c r="V30" s="6" t="s">
        <v>417</v>
      </c>
      <c r="W30" s="19" t="str" cm="1">
        <f t="array" ref="W30" xml:space="preserve"> IFERROR( INDEX($D$5:$D$63, MATCH(TRUE, EXACT($V30, $C$5:$C$63),0)), "")</f>
        <v>ㄥㄨ</v>
      </c>
      <c r="X30" s="13" t="str" cm="1">
        <f t="array" ref="X30" xml:space="preserve"> IFERROR( INDEX($G$9:$G$63, MATCH(TRUE, EXACT($V30, $C$5:$C$63),0)), "")</f>
        <v>Ne</v>
      </c>
      <c r="Y30" s="35" t="str" cm="1">
        <f t="array" ref="Y30" xml:space="preserve"> IFERROR( INDEX($F$5:$F$63, MATCH(TRUE, EXACT($V30, $C$5:$C$63),0)), "")</f>
        <v>U</v>
      </c>
      <c r="AA30" s="3">
        <f t="shared" si="2"/>
        <v>26</v>
      </c>
      <c r="AB30" s="6"/>
      <c r="AC30" s="19"/>
      <c r="AD30" s="13"/>
      <c r="AE30" s="5"/>
      <c r="AP30" s="130"/>
      <c r="AQ30" s="107">
        <f t="shared" si="0"/>
        <v>27</v>
      </c>
      <c r="AR30" s="108" t="s">
        <v>426</v>
      </c>
      <c r="AS30" s="29" t="s">
        <v>100</v>
      </c>
      <c r="AT30" s="28" t="s">
        <v>109</v>
      </c>
      <c r="AU30" s="130"/>
    </row>
    <row r="31" spans="2:47">
      <c r="B31" s="22">
        <f t="shared" si="1"/>
        <v>27</v>
      </c>
      <c r="C31" s="40" t="s">
        <v>93</v>
      </c>
      <c r="D31" s="260" t="str">
        <f>E31</f>
        <v>ㄝ</v>
      </c>
      <c r="E31" s="19" t="s">
        <v>92</v>
      </c>
      <c r="F31" s="5" t="s">
        <v>93</v>
      </c>
      <c r="G31" s="13" t="s">
        <v>93</v>
      </c>
      <c r="H31" s="13" t="s">
        <v>93</v>
      </c>
      <c r="I31" s="321"/>
      <c r="J31" s="5"/>
      <c r="K31" s="40"/>
      <c r="L31" s="19" t="s">
        <v>92</v>
      </c>
      <c r="M31" s="13"/>
      <c r="O31" s="31">
        <f t="shared" si="17"/>
        <v>27</v>
      </c>
      <c r="P31" s="6" t="s">
        <v>385</v>
      </c>
      <c r="Q31" s="19" t="str" cm="1">
        <f t="array" ref="Q31" xml:space="preserve"> IFERROR( INDEX($D$5:$D$63, MATCH(TRUE, EXACT($P31, $C$5:$C$63),0)), "")</f>
        <v>ㄖ</v>
      </c>
      <c r="R31" s="13" t="str" cm="1">
        <f t="array" ref="R31" xml:space="preserve"> IFERROR( INDEX($G$9:$G$63, MATCH(TRUE, EXACT($P31, $C$5:$C$63),0)), "")</f>
        <v>ng-</v>
      </c>
      <c r="S31" s="36" t="str" cm="1">
        <f t="array" ref="S31" xml:space="preserve"> IFERROR( INDEX($F$5:$F$63, MATCH(TRUE, EXACT($P31, $C$5:$C$63),0)), "")</f>
        <v>j</v>
      </c>
      <c r="U31" s="31">
        <f t="shared" si="18"/>
        <v>27</v>
      </c>
      <c r="V31" s="6" t="s">
        <v>428</v>
      </c>
      <c r="W31" s="19" t="str" cm="1">
        <f t="array" ref="W31" xml:space="preserve"> IFERROR( INDEX($D$5:$D$63, MATCH(TRUE, EXACT($V31, $C$5:$C$63),0)), "")</f>
        <v/>
      </c>
      <c r="X31" s="13" t="str" cm="1">
        <f t="array" ref="X31" xml:space="preserve"> IFERROR( INDEX($G$9:$G$63, MATCH(TRUE, EXACT($V31, $C$5:$C$63),0)), "")</f>
        <v/>
      </c>
      <c r="Y31" s="36" t="str" cm="1">
        <f t="array" ref="Y31" xml:space="preserve"> IFERROR( INDEX($F$5:$F$63, MATCH(TRUE, EXACT($V31, $C$5:$C$63),0)), "")</f>
        <v/>
      </c>
      <c r="AA31" s="3">
        <f t="shared" si="2"/>
        <v>27</v>
      </c>
      <c r="AB31" s="6"/>
      <c r="AC31" s="19"/>
      <c r="AD31" s="13"/>
      <c r="AE31" s="7"/>
      <c r="AP31" s="130"/>
      <c r="AQ31" s="107">
        <f t="shared" si="0"/>
        <v>28</v>
      </c>
      <c r="AR31" s="108" t="s">
        <v>426</v>
      </c>
      <c r="AS31" s="29" t="s">
        <v>429</v>
      </c>
      <c r="AT31" s="28" t="s">
        <v>430</v>
      </c>
      <c r="AU31" s="130"/>
    </row>
    <row r="32" spans="2:47">
      <c r="B32" s="22">
        <f t="shared" si="1"/>
        <v>28</v>
      </c>
      <c r="C32" s="40" t="s">
        <v>272</v>
      </c>
      <c r="D32" s="260" t="str">
        <f xml:space="preserve"> "ㄥ" &amp; E31</f>
        <v>ㄥㄝ</v>
      </c>
      <c r="E32" s="19" t="s">
        <v>432</v>
      </c>
      <c r="F32" s="5" t="s">
        <v>272</v>
      </c>
      <c r="G32" s="13" t="s">
        <v>433</v>
      </c>
      <c r="H32" s="13" t="s">
        <v>433</v>
      </c>
      <c r="I32" s="321"/>
      <c r="J32" s="5"/>
      <c r="K32" s="40"/>
      <c r="L32" s="19" t="s">
        <v>432</v>
      </c>
      <c r="M32" s="13"/>
      <c r="O32" s="32">
        <f t="shared" si="17"/>
        <v>28</v>
      </c>
      <c r="P32" s="11" t="s">
        <v>338</v>
      </c>
      <c r="Q32" s="21" t="str" cm="1">
        <f t="array" ref="Q32" xml:space="preserve"> IFERROR( INDEX($D$5:$D$63, MATCH(TRUE, EXACT($P32, $C$5:$C$63),0)), "")</f>
        <v>ㄇ</v>
      </c>
      <c r="R32" s="15" t="str" cm="1">
        <f t="array" ref="R32" xml:space="preserve"> IFERROR( INDEX($G$9:$G$63, MATCH(TRUE, EXACT($P32, $C$5:$C$63),0)), "")</f>
        <v>l</v>
      </c>
      <c r="S32" s="37" t="str" cm="1">
        <f t="array" ref="S32" xml:space="preserve"> IFERROR( INDEX($F$5:$F$63, MATCH(TRUE, EXACT($P32, $C$5:$C$63),0)), "")</f>
        <v>m</v>
      </c>
      <c r="U32" s="32">
        <f t="shared" si="18"/>
        <v>28</v>
      </c>
      <c r="V32" s="11" t="s">
        <v>434</v>
      </c>
      <c r="W32" s="21" t="str" cm="1">
        <f t="array" ref="W32" xml:space="preserve"> IFERROR( INDEX($D$5:$D$63, MATCH(TRUE, EXACT($V32, $C$5:$C$63),0)), "")</f>
        <v>ㄇ</v>
      </c>
      <c r="X32" s="15" cm="1">
        <f t="array" ref="X32" xml:space="preserve"> IFERROR( INDEX($G$9:$G$63, MATCH(TRUE, EXACT($V32, $C$5:$C$63),0)), "")</f>
        <v>3</v>
      </c>
      <c r="Y32" s="37" t="str" cm="1">
        <f t="array" ref="Y32" xml:space="preserve"> IFERROR( INDEX($F$5:$F$63, MATCH(TRUE, EXACT($V32, $C$5:$C$63),0)), "")</f>
        <v>M</v>
      </c>
      <c r="AA32" s="3">
        <f t="shared" si="2"/>
        <v>28</v>
      </c>
      <c r="AB32" s="6"/>
      <c r="AC32" s="19"/>
      <c r="AD32" s="13"/>
      <c r="AE32" s="5"/>
      <c r="AP32" s="130"/>
      <c r="AQ32" s="107">
        <f t="shared" si="0"/>
        <v>29</v>
      </c>
      <c r="AR32" s="108" t="s">
        <v>435</v>
      </c>
      <c r="AS32" s="29" t="s">
        <v>93</v>
      </c>
      <c r="AT32" s="28" t="s">
        <v>94</v>
      </c>
      <c r="AU32" s="130"/>
    </row>
    <row r="33" spans="2:47">
      <c r="B33" s="22">
        <f t="shared" si="1"/>
        <v>29</v>
      </c>
      <c r="C33" s="6" t="s">
        <v>277</v>
      </c>
      <c r="D33" s="260" t="str">
        <f>E33</f>
        <v>ㄛ</v>
      </c>
      <c r="E33" s="19" t="s">
        <v>436</v>
      </c>
      <c r="F33" s="5" t="s">
        <v>277</v>
      </c>
      <c r="G33" s="13" t="s">
        <v>101</v>
      </c>
      <c r="H33" s="13" t="s">
        <v>101</v>
      </c>
      <c r="I33" s="321"/>
      <c r="J33" s="5"/>
      <c r="K33" s="6"/>
      <c r="L33" s="19" t="s">
        <v>964</v>
      </c>
      <c r="M33" s="13"/>
      <c r="O33" s="30">
        <f t="shared" si="17"/>
        <v>29</v>
      </c>
      <c r="P33" s="9">
        <v>8</v>
      </c>
      <c r="Q33" s="20" t="str" cm="1">
        <f t="array" ref="Q33" xml:space="preserve"> IFERROR( INDEX($D$5:$D$63, MATCH(TRUE, EXACT($P33, $C$5:$C$63),0)), "")</f>
        <v/>
      </c>
      <c r="R33" s="14" t="str" cm="1">
        <f t="array" ref="R33" xml:space="preserve"> IFERROR( INDEX($G$9:$G$63, MATCH(TRUE, EXACT($P33, $C$5:$C$63),0)), "")</f>
        <v/>
      </c>
      <c r="S33" s="34" t="str" cm="1">
        <f t="array" ref="S33" xml:space="preserve"> IFERROR( INDEX($F$5:$F$63, MATCH(TRUE, EXACT($P33, $C$5:$C$63),0)), "")</f>
        <v/>
      </c>
      <c r="U33" s="30">
        <f t="shared" si="18"/>
        <v>29</v>
      </c>
      <c r="V33" s="39" t="s">
        <v>437</v>
      </c>
      <c r="W33" s="20" t="str" cm="1">
        <f t="array" ref="W33" xml:space="preserve"> IFERROR( INDEX($D$5:$D$63, MATCH(TRUE, EXACT($V33, $C$5:$C$63),0)), "")</f>
        <v/>
      </c>
      <c r="X33" s="14" t="str" cm="1">
        <f t="array" ref="X33" xml:space="preserve"> IFERROR( INDEX($G$9:$G$63, MATCH(TRUE, EXACT($V33, $C$5:$C$63),0)), "")</f>
        <v/>
      </c>
      <c r="Y33" s="34" t="str" cm="1">
        <f t="array" ref="Y33" xml:space="preserve"> IFERROR( INDEX($F$5:$F$63, MATCH(TRUE, EXACT($V33, $C$5:$C$63),0)), "")</f>
        <v/>
      </c>
      <c r="AA33" s="3">
        <f t="shared" si="2"/>
        <v>29</v>
      </c>
      <c r="AB33" s="55"/>
      <c r="AC33" s="53"/>
      <c r="AD33" s="54"/>
      <c r="AE33" s="56"/>
      <c r="AP33" s="130"/>
      <c r="AQ33" s="107">
        <f t="shared" si="0"/>
        <v>30</v>
      </c>
      <c r="AR33" s="108" t="s">
        <v>438</v>
      </c>
      <c r="AS33" s="29" t="s">
        <v>439</v>
      </c>
      <c r="AT33" s="28" t="s">
        <v>440</v>
      </c>
      <c r="AU33" s="130"/>
    </row>
    <row r="34" spans="2:47">
      <c r="B34" s="22">
        <f t="shared" si="1"/>
        <v>30</v>
      </c>
      <c r="C34" s="6" t="s">
        <v>270</v>
      </c>
      <c r="D34" s="260" t="str">
        <f xml:space="preserve"> "ㄥ" &amp; E33</f>
        <v>ㄥㄛ</v>
      </c>
      <c r="E34" s="19" t="s">
        <v>441</v>
      </c>
      <c r="F34" s="5" t="s">
        <v>334</v>
      </c>
      <c r="G34" s="13" t="s">
        <v>442</v>
      </c>
      <c r="H34" s="13" t="s">
        <v>442</v>
      </c>
      <c r="I34" s="321"/>
      <c r="J34" s="5"/>
      <c r="K34" s="6"/>
      <c r="L34" s="19" t="s">
        <v>441</v>
      </c>
      <c r="M34" s="13"/>
      <c r="O34" s="31">
        <f t="shared" si="17"/>
        <v>30</v>
      </c>
      <c r="P34" s="6" t="s">
        <v>443</v>
      </c>
      <c r="Q34" s="19" t="str" cm="1">
        <f t="array" ref="Q34" xml:space="preserve"> IFERROR( INDEX($D$5:$D$63, MATCH(TRUE, EXACT($P34, $C$5:$C$63),0)), "")</f>
        <v>ㄧ</v>
      </c>
      <c r="R34" s="13" t="str" cm="1">
        <f t="array" ref="R34" xml:space="preserve"> IFERROR( INDEX($G$9:$G$63, MATCH(TRUE, EXACT($P34, $C$5:$C$63),0)), "")</f>
        <v>a</v>
      </c>
      <c r="S34" s="35" t="str" cm="1">
        <f t="array" ref="S34" xml:space="preserve"> IFERROR( INDEX($F$5:$F$63, MATCH(TRUE, EXACT($P34, $C$5:$C$63),0)), "")</f>
        <v>i</v>
      </c>
      <c r="U34" s="31">
        <f t="shared" si="18"/>
        <v>30</v>
      </c>
      <c r="V34" s="6" t="s">
        <v>412</v>
      </c>
      <c r="W34" s="19" t="str" cm="1">
        <f t="array" ref="W34" xml:space="preserve"> IFERROR( INDEX($D$5:$D$63, MATCH(TRUE, EXACT($V34, $C$5:$C$63),0)), "")</f>
        <v>ㄥㄧ</v>
      </c>
      <c r="X34" s="13" t="str" cm="1">
        <f t="array" ref="X34" xml:space="preserve"> IFERROR( INDEX($G$9:$G$63, MATCH(TRUE, EXACT($V34, $C$5:$C$63),0)), "")</f>
        <v>Na</v>
      </c>
      <c r="Y34" s="35" t="str" cm="1">
        <f t="array" ref="Y34" xml:space="preserve"> IFERROR( INDEX($F$5:$F$63, MATCH(TRUE, EXACT($V34, $C$5:$C$63),0)), "")</f>
        <v>I</v>
      </c>
      <c r="AA34" s="3">
        <f t="shared" si="2"/>
        <v>30</v>
      </c>
      <c r="AB34" s="52"/>
      <c r="AC34" s="53"/>
      <c r="AD34" s="54"/>
      <c r="AE34" s="56"/>
      <c r="AP34" s="130"/>
      <c r="AQ34" s="107">
        <f t="shared" si="0"/>
        <v>31</v>
      </c>
      <c r="AR34" s="108" t="s">
        <v>444</v>
      </c>
      <c r="AS34" s="29" t="s">
        <v>445</v>
      </c>
      <c r="AT34" s="28" t="s">
        <v>446</v>
      </c>
      <c r="AU34" s="130"/>
    </row>
    <row r="35" spans="2:47">
      <c r="B35" s="22">
        <f t="shared" si="1"/>
        <v>31</v>
      </c>
      <c r="C35" s="6" t="s">
        <v>100</v>
      </c>
      <c r="D35" s="260" t="str">
        <f>E35</f>
        <v>ㄜ</v>
      </c>
      <c r="E35" s="19" t="s">
        <v>447</v>
      </c>
      <c r="F35" s="5" t="s">
        <v>100</v>
      </c>
      <c r="G35" s="13" t="s">
        <v>100</v>
      </c>
      <c r="H35" s="13" t="s">
        <v>100</v>
      </c>
      <c r="I35" s="321"/>
      <c r="J35" s="5"/>
      <c r="K35" s="6"/>
      <c r="L35" s="19" t="s">
        <v>107</v>
      </c>
      <c r="M35" s="13"/>
      <c r="O35" s="31">
        <f t="shared" si="17"/>
        <v>31</v>
      </c>
      <c r="P35" s="6" t="s">
        <v>448</v>
      </c>
      <c r="Q35" s="19" t="str" cm="1">
        <f t="array" ref="Q35" xml:space="preserve"> IFERROR( INDEX($D$5:$D$63, MATCH(TRUE, EXACT($P35, $C$5:$C$63),0)), "")</f>
        <v>ㄍ</v>
      </c>
      <c r="R35" s="13" t="str" cm="1">
        <f t="array" ref="R35" xml:space="preserve"> IFERROR( INDEX($G$9:$G$63, MATCH(TRUE, EXACT($P35, $C$5:$C$63),0)), "")</f>
        <v>c</v>
      </c>
      <c r="S35" s="36" t="str" cm="1">
        <f t="array" ref="S35" xml:space="preserve"> IFERROR( INDEX($F$5:$F$63, MATCH(TRUE, EXACT($P35, $C$5:$C$63),0)), "")</f>
        <v>k</v>
      </c>
      <c r="U35" s="31">
        <f t="shared" si="18"/>
        <v>31</v>
      </c>
      <c r="V35" s="6" t="s">
        <v>449</v>
      </c>
      <c r="W35" s="19" t="str" cm="1">
        <f t="array" ref="W35" xml:space="preserve"> IFERROR( INDEX($D$5:$D$63, MATCH(TRUE, EXACT($V35, $C$5:$C$63),0)), "")</f>
        <v>ㄎ</v>
      </c>
      <c r="X35" s="13" t="str" cm="1">
        <f t="array" ref="X35" xml:space="preserve"> IFERROR( INDEX($G$9:$G$63, MATCH(TRUE, EXACT($V35, $C$5:$C$63),0)), "")</f>
        <v>s</v>
      </c>
      <c r="Y35" s="36" t="str" cm="1">
        <f t="array" ref="Y35" xml:space="preserve"> IFERROR( INDEX($F$5:$F$63, MATCH(TRUE, EXACT($V35, $C$5:$C$63),0)), "")</f>
        <v>K</v>
      </c>
      <c r="AA35" s="3">
        <f t="shared" si="2"/>
        <v>31</v>
      </c>
      <c r="AB35" s="55"/>
      <c r="AC35" s="53"/>
      <c r="AD35" s="54"/>
      <c r="AE35" s="56"/>
      <c r="AP35" s="130"/>
      <c r="AQ35" s="107">
        <f t="shared" si="0"/>
        <v>32</v>
      </c>
      <c r="AR35" s="108" t="s">
        <v>444</v>
      </c>
      <c r="AS35" s="29" t="s">
        <v>450</v>
      </c>
      <c r="AT35" s="28" t="s">
        <v>451</v>
      </c>
      <c r="AU35" s="130"/>
    </row>
    <row r="36" spans="2:47">
      <c r="B36" s="50">
        <f xml:space="preserve"> ROW() -4</f>
        <v>32</v>
      </c>
      <c r="C36" s="9" t="s">
        <v>955</v>
      </c>
      <c r="D36" s="261" t="str">
        <f>E36</f>
        <v>ㄢ</v>
      </c>
      <c r="E36" s="20" t="s">
        <v>452</v>
      </c>
      <c r="F36" s="8" t="s">
        <v>342</v>
      </c>
      <c r="G36" s="14" t="s">
        <v>450</v>
      </c>
      <c r="H36" s="14" t="s">
        <v>450</v>
      </c>
      <c r="I36" s="321"/>
      <c r="J36" s="8" t="str">
        <f>_xlfn.CONCAT(F36:F44)</f>
        <v>@yYxX}{][</v>
      </c>
      <c r="K36" s="9" t="str">
        <f xml:space="preserve"> _xlfn.CONCAT(C36:C44)</f>
        <v>@yYxX}{][</v>
      </c>
      <c r="L36" s="20" t="s">
        <v>452</v>
      </c>
      <c r="M36" s="13"/>
      <c r="O36" s="32">
        <f>O35+1</f>
        <v>32</v>
      </c>
      <c r="P36" s="11" t="s">
        <v>427</v>
      </c>
      <c r="Q36" s="21" t="str" cm="1">
        <f t="array" ref="Q36" xml:space="preserve"> IFERROR( INDEX($D$5:$D$63, MATCH(TRUE, EXACT($P36, $C$5:$C$63),0)), "")</f>
        <v/>
      </c>
      <c r="R36" s="15" t="str" cm="1">
        <f t="array" ref="R36" xml:space="preserve"> IFERROR( INDEX($G$9:$G$63, MATCH(TRUE, EXACT($P36, $C$5:$C$63),0)), "")</f>
        <v/>
      </c>
      <c r="S36" s="37" t="str" cm="1">
        <f t="array" ref="S36" xml:space="preserve"> IFERROR( INDEX($F$5:$F$63, MATCH(TRUE, EXACT($P36, $C$5:$C$63),0)), "")</f>
        <v/>
      </c>
      <c r="U36" s="32">
        <f>U35+1</f>
        <v>32</v>
      </c>
      <c r="V36" s="11" t="s">
        <v>427</v>
      </c>
      <c r="W36" s="21" t="str" cm="1">
        <f t="array" ref="W36" xml:space="preserve"> IFERROR( INDEX($D$5:$D$63, MATCH(TRUE, EXACT($V36, $C$5:$C$63),0)), "")</f>
        <v/>
      </c>
      <c r="X36" s="15" t="str" cm="1">
        <f t="array" ref="X36" xml:space="preserve"> IFERROR( INDEX($G$9:$G$63, MATCH(TRUE, EXACT($V36, $C$5:$C$63),0)), "")</f>
        <v/>
      </c>
      <c r="Y36" s="37" t="str" cm="1">
        <f t="array" ref="Y36" xml:space="preserve"> IFERROR( INDEX($F$5:$F$63, MATCH(TRUE, EXACT($V36, $C$5:$C$63),0)), "")</f>
        <v/>
      </c>
      <c r="AA36" s="3">
        <f t="shared" si="2"/>
        <v>32</v>
      </c>
      <c r="AB36" s="55"/>
      <c r="AC36" s="53"/>
      <c r="AD36" s="54"/>
      <c r="AE36" s="56"/>
      <c r="AP36" s="130"/>
      <c r="AQ36" s="107">
        <f t="shared" si="0"/>
        <v>33</v>
      </c>
      <c r="AR36" s="108" t="s">
        <v>453</v>
      </c>
      <c r="AS36" s="29" t="s">
        <v>454</v>
      </c>
      <c r="AT36" s="28" t="s">
        <v>455</v>
      </c>
      <c r="AU36" s="130"/>
    </row>
    <row r="37" spans="2:47">
      <c r="B37" s="22">
        <f t="shared" ref="B37:B41" si="19" xml:space="preserve"> ROW() -4</f>
        <v>33</v>
      </c>
      <c r="C37" s="6" t="s">
        <v>956</v>
      </c>
      <c r="D37" s="260" t="str">
        <f>E37</f>
        <v>ㄞ</v>
      </c>
      <c r="E37" s="19" t="s">
        <v>435</v>
      </c>
      <c r="F37" s="5" t="s">
        <v>368</v>
      </c>
      <c r="G37" s="13" t="s">
        <v>456</v>
      </c>
      <c r="H37" s="13" t="s">
        <v>456</v>
      </c>
      <c r="I37" s="321"/>
      <c r="J37" s="5"/>
      <c r="K37" s="6"/>
      <c r="L37" s="19" t="s">
        <v>435</v>
      </c>
      <c r="M37" s="13"/>
      <c r="O37" s="30">
        <f t="shared" ref="O37:O44" si="20">O36+1</f>
        <v>33</v>
      </c>
      <c r="P37" s="9">
        <v>9</v>
      </c>
      <c r="Q37" s="20" t="str" cm="1">
        <f t="array" ref="Q37" xml:space="preserve"> IFERROR( INDEX($D$5:$D$63, MATCH(TRUE, EXACT($P37, $C$5:$C$63),0)), "")</f>
        <v/>
      </c>
      <c r="R37" s="14" t="str" cm="1">
        <f t="array" ref="R37" xml:space="preserve"> IFERROR( INDEX($G$9:$G$63, MATCH(TRUE, EXACT($P37, $C$5:$C$63),0)), "")</f>
        <v/>
      </c>
      <c r="S37" s="34" t="str" cm="1">
        <f t="array" ref="S37" xml:space="preserve"> IFERROR( INDEX($F$5:$F$63, MATCH(TRUE, EXACT($P37, $C$5:$C$63),0)), "")</f>
        <v/>
      </c>
      <c r="U37" s="30">
        <f t="shared" ref="U37:U44" si="21">U36+1</f>
        <v>33</v>
      </c>
      <c r="V37" s="39" t="s">
        <v>457</v>
      </c>
      <c r="W37" s="20" t="str" cm="1">
        <f t="array" ref="W37" xml:space="preserve"> IFERROR( INDEX($D$5:$D$63, MATCH(TRUE, EXACT($V37, $C$5:$C$63),0)), "")</f>
        <v/>
      </c>
      <c r="X37" s="14" t="str" cm="1">
        <f t="array" ref="X37" xml:space="preserve"> IFERROR( INDEX($G$9:$G$63, MATCH(TRUE, EXACT($V37, $C$5:$C$63),0)), "")</f>
        <v/>
      </c>
      <c r="Y37" s="34" t="str" cm="1">
        <f t="array" ref="Y37" xml:space="preserve"> IFERROR( INDEX($F$5:$F$63, MATCH(TRUE, EXACT($V37, $C$5:$C$63),0)), "")</f>
        <v/>
      </c>
      <c r="AA37" s="3">
        <f t="shared" si="2"/>
        <v>33</v>
      </c>
      <c r="AB37" s="55"/>
      <c r="AC37" s="53"/>
      <c r="AD37" s="54"/>
      <c r="AE37" s="56"/>
      <c r="AP37" s="130"/>
      <c r="AQ37" s="107">
        <f t="shared" si="0"/>
        <v>34</v>
      </c>
      <c r="AR37" s="108" t="s">
        <v>458</v>
      </c>
      <c r="AS37" s="29" t="s">
        <v>459</v>
      </c>
      <c r="AT37" s="28" t="s">
        <v>460</v>
      </c>
      <c r="AU37" s="130"/>
    </row>
    <row r="38" spans="2:47">
      <c r="B38" s="22">
        <f t="shared" si="19"/>
        <v>34</v>
      </c>
      <c r="C38" s="6" t="s">
        <v>274</v>
      </c>
      <c r="D38" s="260" t="str">
        <f xml:space="preserve"> "ㄥ" &amp; E37</f>
        <v>ㄥㄞ</v>
      </c>
      <c r="E38" s="19" t="s">
        <v>438</v>
      </c>
      <c r="F38" s="5" t="s">
        <v>414</v>
      </c>
      <c r="G38" s="13" t="s">
        <v>462</v>
      </c>
      <c r="H38" s="13" t="s">
        <v>462</v>
      </c>
      <c r="I38" s="321"/>
      <c r="J38" s="5"/>
      <c r="K38" s="6"/>
      <c r="L38" s="19" t="s">
        <v>438</v>
      </c>
      <c r="M38" s="13"/>
      <c r="O38" s="31">
        <f t="shared" si="20"/>
        <v>34</v>
      </c>
      <c r="P38" s="6" t="s">
        <v>463</v>
      </c>
      <c r="Q38" s="19" t="str" cm="1">
        <f t="array" ref="Q38" xml:space="preserve"> IFERROR( INDEX($D$5:$D$63, MATCH(TRUE, EXACT($P38, $C$5:$C$63),0)), "")</f>
        <v>ㄜ</v>
      </c>
      <c r="R38" s="13" t="str" cm="1">
        <f t="array" ref="R38" xml:space="preserve"> IFERROR( INDEX($G$9:$G$63, MATCH(TRUE, EXACT($P38, $C$5:$C$63),0)), "")</f>
        <v>au</v>
      </c>
      <c r="S38" s="35" t="str" cm="1">
        <f t="array" ref="S38" xml:space="preserve"> IFERROR( INDEX($F$5:$F$63, MATCH(TRUE, EXACT($P38, $C$5:$C$63),0)), "")</f>
        <v>o</v>
      </c>
      <c r="U38" s="31">
        <f t="shared" si="21"/>
        <v>34</v>
      </c>
      <c r="V38" s="6" t="s">
        <v>464</v>
      </c>
      <c r="W38" s="19" t="str" cm="1">
        <f t="array" ref="W38" xml:space="preserve"> IFERROR( INDEX($D$5:$D$63, MATCH(TRUE, EXACT($V38, $C$5:$C$63),0)), "")</f>
        <v>ㄛ</v>
      </c>
      <c r="X38" s="13" t="str" cm="1">
        <f t="array" ref="X38" xml:space="preserve"> IFERROR( INDEX($G$9:$G$63, MATCH(TRUE, EXACT($V38, $C$5:$C$63),0)), "")</f>
        <v>ai</v>
      </c>
      <c r="Y38" s="35" t="str" cm="1">
        <f t="array" ref="Y38" xml:space="preserve"> IFERROR( INDEX($F$5:$F$63, MATCH(TRUE, EXACT($V38, $C$5:$C$63),0)), "")</f>
        <v>O</v>
      </c>
      <c r="AA38" s="3">
        <f t="shared" si="2"/>
        <v>34</v>
      </c>
      <c r="AB38" s="55"/>
      <c r="AC38" s="53"/>
      <c r="AD38" s="54"/>
      <c r="AE38" s="56"/>
      <c r="AP38" s="130"/>
      <c r="AQ38" s="107">
        <f t="shared" si="0"/>
        <v>35</v>
      </c>
      <c r="AR38" s="108" t="s">
        <v>465</v>
      </c>
      <c r="AS38" s="29" t="s">
        <v>466</v>
      </c>
      <c r="AT38" s="28" t="s">
        <v>467</v>
      </c>
      <c r="AU38" s="130"/>
    </row>
    <row r="39" spans="2:47">
      <c r="B39" s="22">
        <f t="shared" si="19"/>
        <v>35</v>
      </c>
      <c r="C39" s="6" t="s">
        <v>350</v>
      </c>
      <c r="D39" s="260" t="str">
        <f>E39</f>
        <v>ㄠ</v>
      </c>
      <c r="E39" s="19" t="s">
        <v>444</v>
      </c>
      <c r="F39" s="5" t="s">
        <v>351</v>
      </c>
      <c r="G39" s="13" t="s">
        <v>439</v>
      </c>
      <c r="H39" s="13" t="s">
        <v>439</v>
      </c>
      <c r="I39" s="321"/>
      <c r="J39" s="5"/>
      <c r="K39" s="6"/>
      <c r="L39" s="19" t="s">
        <v>444</v>
      </c>
      <c r="M39" s="13"/>
      <c r="O39" s="31">
        <f t="shared" si="20"/>
        <v>35</v>
      </c>
      <c r="P39" s="6" t="s">
        <v>468</v>
      </c>
      <c r="Q39" s="19" t="str" cm="1">
        <f t="array" ref="Q39" xml:space="preserve"> IFERROR( INDEX($D$5:$D$63, MATCH(TRUE, EXACT($P39, $C$5:$C$63),0)), "")</f>
        <v>ㄌ</v>
      </c>
      <c r="R39" s="13" t="str" cm="1">
        <f t="array" ref="R39" xml:space="preserve"> IFERROR( INDEX($G$9:$G$63, MATCH(TRUE, EXACT($P39, $C$5:$C$63),0)), "")</f>
        <v>h</v>
      </c>
      <c r="S39" s="36" t="str" cm="1">
        <f t="array" ref="S39" xml:space="preserve"> IFERROR( INDEX($F$5:$F$63, MATCH(TRUE, EXACT($P39, $C$5:$C$63),0)), "")</f>
        <v>l</v>
      </c>
      <c r="U39" s="31">
        <f t="shared" si="21"/>
        <v>35</v>
      </c>
      <c r="V39" s="6" t="s">
        <v>469</v>
      </c>
      <c r="W39" s="19" t="str" cm="1">
        <f t="array" ref="W39" xml:space="preserve"> IFERROR( INDEX($D$5:$D$63, MATCH(TRUE, EXACT($V39, $C$5:$C$63),0)), "")</f>
        <v/>
      </c>
      <c r="X39" s="13" t="str" cm="1">
        <f t="array" ref="X39" xml:space="preserve"> IFERROR( INDEX($G$9:$G$63, MATCH(TRUE, EXACT($V39, $C$5:$C$63),0)), "")</f>
        <v/>
      </c>
      <c r="Y39" s="36" t="str" cm="1">
        <f t="array" ref="Y39" xml:space="preserve"> IFERROR( INDEX($F$5:$F$63, MATCH(TRUE, EXACT($V39, $C$5:$C$63),0)), "")</f>
        <v/>
      </c>
      <c r="AA39" s="3">
        <f t="shared" si="2"/>
        <v>35</v>
      </c>
      <c r="AB39" s="55"/>
      <c r="AC39" s="53"/>
      <c r="AD39" s="54"/>
      <c r="AE39" s="56"/>
      <c r="AQ39" s="107">
        <f t="shared" si="0"/>
        <v>36</v>
      </c>
      <c r="AR39" s="108" t="s">
        <v>452</v>
      </c>
      <c r="AS39" s="29" t="s">
        <v>64</v>
      </c>
      <c r="AT39" s="28" t="s">
        <v>470</v>
      </c>
    </row>
    <row r="40" spans="2:47">
      <c r="B40" s="22">
        <f t="shared" si="19"/>
        <v>36</v>
      </c>
      <c r="C40" s="6" t="s">
        <v>294</v>
      </c>
      <c r="D40" s="260" t="str">
        <f xml:space="preserve"> "ㄥ" &amp; E39</f>
        <v>ㄥㄠ</v>
      </c>
      <c r="E40" s="19" t="s">
        <v>471</v>
      </c>
      <c r="F40" s="5" t="s">
        <v>352</v>
      </c>
      <c r="G40" s="13" t="s">
        <v>472</v>
      </c>
      <c r="H40" s="13" t="s">
        <v>472</v>
      </c>
      <c r="I40" s="321"/>
      <c r="J40" s="5"/>
      <c r="K40" s="6"/>
      <c r="L40" s="19" t="s">
        <v>471</v>
      </c>
      <c r="M40" s="13"/>
      <c r="O40" s="32">
        <f t="shared" si="20"/>
        <v>36</v>
      </c>
      <c r="P40" s="11" t="s">
        <v>473</v>
      </c>
      <c r="Q40" s="21" t="str" cm="1">
        <f t="array" ref="Q40" xml:space="preserve"> IFERROR( INDEX($D$5:$D$63, MATCH(TRUE, EXACT($P40, $C$5:$C$63),0)), "")</f>
        <v/>
      </c>
      <c r="R40" s="15" t="str" cm="1">
        <f t="array" ref="R40" xml:space="preserve"> IFERROR( INDEX($G$9:$G$63, MATCH(TRUE, EXACT($P40, $C$5:$C$63),0)), "")</f>
        <v/>
      </c>
      <c r="S40" s="37" t="str" cm="1">
        <f t="array" ref="S40" xml:space="preserve"> IFERROR( INDEX($F$5:$F$63, MATCH(TRUE, EXACT($P40, $C$5:$C$63),0)), "")</f>
        <v/>
      </c>
      <c r="U40" s="32">
        <f t="shared" si="21"/>
        <v>36</v>
      </c>
      <c r="V40" s="11" t="s">
        <v>473</v>
      </c>
      <c r="W40" s="21" t="str" cm="1">
        <f t="array" ref="W40" xml:space="preserve"> IFERROR( INDEX($D$5:$D$63, MATCH(TRUE, EXACT($V40, $C$5:$C$63),0)), "")</f>
        <v/>
      </c>
      <c r="X40" s="15" t="str" cm="1">
        <f t="array" ref="X40" xml:space="preserve"> IFERROR( INDEX($G$9:$G$63, MATCH(TRUE, EXACT($V40, $C$5:$C$63),0)), "")</f>
        <v/>
      </c>
      <c r="Y40" s="37" t="str" cm="1">
        <f t="array" ref="Y40" xml:space="preserve"> IFERROR( INDEX($F$5:$F$63, MATCH(TRUE, EXACT($V40, $C$5:$C$63),0)), "")</f>
        <v/>
      </c>
      <c r="AA40" s="3">
        <f t="shared" si="2"/>
        <v>36</v>
      </c>
      <c r="AB40" s="55"/>
      <c r="AC40" s="53"/>
      <c r="AD40" s="54"/>
      <c r="AE40" s="56"/>
      <c r="AQ40" s="107">
        <f t="shared" si="0"/>
        <v>37</v>
      </c>
      <c r="AR40" s="108" t="s">
        <v>117</v>
      </c>
      <c r="AS40" s="29" t="s">
        <v>474</v>
      </c>
      <c r="AT40" s="28" t="s">
        <v>475</v>
      </c>
    </row>
    <row r="41" spans="2:47">
      <c r="B41" s="22">
        <f t="shared" si="19"/>
        <v>37</v>
      </c>
      <c r="C41" s="40" t="s">
        <v>957</v>
      </c>
      <c r="D41" s="264" t="s">
        <v>476</v>
      </c>
      <c r="E41" s="243" t="s">
        <v>458</v>
      </c>
      <c r="F41" s="5" t="s">
        <v>477</v>
      </c>
      <c r="G41" s="13" t="s">
        <v>478</v>
      </c>
      <c r="H41" s="13" t="s">
        <v>478</v>
      </c>
      <c r="I41" s="321"/>
      <c r="J41" s="5"/>
      <c r="K41" s="40"/>
      <c r="L41" s="243" t="s">
        <v>458</v>
      </c>
      <c r="M41" s="13"/>
      <c r="O41" s="30">
        <f t="shared" si="20"/>
        <v>37</v>
      </c>
      <c r="P41" s="9">
        <v>0</v>
      </c>
      <c r="Q41" s="20" t="str" cm="1">
        <f t="array" ref="Q41" xml:space="preserve"> IFERROR( INDEX($D$5:$D$63, MATCH(TRUE, EXACT($P41, $C$5:$C$63),0)), "")</f>
        <v>ˊ</v>
      </c>
      <c r="R41" s="14" cm="1">
        <f t="array" ref="R41" xml:space="preserve"> IFERROR( INDEX($G$9:$G$63, MATCH(TRUE, EXACT($P41, $C$5:$C$63),0)), "")</f>
        <v>0</v>
      </c>
      <c r="S41" s="34" cm="1">
        <f t="array" ref="S41" xml:space="preserve"> IFERROR( INDEX($F$5:$F$63, MATCH(TRUE, EXACT($P41, $C$5:$C$63),0)), "")</f>
        <v>0</v>
      </c>
      <c r="U41" s="30">
        <f t="shared" si="21"/>
        <v>37</v>
      </c>
      <c r="V41" s="39" t="s">
        <v>479</v>
      </c>
      <c r="W41" s="20" t="str" cm="1">
        <f t="array" ref="W41" xml:space="preserve"> IFERROR( INDEX($D$5:$D$63, MATCH(TRUE, EXACT($V41, $C$5:$C$63),0)), "")</f>
        <v/>
      </c>
      <c r="X41" s="14" t="str" cm="1">
        <f t="array" ref="X41" xml:space="preserve"> IFERROR( INDEX($G$9:$G$63, MATCH(TRUE, EXACT($V41, $C$5:$C$63),0)), "")</f>
        <v/>
      </c>
      <c r="Y41" s="34" t="str" cm="1">
        <f t="array" ref="Y41" xml:space="preserve"> IFERROR( INDEX($F$5:$F$63, MATCH(TRUE, EXACT($V41, $C$5:$C$63),0)), "")</f>
        <v/>
      </c>
      <c r="AA41" s="3">
        <f t="shared" si="2"/>
        <v>37</v>
      </c>
      <c r="AB41" s="55"/>
      <c r="AC41" s="53"/>
      <c r="AD41" s="54"/>
      <c r="AE41" s="56"/>
      <c r="AQ41" s="107">
        <f t="shared" si="0"/>
        <v>38</v>
      </c>
      <c r="AR41" s="108" t="s">
        <v>480</v>
      </c>
      <c r="AS41" s="29" t="s">
        <v>478</v>
      </c>
      <c r="AT41" s="28" t="s">
        <v>481</v>
      </c>
    </row>
    <row r="42" spans="2:47">
      <c r="B42" s="22">
        <f t="shared" ref="B42:B48" si="22" xml:space="preserve"> ROW() - 4</f>
        <v>38</v>
      </c>
      <c r="C42" s="40" t="s">
        <v>958</v>
      </c>
      <c r="D42" s="264" t="s">
        <v>482</v>
      </c>
      <c r="E42" s="243" t="s">
        <v>453</v>
      </c>
      <c r="F42" s="5" t="s">
        <v>483</v>
      </c>
      <c r="G42" s="13" t="s">
        <v>474</v>
      </c>
      <c r="H42" s="13" t="s">
        <v>474</v>
      </c>
      <c r="I42" s="321"/>
      <c r="J42" s="5"/>
      <c r="K42" s="40"/>
      <c r="L42" s="243" t="s">
        <v>453</v>
      </c>
      <c r="M42" s="13"/>
      <c r="O42" s="31">
        <f t="shared" si="20"/>
        <v>38</v>
      </c>
      <c r="P42" s="6" t="s">
        <v>261</v>
      </c>
      <c r="Q42" s="19" t="str" cm="1">
        <f t="array" ref="Q42" xml:space="preserve"> IFERROR( INDEX($D$5:$D$63, MATCH(TRUE, EXACT($P42, $C$5:$C$63),0)), "")</f>
        <v>ㄅ</v>
      </c>
      <c r="R42" s="13" t="str" cm="1">
        <f t="array" ref="R42" xml:space="preserve"> IFERROR( INDEX($G$9:$G$63, MATCH(TRUE, EXACT($P42, $C$5:$C$63),0)), "")</f>
        <v>t</v>
      </c>
      <c r="S42" s="35" t="str" cm="1">
        <f t="array" ref="S42" xml:space="preserve"> IFERROR( INDEX($F$5:$F$63, MATCH(TRUE, EXACT($P42, $C$5:$C$63),0)), "")</f>
        <v>p</v>
      </c>
      <c r="U42" s="31">
        <f t="shared" si="21"/>
        <v>38</v>
      </c>
      <c r="V42" s="6" t="s">
        <v>484</v>
      </c>
      <c r="W42" s="19" t="str" cm="1">
        <f t="array" ref="W42" xml:space="preserve"> IFERROR( INDEX($D$5:$D$63, MATCH(TRUE, EXACT($V42, $C$5:$C$63),0)), "")</f>
        <v>ㄆ</v>
      </c>
      <c r="X42" s="13" t="str" cm="1">
        <f t="array" ref="X42" xml:space="preserve"> IFERROR( INDEX($G$9:$G$63, MATCH(TRUE, EXACT($V42, $C$5:$C$63),0)), "")</f>
        <v>n</v>
      </c>
      <c r="Y42" s="35" t="str" cm="1">
        <f t="array" ref="Y42" xml:space="preserve"> IFERROR( INDEX($F$5:$F$63, MATCH(TRUE, EXACT($V42, $C$5:$C$63),0)), "")</f>
        <v>P</v>
      </c>
      <c r="AA42" s="3">
        <f t="shared" si="2"/>
        <v>38</v>
      </c>
      <c r="AB42" s="55"/>
      <c r="AC42" s="53"/>
      <c r="AD42" s="54"/>
      <c r="AE42" s="56"/>
      <c r="AQ42" s="107">
        <f t="shared" si="0"/>
        <v>39</v>
      </c>
      <c r="AR42" s="108" t="s">
        <v>485</v>
      </c>
      <c r="AS42" s="29" t="s">
        <v>79</v>
      </c>
      <c r="AT42" s="28" t="s">
        <v>80</v>
      </c>
    </row>
    <row r="43" spans="2:47">
      <c r="B43" s="22">
        <f t="shared" si="22"/>
        <v>39</v>
      </c>
      <c r="C43" s="40" t="s">
        <v>959</v>
      </c>
      <c r="D43" s="264" t="s">
        <v>486</v>
      </c>
      <c r="E43" s="243" t="s">
        <v>485</v>
      </c>
      <c r="F43" s="5" t="s">
        <v>487</v>
      </c>
      <c r="G43" s="13" t="s">
        <v>445</v>
      </c>
      <c r="H43" s="13" t="s">
        <v>445</v>
      </c>
      <c r="I43" s="321"/>
      <c r="J43" s="5"/>
      <c r="K43" s="40"/>
      <c r="L43" s="243" t="s">
        <v>485</v>
      </c>
      <c r="M43" s="13"/>
      <c r="O43" s="31">
        <f t="shared" si="20"/>
        <v>39</v>
      </c>
      <c r="P43" s="6" t="s">
        <v>488</v>
      </c>
      <c r="Q43" s="19" t="str" cm="1">
        <f t="array" ref="Q43" xml:space="preserve"> IFERROR( INDEX($D$5:$D$63, MATCH(TRUE, EXACT($P43, $C$5:$C$63),0)), "")</f>
        <v>ˉ</v>
      </c>
      <c r="R43" s="13" cm="1">
        <f t="array" ref="R43" xml:space="preserve"> IFERROR( INDEX($G$9:$G$63, MATCH(TRUE, EXACT($P43, $C$5:$C$63),0)), "")</f>
        <v>7</v>
      </c>
      <c r="S43" s="36" cm="1">
        <f t="array" ref="S43" xml:space="preserve"> IFERROR( INDEX($F$5:$F$63, MATCH(TRUE, EXACT($P43, $C$5:$C$63),0)), "")</f>
        <v>1</v>
      </c>
      <c r="U43" s="31">
        <f t="shared" si="21"/>
        <v>39</v>
      </c>
      <c r="V43" s="40" t="s">
        <v>307</v>
      </c>
      <c r="W43" s="19" t="str" cm="1">
        <f t="array" ref="W43" xml:space="preserve"> IFERROR( INDEX($D$5:$D$63, MATCH(TRUE, EXACT($V43, $C$5:$C$63),0)), "")</f>
        <v/>
      </c>
      <c r="X43" s="13" t="str" cm="1">
        <f t="array" ref="X43" xml:space="preserve"> IFERROR( INDEX($G$9:$G$63, MATCH(TRUE, EXACT($V43, $C$5:$C$63),0)), "")</f>
        <v/>
      </c>
      <c r="Y43" s="36" t="str" cm="1">
        <f t="array" ref="Y43" xml:space="preserve"> IFERROR( INDEX($F$5:$F$63, MATCH(TRUE, EXACT($V43, $C$5:$C$63),0)), "")</f>
        <v/>
      </c>
      <c r="AA43" s="3">
        <f t="shared" si="2"/>
        <v>39</v>
      </c>
      <c r="AB43" s="64" t="s">
        <v>302</v>
      </c>
      <c r="AC43" s="65" t="s">
        <v>302</v>
      </c>
      <c r="AD43" s="66">
        <v>1</v>
      </c>
      <c r="AE43" s="67">
        <v>1</v>
      </c>
      <c r="AQ43" s="107">
        <f t="shared" si="0"/>
        <v>40</v>
      </c>
      <c r="AR43" s="108" t="s">
        <v>489</v>
      </c>
      <c r="AS43" s="29" t="s">
        <v>82</v>
      </c>
      <c r="AT43" s="28" t="s">
        <v>83</v>
      </c>
    </row>
    <row r="44" spans="2:47">
      <c r="B44" s="193">
        <f t="shared" si="22"/>
        <v>40</v>
      </c>
      <c r="C44" s="38" t="s">
        <v>960</v>
      </c>
      <c r="D44" s="262" t="str">
        <f>E44</f>
        <v>ㄤ</v>
      </c>
      <c r="E44" s="21" t="s">
        <v>480</v>
      </c>
      <c r="F44" s="10" t="s">
        <v>490</v>
      </c>
      <c r="G44" s="15" t="s">
        <v>459</v>
      </c>
      <c r="H44" s="15" t="s">
        <v>459</v>
      </c>
      <c r="I44" s="321"/>
      <c r="J44" s="10"/>
      <c r="K44" s="38"/>
      <c r="L44" s="21" t="s">
        <v>480</v>
      </c>
      <c r="M44" s="13"/>
      <c r="O44" s="32">
        <f t="shared" si="20"/>
        <v>40</v>
      </c>
      <c r="P44" s="38" t="s">
        <v>491</v>
      </c>
      <c r="Q44" s="21" t="str" cm="1">
        <f t="array" ref="Q44" xml:space="preserve"> IFERROR( INDEX($D$5:$D$63, MATCH(TRUE, EXACT($P44, $C$5:$C$63),0)), "")</f>
        <v>ˇ</v>
      </c>
      <c r="R44" s="15" cm="1">
        <f t="array" ref="R44" xml:space="preserve"> IFERROR( INDEX($G$9:$G$63, MATCH(TRUE, EXACT($P44, $C$5:$C$63),0)), "")</f>
        <v>0</v>
      </c>
      <c r="S44" s="37" cm="1">
        <f t="array" ref="S44" xml:space="preserve"> IFERROR( INDEX($F$5:$F$63, MATCH(TRUE, EXACT($P44, $C$5:$C$63),0)), "")</f>
        <v>5</v>
      </c>
      <c r="U44" s="32">
        <f t="shared" si="21"/>
        <v>40</v>
      </c>
      <c r="V44" s="38" t="s">
        <v>406</v>
      </c>
      <c r="W44" s="21" t="str" cm="1">
        <f t="array" ref="W44" xml:space="preserve"> IFERROR( INDEX($D$5:$D$63, MATCH(TRUE, EXACT($V44, $C$5:$C$63),0)), "")</f>
        <v/>
      </c>
      <c r="X44" s="15" t="str" cm="1">
        <f t="array" ref="X44" xml:space="preserve"> IFERROR( INDEX($G$9:$G$63, MATCH(TRUE, EXACT($V44, $C$5:$C$63),0)), "")</f>
        <v/>
      </c>
      <c r="Y44" s="37" t="str" cm="1">
        <f t="array" ref="Y44" xml:space="preserve"> IFERROR( INDEX($F$5:$F$63, MATCH(TRUE, EXACT($V44, $C$5:$C$63),0)), "")</f>
        <v/>
      </c>
      <c r="AA44" s="3">
        <f t="shared" si="2"/>
        <v>40</v>
      </c>
      <c r="AB44" s="64">
        <v>3</v>
      </c>
      <c r="AC44" s="65" t="s">
        <v>262</v>
      </c>
      <c r="AD44" s="66">
        <v>3</v>
      </c>
      <c r="AE44" s="67">
        <v>3</v>
      </c>
      <c r="AQ44" s="107">
        <f t="shared" si="0"/>
        <v>41</v>
      </c>
      <c r="AR44" s="108" t="s">
        <v>492</v>
      </c>
      <c r="AS44" s="29" t="s">
        <v>90</v>
      </c>
      <c r="AT44" s="28" t="s">
        <v>91</v>
      </c>
    </row>
    <row r="45" spans="2:47">
      <c r="B45" s="22">
        <f t="shared" si="22"/>
        <v>41</v>
      </c>
      <c r="C45" s="40" t="s">
        <v>294</v>
      </c>
      <c r="D45" s="19" t="s">
        <v>493</v>
      </c>
      <c r="E45" s="260" t="str">
        <f>D45</f>
        <v>ㆨ</v>
      </c>
      <c r="F45" s="5" t="s">
        <v>352</v>
      </c>
      <c r="G45" s="13" t="s">
        <v>494</v>
      </c>
      <c r="H45" s="13" t="s">
        <v>494</v>
      </c>
      <c r="I45" s="321"/>
      <c r="J45" s="8" t="str">
        <f>_xlfn.CONCAT(F45:F48)</f>
        <v>XWMN</v>
      </c>
      <c r="K45" s="9" t="str">
        <f xml:space="preserve"> _xlfn.CONCAT(C45:C48)</f>
        <v>XWMN</v>
      </c>
      <c r="L45" s="260" t="s">
        <v>493</v>
      </c>
      <c r="M45" s="13"/>
      <c r="O45" s="31">
        <f>O44+1</f>
        <v>41</v>
      </c>
      <c r="P45" s="40" t="s">
        <v>340</v>
      </c>
      <c r="Q45" s="19" t="str" cm="1">
        <f t="array" ref="Q45" xml:space="preserve"> IFERROR( INDEX($D$5:$D$63, MATCH(TRUE, EXACT($P45, $C$5:$C$63),0)), "")</f>
        <v>ㄗ</v>
      </c>
      <c r="R45" s="13" t="str" cm="1">
        <f t="array" ref="R45" xml:space="preserve"> IFERROR( INDEX($G$9:$G$63, MATCH(TRUE, EXACT($P45, $C$5:$C$63),0)), "")</f>
        <v>ci-</v>
      </c>
      <c r="S45" s="35" t="str" cm="1">
        <f t="array" ref="S45" xml:space="preserve"> IFERROR( INDEX($F$5:$F$63, MATCH(TRUE, EXACT($P45, $C$5:$C$63),0)), "")</f>
        <v>z</v>
      </c>
      <c r="U45" s="31">
        <f>U44+1</f>
        <v>41</v>
      </c>
      <c r="V45" s="40" t="s">
        <v>125</v>
      </c>
      <c r="W45" s="19" t="str" cm="1">
        <f t="array" ref="W45" xml:space="preserve"> IFERROR( INDEX($D$5:$D$63, MATCH(TRUE, EXACT($V45, $C$5:$C$63),0)), "")</f>
        <v/>
      </c>
      <c r="X45" s="13" t="str" cm="1">
        <f t="array" ref="X45" xml:space="preserve"> IFERROR( INDEX($G$9:$G$63, MATCH(TRUE, EXACT($V45, $C$5:$C$63),0)), "")</f>
        <v/>
      </c>
      <c r="Y45" s="35" t="str" cm="1">
        <f t="array" ref="Y45" xml:space="preserve"> IFERROR( INDEX($F$5:$F$63, MATCH(TRUE, EXACT($V45, $C$5:$C$63),0)), "")</f>
        <v/>
      </c>
      <c r="AA45" s="3">
        <f t="shared" si="2"/>
        <v>41</v>
      </c>
      <c r="AB45" s="64">
        <v>4</v>
      </c>
      <c r="AC45" s="65" t="s">
        <v>264</v>
      </c>
      <c r="AD45" s="66">
        <v>2</v>
      </c>
      <c r="AE45" s="67">
        <v>2</v>
      </c>
      <c r="AQ45" s="107">
        <f t="shared" si="0"/>
        <v>42</v>
      </c>
      <c r="AR45" s="108" t="s">
        <v>495</v>
      </c>
      <c r="AS45" s="29" t="s">
        <v>97</v>
      </c>
      <c r="AT45" s="28" t="s">
        <v>98</v>
      </c>
    </row>
    <row r="46" spans="2:47">
      <c r="B46" s="50">
        <f t="shared" si="22"/>
        <v>42</v>
      </c>
      <c r="C46" s="39" t="s">
        <v>271</v>
      </c>
      <c r="D46" s="265" t="s">
        <v>489</v>
      </c>
      <c r="E46" s="241" t="s">
        <v>492</v>
      </c>
      <c r="F46" s="258" t="s">
        <v>347</v>
      </c>
      <c r="G46" s="192" t="s">
        <v>121</v>
      </c>
      <c r="H46" s="192" t="s">
        <v>121</v>
      </c>
      <c r="I46" s="322"/>
      <c r="J46" s="258"/>
      <c r="K46" s="39"/>
      <c r="L46" s="241" t="s">
        <v>492</v>
      </c>
      <c r="M46" s="16"/>
      <c r="O46" s="31">
        <f>O45+1</f>
        <v>42</v>
      </c>
      <c r="P46" s="6" t="s">
        <v>490</v>
      </c>
      <c r="Q46" s="19" t="str" cm="1">
        <f t="array" ref="Q46" xml:space="preserve"> IFERROR( INDEX($D$5:$D$63, MATCH(TRUE, EXACT($P46, $C$5:$C$63),0)), "")</f>
        <v>ㄤ</v>
      </c>
      <c r="R46" s="13" t="str" cm="1">
        <f t="array" ref="R46" xml:space="preserve"> IFERROR( INDEX($G$9:$G$63, MATCH(TRUE, EXACT($P46, $C$5:$C$63),0)), "")</f>
        <v>-n</v>
      </c>
      <c r="S46" s="35" t="str" cm="1">
        <f t="array" ref="S46" xml:space="preserve"> IFERROR( INDEX($F$5:$F$63, MATCH(TRUE, EXACT($P46, $C$5:$C$63),0)), "")</f>
        <v>[</v>
      </c>
      <c r="U46" s="31">
        <f>U45+1</f>
        <v>42</v>
      </c>
      <c r="V46" s="40" t="s">
        <v>483</v>
      </c>
      <c r="W46" s="19" t="str" cm="1">
        <f t="array" ref="W46" xml:space="preserve"> IFERROR( INDEX($D$5:$D$63, MATCH(TRUE, EXACT($V46, $C$5:$C$63),0)), "")</f>
        <v>ㄚㄇ</v>
      </c>
      <c r="X46" s="13" t="str" cm="1">
        <f t="array" ref="X46" xml:space="preserve"> IFERROR( INDEX($G$9:$G$63, MATCH(TRUE, EXACT($V46, $C$5:$C$63),0)), "")</f>
        <v>-ng</v>
      </c>
      <c r="Y46" s="35" t="str" cm="1">
        <f t="array" ref="Y46" xml:space="preserve"> IFERROR( INDEX($F$5:$F$63, MATCH(TRUE, EXACT($V46, $C$5:$C$63),0)), "")</f>
        <v>{</v>
      </c>
      <c r="AA46" s="3">
        <f t="shared" si="2"/>
        <v>42</v>
      </c>
      <c r="AB46" s="64">
        <v>5</v>
      </c>
      <c r="AC46" s="65" t="s">
        <v>266</v>
      </c>
      <c r="AD46" s="66">
        <v>7</v>
      </c>
      <c r="AE46" s="67">
        <v>7</v>
      </c>
    </row>
    <row r="47" spans="2:47">
      <c r="B47" s="22">
        <f t="shared" si="22"/>
        <v>43</v>
      </c>
      <c r="C47" s="6" t="s">
        <v>298</v>
      </c>
      <c r="D47" s="266" t="s">
        <v>18</v>
      </c>
      <c r="E47" s="257" t="s">
        <v>465</v>
      </c>
      <c r="F47" s="5" t="s">
        <v>298</v>
      </c>
      <c r="G47" s="16" t="s">
        <v>115</v>
      </c>
      <c r="H47" s="16" t="s">
        <v>115</v>
      </c>
      <c r="I47" s="322"/>
      <c r="J47" s="5"/>
      <c r="K47" s="6"/>
      <c r="L47" s="257" t="s">
        <v>465</v>
      </c>
      <c r="M47" s="16"/>
      <c r="O47" s="31">
        <f t="shared" ref="O47:O48" si="23">O46+1</f>
        <v>43</v>
      </c>
      <c r="P47" s="40" t="s">
        <v>496</v>
      </c>
      <c r="Q47" s="19" t="str" cm="1">
        <f t="array" ref="Q47" xml:space="preserve"> IFERROR( INDEX($D$5:$D$63, MATCH(TRUE, EXACT($P47, $C$5:$C$63),0)), "")</f>
        <v>_</v>
      </c>
      <c r="R47" s="13" cm="1">
        <f t="array" ref="R47" xml:space="preserve"> IFERROR( INDEX($G$9:$G$63, MATCH(TRUE, EXACT($P47, $C$5:$C$63),0)), "")</f>
        <v>0</v>
      </c>
      <c r="S47" s="36" cm="1">
        <f t="array" ref="S47" xml:space="preserve"> IFERROR( INDEX($F$5:$F$63, MATCH(TRUE, EXACT($P47, $C$5:$C$63),0)), "")</f>
        <v>3</v>
      </c>
      <c r="U47" s="31">
        <f t="shared" ref="U47:U48" si="24">U46+1</f>
        <v>43</v>
      </c>
      <c r="V47" s="40" t="s">
        <v>497</v>
      </c>
      <c r="W47" s="19" t="str" cm="1">
        <f t="array" ref="W47" xml:space="preserve"> IFERROR( INDEX($D$5:$D$63, MATCH(TRUE, EXACT($V47, $C$5:$C$63),0)), "")</f>
        <v>+</v>
      </c>
      <c r="X47" s="13" cm="1">
        <f t="array" ref="X47" xml:space="preserve"> IFERROR( INDEX($G$9:$G$63, MATCH(TRUE, EXACT($V47, $C$5:$C$63),0)), "")</f>
        <v>0</v>
      </c>
      <c r="Y47" s="36" cm="1">
        <f t="array" ref="Y47" xml:space="preserve"> IFERROR( INDEX($F$5:$F$63, MATCH(TRUE, EXACT($V47, $C$5:$C$63),0)), "")</f>
        <v>7</v>
      </c>
      <c r="AA47" s="3">
        <f t="shared" si="2"/>
        <v>43</v>
      </c>
      <c r="AB47" s="64">
        <v>6</v>
      </c>
      <c r="AC47" s="65" t="s">
        <v>267</v>
      </c>
      <c r="AD47" s="66">
        <v>5</v>
      </c>
      <c r="AE47" s="67">
        <v>5</v>
      </c>
    </row>
    <row r="48" spans="2:47">
      <c r="B48" s="193">
        <f t="shared" si="22"/>
        <v>44</v>
      </c>
      <c r="C48" s="11" t="s">
        <v>297</v>
      </c>
      <c r="D48" s="267" t="str">
        <f>E48</f>
        <v>ㄣ</v>
      </c>
      <c r="E48" s="242" t="s">
        <v>117</v>
      </c>
      <c r="F48" s="10" t="s">
        <v>400</v>
      </c>
      <c r="G48" s="194" t="s">
        <v>118</v>
      </c>
      <c r="H48" s="194" t="s">
        <v>118</v>
      </c>
      <c r="I48" s="322"/>
      <c r="J48" s="10"/>
      <c r="K48" s="11"/>
      <c r="L48" s="242" t="s">
        <v>117</v>
      </c>
      <c r="M48" s="16"/>
      <c r="O48" s="31">
        <f t="shared" si="23"/>
        <v>44</v>
      </c>
      <c r="P48" s="40" t="s">
        <v>498</v>
      </c>
      <c r="Q48" s="19" t="str" cm="1">
        <f t="array" ref="Q48" xml:space="preserve"> IFERROR( INDEX($D$5:$D$63, MATCH(TRUE, EXACT($P48, $C$5:$C$63),0)), "")</f>
        <v/>
      </c>
      <c r="R48" s="13" t="str" cm="1">
        <f t="array" ref="R48" xml:space="preserve"> IFERROR( INDEX($G$9:$G$63, MATCH(TRUE, EXACT($P48, $C$5:$C$63),0)), "")</f>
        <v/>
      </c>
      <c r="S48" s="35" t="str" cm="1">
        <f t="array" ref="S48" xml:space="preserve"> IFERROR( INDEX($F$5:$F$63, MATCH(TRUE, EXACT($P48, $C$5:$C$63),0)), "")</f>
        <v/>
      </c>
      <c r="U48" s="31">
        <f t="shared" si="24"/>
        <v>44</v>
      </c>
      <c r="V48" s="40" t="s">
        <v>146</v>
      </c>
      <c r="W48" s="19" t="str" cm="1">
        <f t="array" ref="W48" xml:space="preserve"> IFERROR( INDEX($D$5:$D$63, MATCH(TRUE, EXACT($V48, $C$5:$C$63),0)), "")</f>
        <v/>
      </c>
      <c r="X48" s="13" t="str" cm="1">
        <f t="array" ref="X48" xml:space="preserve"> IFERROR( INDEX($G$9:$G$63, MATCH(TRUE, EXACT($V48, $C$5:$C$63),0)), "")</f>
        <v/>
      </c>
      <c r="Y48" s="35" t="str" cm="1">
        <f t="array" ref="Y48" xml:space="preserve"> IFERROR( INDEX($F$5:$F$63, MATCH(TRUE, EXACT($V48, $C$5:$C$63),0)), "")</f>
        <v/>
      </c>
      <c r="AA48" s="3">
        <f t="shared" si="2"/>
        <v>44</v>
      </c>
      <c r="AB48" s="64">
        <v>7</v>
      </c>
      <c r="AC48" s="65" t="s">
        <v>499</v>
      </c>
      <c r="AD48" s="66">
        <v>8</v>
      </c>
      <c r="AE48" s="67">
        <v>0</v>
      </c>
    </row>
    <row r="49" spans="2:38">
      <c r="B49" s="22">
        <f t="shared" ref="B49:B50" si="25" xml:space="preserve"> ROW() -4</f>
        <v>45</v>
      </c>
      <c r="C49" s="6" t="s">
        <v>488</v>
      </c>
      <c r="D49" s="19" t="s">
        <v>500</v>
      </c>
      <c r="E49" s="260" t="s">
        <v>501</v>
      </c>
      <c r="F49" s="5">
        <v>1</v>
      </c>
      <c r="G49" s="13">
        <v>1</v>
      </c>
      <c r="H49" s="13">
        <v>1</v>
      </c>
      <c r="I49" s="321"/>
      <c r="J49" s="8" t="str">
        <f>_xlfn.CONCAT(F49:F54)</f>
        <v>123570</v>
      </c>
      <c r="K49" s="9" t="str">
        <f xml:space="preserve"> _xlfn.CONCAT(C49:C54)</f>
        <v>;\'/"0</v>
      </c>
      <c r="L49" s="260" t="s">
        <v>501</v>
      </c>
      <c r="M49" s="13"/>
      <c r="O49" s="31">
        <f>O48+1</f>
        <v>45</v>
      </c>
      <c r="P49" s="40" t="s">
        <v>487</v>
      </c>
      <c r="Q49" s="19" t="str" cm="1">
        <f t="array" ref="Q49" xml:space="preserve"> IFERROR( INDEX($D$5:$D$63, MATCH(TRUE, EXACT($P49, $C$5:$C$63),0)), "")</f>
        <v>ㄛㄥ</v>
      </c>
      <c r="R49" s="13" t="str" cm="1">
        <f t="array" ref="R49" xml:space="preserve"> IFERROR( INDEX($G$9:$G$63, MATCH(TRUE, EXACT($P49, $C$5:$C$63),0)), "")</f>
        <v>-m</v>
      </c>
      <c r="S49" s="35" t="str" cm="1">
        <f t="array" ref="S49" xml:space="preserve"> IFERROR( INDEX($F$5:$F$63, MATCH(TRUE, EXACT($P49, $C$5:$C$63),0)), "")</f>
        <v>]</v>
      </c>
      <c r="U49" s="31">
        <f>U48+1</f>
        <v>45</v>
      </c>
      <c r="V49" s="40" t="s">
        <v>477</v>
      </c>
      <c r="W49" s="19" t="str" cm="1">
        <f t="array" ref="W49" xml:space="preserve"> IFERROR( INDEX($D$5:$D$63, MATCH(TRUE, EXACT($V49, $C$5:$C$63),0)), "")</f>
        <v>ㄛㄇ</v>
      </c>
      <c r="X49" s="13" t="str" cm="1">
        <f t="array" ref="X49" xml:space="preserve"> IFERROR( INDEX($G$9:$G$63, MATCH(TRUE, EXACT($V49, $C$5:$C$63),0)), "")</f>
        <v>ir</v>
      </c>
      <c r="Y49" s="35" t="str" cm="1">
        <f t="array" ref="Y49" xml:space="preserve"> IFERROR( INDEX($F$5:$F$63, MATCH(TRUE, EXACT($V49, $C$5:$C$63),0)), "")</f>
        <v>}</v>
      </c>
    </row>
    <row r="50" spans="2:38">
      <c r="B50" s="22">
        <f t="shared" si="25"/>
        <v>46</v>
      </c>
      <c r="C50" s="6" t="s">
        <v>502</v>
      </c>
      <c r="D50" s="19" t="s">
        <v>264</v>
      </c>
      <c r="E50" s="260" t="s">
        <v>264</v>
      </c>
      <c r="F50" s="5">
        <v>2</v>
      </c>
      <c r="G50" s="13">
        <v>2</v>
      </c>
      <c r="H50" s="13">
        <v>2</v>
      </c>
      <c r="I50" s="321"/>
      <c r="J50" s="5"/>
      <c r="K50" s="6"/>
      <c r="L50" s="260" t="s">
        <v>264</v>
      </c>
      <c r="M50" s="13"/>
      <c r="O50" s="32">
        <f t="shared" ref="O50:O59" si="26">O49+1</f>
        <v>46</v>
      </c>
      <c r="P50" s="38" t="s">
        <v>502</v>
      </c>
      <c r="Q50" s="21" t="str" cm="1">
        <f t="array" ref="Q50" xml:space="preserve"> IFERROR( INDEX($D$5:$D$63, MATCH(TRUE, EXACT($P50, $C$5:$C$63),0)), "")</f>
        <v>ˋ</v>
      </c>
      <c r="R50" s="15" cm="1">
        <f t="array" ref="R50" xml:space="preserve"> IFERROR( INDEX($G$9:$G$63, MATCH(TRUE, EXACT($P50, $C$5:$C$63),0)), "")</f>
        <v>8</v>
      </c>
      <c r="S50" s="37" cm="1">
        <f t="array" ref="S50" xml:space="preserve"> IFERROR( INDEX($F$5:$F$63, MATCH(TRUE, EXACT($P50, $C$5:$C$63),0)), "")</f>
        <v>2</v>
      </c>
      <c r="U50" s="32">
        <f t="shared" ref="U50:U59" si="27">U49+1</f>
        <v>46</v>
      </c>
      <c r="V50" s="38" t="s">
        <v>503</v>
      </c>
      <c r="W50" s="21" t="str" cm="1">
        <f t="array" ref="W50" xml:space="preserve"> IFERROR( INDEX($D$5:$D$63, MATCH(TRUE, EXACT($V50, $C$5:$C$63),0)), "")</f>
        <v/>
      </c>
      <c r="X50" s="15" t="str" cm="1">
        <f t="array" ref="X50" xml:space="preserve"> IFERROR( INDEX($G$9:$G$63, MATCH(TRUE, EXACT($V50, $C$5:$C$63),0)), "")</f>
        <v/>
      </c>
      <c r="Y50" s="37" t="str" cm="1">
        <f t="array" ref="Y50" xml:space="preserve"> IFERROR( INDEX($F$5:$F$63, MATCH(TRUE, EXACT($V50, $C$5:$C$63),0)), "")</f>
        <v/>
      </c>
    </row>
    <row r="51" spans="2:38">
      <c r="B51" s="22">
        <f xml:space="preserve"> ROW() - 4</f>
        <v>47</v>
      </c>
      <c r="C51" s="40" t="s">
        <v>496</v>
      </c>
      <c r="D51" s="19" t="s">
        <v>125</v>
      </c>
      <c r="E51" s="260" t="s">
        <v>262</v>
      </c>
      <c r="F51" s="5">
        <v>3</v>
      </c>
      <c r="G51" s="13">
        <v>3</v>
      </c>
      <c r="H51" s="13">
        <v>3</v>
      </c>
      <c r="I51" s="321"/>
      <c r="J51" s="5"/>
      <c r="K51" s="6"/>
      <c r="L51" s="260" t="s">
        <v>262</v>
      </c>
      <c r="M51" s="13"/>
      <c r="O51" s="3">
        <f t="shared" si="26"/>
        <v>47</v>
      </c>
      <c r="P51" s="6"/>
      <c r="Q51" s="19"/>
      <c r="R51" s="13"/>
      <c r="S51" s="7"/>
      <c r="U51" s="3">
        <f t="shared" si="27"/>
        <v>47</v>
      </c>
      <c r="V51" s="6"/>
      <c r="W51" s="19"/>
      <c r="X51" s="13" t="str">
        <f t="shared" ref="X51:X59" si="28" xml:space="preserve"> IFERROR( INDEX($G$9:$G$63, MATCH($W51, $D$5:$D$63,0)), "")</f>
        <v/>
      </c>
      <c r="Y51" s="7" t="str">
        <f t="shared" ref="Y51:Y59" si="29" xml:space="preserve"> IFERROR( INDEX($F$5:$F$63, MATCH($W51, $D$5:$D$63,0)), "")</f>
        <v/>
      </c>
    </row>
    <row r="52" spans="2:38">
      <c r="B52" s="22">
        <f t="shared" ref="B52:B54" si="30" xml:space="preserve"> ROW() - 4</f>
        <v>48</v>
      </c>
      <c r="C52" s="40" t="s">
        <v>491</v>
      </c>
      <c r="D52" s="19" t="s">
        <v>504</v>
      </c>
      <c r="E52" s="260" t="s">
        <v>267</v>
      </c>
      <c r="F52" s="5">
        <v>5</v>
      </c>
      <c r="G52" s="13">
        <v>5</v>
      </c>
      <c r="H52" s="13">
        <v>5</v>
      </c>
      <c r="I52" s="321"/>
      <c r="J52" s="5"/>
      <c r="K52" s="6"/>
      <c r="L52" s="260" t="s">
        <v>267</v>
      </c>
      <c r="M52" s="13"/>
      <c r="O52" s="3">
        <f t="shared" si="26"/>
        <v>48</v>
      </c>
      <c r="P52" s="6"/>
      <c r="Q52" s="19"/>
      <c r="R52" s="13"/>
      <c r="S52" s="5"/>
      <c r="U52" s="3">
        <f t="shared" si="27"/>
        <v>48</v>
      </c>
      <c r="V52" s="6"/>
      <c r="W52" s="19"/>
      <c r="X52" s="13" t="str">
        <f t="shared" si="28"/>
        <v/>
      </c>
      <c r="Y52" s="5" t="str">
        <f t="shared" si="29"/>
        <v/>
      </c>
    </row>
    <row r="53" spans="2:38">
      <c r="B53" s="22">
        <f t="shared" si="30"/>
        <v>49</v>
      </c>
      <c r="C53" s="40" t="s">
        <v>497</v>
      </c>
      <c r="D53" s="256" t="s">
        <v>146</v>
      </c>
      <c r="E53" s="260" t="s">
        <v>266</v>
      </c>
      <c r="F53" s="5">
        <v>7</v>
      </c>
      <c r="G53" s="13">
        <v>7</v>
      </c>
      <c r="H53" s="13">
        <v>7</v>
      </c>
      <c r="I53" s="321"/>
      <c r="J53" s="5"/>
      <c r="K53" s="6"/>
      <c r="L53" s="260" t="s">
        <v>266</v>
      </c>
      <c r="M53" s="13"/>
      <c r="O53" s="3">
        <f t="shared" si="26"/>
        <v>49</v>
      </c>
      <c r="P53" s="6"/>
      <c r="Q53" s="19"/>
      <c r="R53" s="13"/>
      <c r="S53" s="5"/>
      <c r="U53" s="3">
        <f t="shared" si="27"/>
        <v>49</v>
      </c>
      <c r="V53" s="6"/>
      <c r="W53" s="19"/>
      <c r="X53" s="13" t="str">
        <f t="shared" si="28"/>
        <v/>
      </c>
      <c r="Y53" s="5" t="str">
        <f t="shared" si="29"/>
        <v/>
      </c>
    </row>
    <row r="54" spans="2:38">
      <c r="B54" s="193">
        <f t="shared" si="30"/>
        <v>50</v>
      </c>
      <c r="C54" s="11">
        <v>0</v>
      </c>
      <c r="D54" s="21" t="s">
        <v>505</v>
      </c>
      <c r="E54" s="262" t="s">
        <v>506</v>
      </c>
      <c r="F54" s="10">
        <v>0</v>
      </c>
      <c r="G54" s="15">
        <v>8</v>
      </c>
      <c r="H54" s="15">
        <v>8</v>
      </c>
      <c r="I54" s="321"/>
      <c r="J54" s="10"/>
      <c r="K54" s="11"/>
      <c r="L54" s="262" t="s">
        <v>506</v>
      </c>
      <c r="M54" s="13"/>
      <c r="O54" s="3">
        <f t="shared" si="26"/>
        <v>50</v>
      </c>
      <c r="P54" s="6"/>
      <c r="Q54" s="19"/>
      <c r="R54" s="13"/>
      <c r="S54" s="5"/>
      <c r="U54" s="3">
        <f t="shared" si="27"/>
        <v>50</v>
      </c>
      <c r="V54" s="6"/>
      <c r="W54" s="19"/>
      <c r="X54" s="13" t="str">
        <f t="shared" si="28"/>
        <v/>
      </c>
      <c r="Y54" s="5" t="str">
        <f t="shared" si="29"/>
        <v/>
      </c>
    </row>
    <row r="55" spans="2:38">
      <c r="O55" s="3">
        <f t="shared" si="26"/>
        <v>51</v>
      </c>
      <c r="P55" s="6"/>
      <c r="Q55" s="19"/>
      <c r="R55" s="13"/>
      <c r="S55" s="7"/>
      <c r="U55" s="3">
        <f t="shared" si="27"/>
        <v>51</v>
      </c>
      <c r="V55" s="6"/>
      <c r="W55" s="19"/>
      <c r="X55" s="13" t="str">
        <f t="shared" si="28"/>
        <v/>
      </c>
      <c r="Y55" s="7" t="str">
        <f t="shared" si="29"/>
        <v/>
      </c>
    </row>
    <row r="56" spans="2:38">
      <c r="B56" s="50">
        <v>49</v>
      </c>
      <c r="C56" s="9"/>
      <c r="D56" s="20" t="s">
        <v>371</v>
      </c>
      <c r="E56" s="20"/>
      <c r="F56" s="8"/>
      <c r="G56" s="14"/>
      <c r="H56" s="5"/>
      <c r="I56" s="323"/>
      <c r="J56" s="5"/>
      <c r="K56" s="5"/>
      <c r="L56" s="5"/>
      <c r="M56" s="5"/>
      <c r="O56" s="3">
        <f t="shared" si="26"/>
        <v>52</v>
      </c>
      <c r="P56" s="6"/>
      <c r="Q56" s="19"/>
      <c r="R56" s="13"/>
      <c r="S56" s="5"/>
      <c r="U56" s="3">
        <f t="shared" si="27"/>
        <v>52</v>
      </c>
      <c r="V56" s="6"/>
      <c r="W56" s="19"/>
      <c r="X56" s="13" t="str">
        <f t="shared" si="28"/>
        <v/>
      </c>
      <c r="Y56" s="5" t="str">
        <f t="shared" si="29"/>
        <v/>
      </c>
    </row>
    <row r="57" spans="2:38">
      <c r="B57" s="22">
        <v>50</v>
      </c>
      <c r="C57" s="6"/>
      <c r="D57" s="19" t="s">
        <v>380</v>
      </c>
      <c r="E57" s="19"/>
      <c r="F57" s="5"/>
      <c r="G57" s="13"/>
      <c r="H57" s="5"/>
      <c r="I57" s="323"/>
      <c r="J57" s="5"/>
      <c r="K57" s="5"/>
      <c r="L57" s="5"/>
      <c r="M57" s="5"/>
      <c r="O57" s="3">
        <f t="shared" si="26"/>
        <v>53</v>
      </c>
      <c r="P57" s="6"/>
      <c r="Q57" s="19"/>
      <c r="R57" s="13"/>
      <c r="S57" s="5"/>
      <c r="U57" s="3">
        <f t="shared" si="27"/>
        <v>53</v>
      </c>
      <c r="V57" s="6"/>
      <c r="W57" s="19"/>
      <c r="X57" s="13" t="str">
        <f t="shared" si="28"/>
        <v/>
      </c>
      <c r="Y57" s="5" t="str">
        <f t="shared" si="29"/>
        <v/>
      </c>
    </row>
    <row r="58" spans="2:38">
      <c r="B58" s="22">
        <v>51</v>
      </c>
      <c r="C58" s="6"/>
      <c r="D58" s="19" t="s">
        <v>507</v>
      </c>
      <c r="E58" s="19"/>
      <c r="F58" s="5"/>
      <c r="G58" s="13"/>
      <c r="H58" s="5"/>
      <c r="I58" s="323"/>
      <c r="J58" s="5"/>
      <c r="K58" s="5"/>
      <c r="L58" s="5"/>
      <c r="M58" s="5"/>
      <c r="O58" s="3">
        <f t="shared" si="26"/>
        <v>54</v>
      </c>
      <c r="P58" s="6"/>
      <c r="Q58" s="19"/>
      <c r="R58" s="13"/>
      <c r="S58" s="5"/>
      <c r="U58" s="3">
        <f t="shared" si="27"/>
        <v>54</v>
      </c>
      <c r="V58" s="6"/>
      <c r="W58" s="19"/>
      <c r="X58" s="13" t="str">
        <f t="shared" si="28"/>
        <v/>
      </c>
      <c r="Y58" s="5" t="str">
        <f t="shared" si="29"/>
        <v/>
      </c>
      <c r="AH58" s="201"/>
      <c r="AI58" s="201"/>
      <c r="AJ58" s="201"/>
      <c r="AK58" s="201"/>
    </row>
    <row r="59" spans="2:38">
      <c r="B59" s="193">
        <v>52</v>
      </c>
      <c r="C59" s="11"/>
      <c r="D59" s="21" t="s">
        <v>388</v>
      </c>
      <c r="E59" s="21"/>
      <c r="F59" s="10"/>
      <c r="G59" s="15"/>
      <c r="H59" s="5"/>
      <c r="I59" s="323"/>
      <c r="J59" s="5"/>
      <c r="K59" s="5"/>
      <c r="L59" s="5"/>
      <c r="M59" s="5"/>
      <c r="O59" s="3">
        <f t="shared" si="26"/>
        <v>55</v>
      </c>
      <c r="P59" s="6"/>
      <c r="Q59" s="19"/>
      <c r="R59" s="13"/>
      <c r="S59" s="7"/>
      <c r="U59" s="3">
        <f t="shared" si="27"/>
        <v>55</v>
      </c>
      <c r="V59" s="6"/>
      <c r="W59" s="19"/>
      <c r="X59" s="13" t="str">
        <f t="shared" si="28"/>
        <v/>
      </c>
      <c r="Y59" s="7" t="str">
        <f t="shared" si="29"/>
        <v/>
      </c>
      <c r="AH59" s="200">
        <v>5</v>
      </c>
      <c r="AI59" s="200">
        <v>3</v>
      </c>
      <c r="AJ59" s="201"/>
      <c r="AK59" s="201"/>
    </row>
    <row r="60" spans="2:38">
      <c r="B60" s="22">
        <v>53</v>
      </c>
      <c r="C60" s="6"/>
      <c r="D60" s="205" t="s">
        <v>336</v>
      </c>
      <c r="E60" s="205"/>
      <c r="F60" s="5"/>
      <c r="G60" s="13" t="s">
        <v>261</v>
      </c>
      <c r="H60" s="5"/>
      <c r="I60" s="323"/>
      <c r="J60" s="5"/>
      <c r="K60" s="5"/>
      <c r="L60" s="5"/>
      <c r="M60" s="5"/>
      <c r="AH60" s="200"/>
      <c r="AI60" s="200"/>
      <c r="AJ60" s="201"/>
      <c r="AK60" s="201"/>
    </row>
    <row r="61" spans="2:38">
      <c r="B61" s="22">
        <v>54</v>
      </c>
      <c r="C61" s="6"/>
      <c r="D61" s="205" t="s">
        <v>345</v>
      </c>
      <c r="E61" s="205"/>
      <c r="F61" s="5"/>
      <c r="G61" s="13" t="s">
        <v>398</v>
      </c>
      <c r="H61" s="5"/>
      <c r="I61" s="323"/>
      <c r="J61" s="5"/>
      <c r="K61" s="5"/>
      <c r="L61" s="5"/>
      <c r="M61" s="5"/>
      <c r="AH61" s="200">
        <v>1</v>
      </c>
      <c r="AI61" s="200">
        <v>13</v>
      </c>
      <c r="AJ61" s="201"/>
      <c r="AK61" s="201"/>
    </row>
    <row r="62" spans="2:38">
      <c r="B62" s="22">
        <v>55</v>
      </c>
      <c r="C62" s="6"/>
      <c r="D62" s="205" t="s">
        <v>359</v>
      </c>
      <c r="E62" s="205"/>
      <c r="F62" s="5"/>
      <c r="G62" s="13" t="s">
        <v>448</v>
      </c>
      <c r="H62" s="5"/>
      <c r="I62" s="323"/>
      <c r="J62" s="5"/>
      <c r="K62" s="5"/>
      <c r="L62" s="5"/>
      <c r="M62" s="5"/>
      <c r="AH62" s="201"/>
      <c r="AI62" s="201"/>
      <c r="AJ62" s="201"/>
      <c r="AK62" s="201"/>
      <c r="AL62" s="2" t="s">
        <v>302</v>
      </c>
    </row>
    <row r="63" spans="2:38">
      <c r="B63" s="22">
        <f>B62+1</f>
        <v>56</v>
      </c>
      <c r="C63" s="6"/>
      <c r="D63" s="205" t="s">
        <v>364</v>
      </c>
      <c r="E63" s="205"/>
      <c r="F63" s="5"/>
      <c r="G63" s="13" t="s">
        <v>374</v>
      </c>
      <c r="H63" s="5"/>
      <c r="I63" s="323"/>
      <c r="J63" s="5"/>
      <c r="K63" s="5"/>
      <c r="L63" s="5"/>
      <c r="M63" s="5"/>
      <c r="AH63" s="201"/>
      <c r="AI63" s="201"/>
      <c r="AJ63" s="201"/>
      <c r="AK63" s="201"/>
    </row>
    <row r="64" spans="2:38">
      <c r="D64" s="18" t="s">
        <v>506</v>
      </c>
      <c r="AH64" s="201"/>
      <c r="AI64" s="201"/>
      <c r="AJ64" s="201"/>
      <c r="AK64" s="201"/>
    </row>
    <row r="65" spans="8:8">
      <c r="H65" s="12" t="s">
        <v>466</v>
      </c>
    </row>
    <row r="66" spans="8:8">
      <c r="H66" s="12" t="s">
        <v>965</v>
      </c>
    </row>
    <row r="67" spans="8:8">
      <c r="H67" s="12" t="s">
        <v>454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49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357" t="s">
        <v>508</v>
      </c>
      <c r="C2" s="357"/>
      <c r="D2" s="357"/>
      <c r="E2" s="357"/>
      <c r="F2" s="357"/>
      <c r="G2" s="357"/>
    </row>
    <row r="4" spans="2:7">
      <c r="B4" s="208" t="s">
        <v>509</v>
      </c>
      <c r="C4" s="209" t="s">
        <v>510</v>
      </c>
      <c r="D4" s="209" t="s">
        <v>511</v>
      </c>
      <c r="E4" s="209" t="s">
        <v>512</v>
      </c>
      <c r="F4" s="209" t="s">
        <v>510</v>
      </c>
      <c r="G4" s="209" t="s">
        <v>511</v>
      </c>
    </row>
    <row r="5" spans="2:7">
      <c r="B5" s="350" t="s">
        <v>75</v>
      </c>
      <c r="C5" s="210" t="s">
        <v>513</v>
      </c>
      <c r="D5" s="355" t="s">
        <v>514</v>
      </c>
      <c r="E5" s="364" t="s">
        <v>79</v>
      </c>
      <c r="F5" s="210" t="s">
        <v>515</v>
      </c>
      <c r="G5" s="355" t="s">
        <v>516</v>
      </c>
    </row>
    <row r="6" spans="2:7">
      <c r="B6" s="351"/>
      <c r="C6" s="211" t="s">
        <v>517</v>
      </c>
      <c r="D6" s="356"/>
      <c r="E6" s="365"/>
      <c r="F6" s="211" t="s">
        <v>518</v>
      </c>
      <c r="G6" s="356"/>
    </row>
    <row r="7" spans="2:7">
      <c r="B7" s="350" t="s">
        <v>72</v>
      </c>
      <c r="C7" s="210" t="s">
        <v>519</v>
      </c>
      <c r="D7" s="355" t="s">
        <v>520</v>
      </c>
      <c r="E7" s="364" t="s">
        <v>82</v>
      </c>
      <c r="F7" s="210" t="s">
        <v>521</v>
      </c>
      <c r="G7" s="355" t="s">
        <v>522</v>
      </c>
    </row>
    <row r="8" spans="2:7">
      <c r="B8" s="351"/>
      <c r="C8" s="211" t="s">
        <v>523</v>
      </c>
      <c r="D8" s="356"/>
      <c r="E8" s="365"/>
      <c r="F8" s="211" t="s">
        <v>524</v>
      </c>
      <c r="G8" s="356"/>
    </row>
    <row r="9" spans="2:7">
      <c r="B9" s="350" t="s">
        <v>86</v>
      </c>
      <c r="C9" s="210" t="s">
        <v>525</v>
      </c>
      <c r="D9" s="355" t="s">
        <v>526</v>
      </c>
      <c r="E9" s="364" t="s">
        <v>527</v>
      </c>
      <c r="F9" s="364" t="s">
        <v>527</v>
      </c>
      <c r="G9" s="364" t="s">
        <v>527</v>
      </c>
    </row>
    <row r="10" spans="2:7">
      <c r="B10" s="351"/>
      <c r="C10" s="211" t="s">
        <v>528</v>
      </c>
      <c r="D10" s="356"/>
      <c r="E10" s="365"/>
      <c r="F10" s="365"/>
      <c r="G10" s="365"/>
    </row>
    <row r="11" spans="2:7">
      <c r="B11" s="350" t="s">
        <v>93</v>
      </c>
      <c r="C11" s="210" t="s">
        <v>529</v>
      </c>
      <c r="D11" s="355" t="s">
        <v>530</v>
      </c>
      <c r="E11" s="364" t="s">
        <v>97</v>
      </c>
      <c r="F11" s="210" t="s">
        <v>531</v>
      </c>
      <c r="G11" s="355" t="s">
        <v>532</v>
      </c>
    </row>
    <row r="12" spans="2:7">
      <c r="B12" s="351"/>
      <c r="C12" s="211" t="s">
        <v>533</v>
      </c>
      <c r="D12" s="356"/>
      <c r="E12" s="365"/>
      <c r="F12" s="211" t="s">
        <v>534</v>
      </c>
      <c r="G12" s="356"/>
    </row>
    <row r="13" spans="2:7">
      <c r="B13" s="350" t="s">
        <v>100</v>
      </c>
      <c r="C13" s="210" t="s">
        <v>535</v>
      </c>
      <c r="D13" s="355" t="s">
        <v>536</v>
      </c>
      <c r="E13" s="364" t="s">
        <v>527</v>
      </c>
      <c r="F13" s="364" t="s">
        <v>527</v>
      </c>
      <c r="G13" s="364" t="s">
        <v>527</v>
      </c>
    </row>
    <row r="14" spans="2:7">
      <c r="B14" s="351"/>
      <c r="C14" s="211" t="s">
        <v>537</v>
      </c>
      <c r="D14" s="356"/>
      <c r="E14" s="365"/>
      <c r="F14" s="365"/>
      <c r="G14" s="365"/>
    </row>
    <row r="15" spans="2:7">
      <c r="B15" s="350" t="s">
        <v>538</v>
      </c>
      <c r="C15" s="210" t="s">
        <v>539</v>
      </c>
      <c r="D15" s="355" t="s">
        <v>540</v>
      </c>
      <c r="E15" s="364" t="s">
        <v>105</v>
      </c>
      <c r="F15" s="210" t="s">
        <v>541</v>
      </c>
      <c r="G15" s="355" t="s">
        <v>542</v>
      </c>
    </row>
    <row r="16" spans="2:7">
      <c r="B16" s="351"/>
      <c r="C16" s="211" t="s">
        <v>543</v>
      </c>
      <c r="D16" s="356"/>
      <c r="E16" s="365"/>
      <c r="F16" s="211" t="s">
        <v>544</v>
      </c>
      <c r="G16" s="356"/>
    </row>
    <row r="17" spans="2:12">
      <c r="B17" s="212" t="s">
        <v>545</v>
      </c>
    </row>
    <row r="18" spans="2:12">
      <c r="B18" s="213" t="s">
        <v>546</v>
      </c>
    </row>
    <row r="19" spans="2:12">
      <c r="B19" s="357" t="s">
        <v>547</v>
      </c>
      <c r="C19" s="357"/>
      <c r="D19" s="357"/>
      <c r="E19" s="357"/>
      <c r="F19" s="357"/>
      <c r="G19" s="357"/>
    </row>
    <row r="21" spans="2:12">
      <c r="B21" s="208" t="s">
        <v>509</v>
      </c>
      <c r="C21" s="209" t="s">
        <v>510</v>
      </c>
      <c r="D21" s="209" t="s">
        <v>511</v>
      </c>
      <c r="E21" s="209" t="s">
        <v>512</v>
      </c>
      <c r="F21" s="209" t="s">
        <v>510</v>
      </c>
      <c r="G21" s="209" t="s">
        <v>511</v>
      </c>
    </row>
    <row r="22" spans="2:12">
      <c r="B22" s="350" t="s">
        <v>429</v>
      </c>
      <c r="C22" s="210" t="s">
        <v>548</v>
      </c>
      <c r="D22" s="364" t="s">
        <v>549</v>
      </c>
      <c r="E22" s="364" t="s">
        <v>550</v>
      </c>
      <c r="F22" s="210" t="s">
        <v>551</v>
      </c>
      <c r="G22" s="364" t="s">
        <v>549</v>
      </c>
      <c r="I22" s="352" t="s">
        <v>552</v>
      </c>
      <c r="J22" s="350" t="s">
        <v>429</v>
      </c>
      <c r="L22" t="s">
        <v>151</v>
      </c>
    </row>
    <row r="23" spans="2:12">
      <c r="B23" s="351"/>
      <c r="C23" s="211" t="s">
        <v>553</v>
      </c>
      <c r="D23" s="365"/>
      <c r="E23" s="365"/>
      <c r="F23" s="211" t="s">
        <v>554</v>
      </c>
      <c r="G23" s="365"/>
      <c r="I23" s="351"/>
      <c r="J23" s="351"/>
      <c r="L23" t="s">
        <v>71</v>
      </c>
    </row>
    <row r="24" spans="2:12">
      <c r="B24" s="350" t="s">
        <v>439</v>
      </c>
      <c r="C24" s="210" t="s">
        <v>555</v>
      </c>
      <c r="D24" s="364" t="s">
        <v>549</v>
      </c>
      <c r="E24" s="364" t="s">
        <v>527</v>
      </c>
      <c r="F24" s="364" t="s">
        <v>527</v>
      </c>
      <c r="G24" s="364" t="s">
        <v>527</v>
      </c>
      <c r="I24" s="352" t="s">
        <v>556</v>
      </c>
      <c r="J24" s="350" t="s">
        <v>439</v>
      </c>
      <c r="L24" t="s">
        <v>85</v>
      </c>
    </row>
    <row r="25" spans="2:12">
      <c r="B25" s="351"/>
      <c r="C25" s="211" t="s">
        <v>557</v>
      </c>
      <c r="D25" s="365"/>
      <c r="E25" s="365"/>
      <c r="F25" s="365"/>
      <c r="G25" s="365"/>
      <c r="I25" s="351"/>
      <c r="J25" s="351"/>
      <c r="L25" t="s">
        <v>92</v>
      </c>
    </row>
    <row r="26" spans="2:12">
      <c r="B26" s="350" t="s">
        <v>558</v>
      </c>
      <c r="C26" s="210" t="s">
        <v>559</v>
      </c>
      <c r="D26" s="364" t="s">
        <v>549</v>
      </c>
      <c r="E26" s="364" t="s">
        <v>560</v>
      </c>
      <c r="F26" s="210" t="s">
        <v>561</v>
      </c>
      <c r="G26" s="364" t="s">
        <v>549</v>
      </c>
      <c r="I26" s="352" t="s">
        <v>562</v>
      </c>
      <c r="J26" s="350" t="s">
        <v>558</v>
      </c>
      <c r="L26" t="s">
        <v>99</v>
      </c>
    </row>
    <row r="27" spans="2:12">
      <c r="B27" s="351"/>
      <c r="C27" s="211" t="s">
        <v>563</v>
      </c>
      <c r="D27" s="365"/>
      <c r="E27" s="365"/>
      <c r="F27" s="211" t="s">
        <v>564</v>
      </c>
      <c r="G27" s="365"/>
      <c r="I27" s="351"/>
      <c r="J27" s="351"/>
      <c r="L27" t="s">
        <v>107</v>
      </c>
    </row>
    <row r="28" spans="2:12">
      <c r="B28" s="350" t="s">
        <v>565</v>
      </c>
      <c r="C28" s="210" t="s">
        <v>566</v>
      </c>
      <c r="D28" s="364" t="s">
        <v>549</v>
      </c>
      <c r="E28" s="364" t="s">
        <v>567</v>
      </c>
      <c r="F28" s="210" t="s">
        <v>568</v>
      </c>
      <c r="G28" s="364" t="s">
        <v>549</v>
      </c>
      <c r="I28" s="352" t="str">
        <f xml:space="preserve"> L23 &amp; L24</f>
        <v>ㄧㄨ</v>
      </c>
      <c r="J28" s="350" t="s">
        <v>565</v>
      </c>
    </row>
    <row r="29" spans="2:12">
      <c r="B29" s="351"/>
      <c r="C29" s="211" t="s">
        <v>569</v>
      </c>
      <c r="D29" s="365"/>
      <c r="E29" s="365"/>
      <c r="F29" s="211" t="s">
        <v>570</v>
      </c>
      <c r="G29" s="365"/>
      <c r="I29" s="351"/>
      <c r="J29" s="351"/>
      <c r="L29" t="s">
        <v>552</v>
      </c>
    </row>
    <row r="30" spans="2:12">
      <c r="B30" s="350" t="s">
        <v>571</v>
      </c>
      <c r="C30" s="210" t="s">
        <v>572</v>
      </c>
      <c r="D30" s="364" t="s">
        <v>549</v>
      </c>
      <c r="E30" s="364" t="s">
        <v>573</v>
      </c>
      <c r="F30" s="210" t="s">
        <v>574</v>
      </c>
      <c r="G30" s="364" t="s">
        <v>549</v>
      </c>
      <c r="I30" s="350" t="str">
        <f>L23 &amp; L27</f>
        <v>ㄧㄜ</v>
      </c>
      <c r="J30" s="350" t="s">
        <v>571</v>
      </c>
      <c r="L30" t="s">
        <v>452</v>
      </c>
    </row>
    <row r="31" spans="2:12">
      <c r="B31" s="351"/>
      <c r="C31" s="211" t="s">
        <v>575</v>
      </c>
      <c r="D31" s="365"/>
      <c r="E31" s="365"/>
      <c r="F31" s="211" t="s">
        <v>570</v>
      </c>
      <c r="G31" s="365"/>
      <c r="I31" s="351"/>
      <c r="J31" s="351"/>
      <c r="L31" t="s">
        <v>556</v>
      </c>
    </row>
    <row r="32" spans="2:12">
      <c r="B32" s="350" t="s">
        <v>576</v>
      </c>
      <c r="C32" s="210" t="s">
        <v>577</v>
      </c>
      <c r="D32" s="364" t="s">
        <v>549</v>
      </c>
      <c r="E32" s="364" t="s">
        <v>578</v>
      </c>
      <c r="F32" s="210" t="s">
        <v>527</v>
      </c>
      <c r="G32" s="364" t="s">
        <v>549</v>
      </c>
      <c r="I32" s="350" t="str">
        <f xml:space="preserve"> L23 &amp; I24</f>
        <v>ㄧㄠ</v>
      </c>
      <c r="J32" s="350" t="s">
        <v>576</v>
      </c>
    </row>
    <row r="33" spans="2:12">
      <c r="B33" s="351"/>
      <c r="C33" s="211" t="s">
        <v>579</v>
      </c>
      <c r="D33" s="365"/>
      <c r="E33" s="365"/>
      <c r="F33" s="211" t="s">
        <v>527</v>
      </c>
      <c r="G33" s="365"/>
      <c r="I33" s="351"/>
      <c r="J33" s="351"/>
      <c r="L33" t="s">
        <v>580</v>
      </c>
    </row>
    <row r="34" spans="2:12">
      <c r="B34" s="350" t="s">
        <v>581</v>
      </c>
      <c r="C34" s="210" t="s">
        <v>582</v>
      </c>
      <c r="D34" s="364" t="s">
        <v>549</v>
      </c>
      <c r="E34" s="364" t="s">
        <v>583</v>
      </c>
      <c r="F34" s="210" t="s">
        <v>584</v>
      </c>
      <c r="G34" s="364" t="s">
        <v>549</v>
      </c>
      <c r="I34" s="350" t="str">
        <f>L24 &amp; L22</f>
        <v>ㄨㄚ</v>
      </c>
      <c r="J34" s="350" t="s">
        <v>581</v>
      </c>
      <c r="L34" t="s">
        <v>120</v>
      </c>
    </row>
    <row r="35" spans="2:12">
      <c r="B35" s="351"/>
      <c r="C35" s="211" t="s">
        <v>585</v>
      </c>
      <c r="D35" s="365"/>
      <c r="E35" s="365"/>
      <c r="F35" s="211" t="s">
        <v>586</v>
      </c>
      <c r="G35" s="365"/>
      <c r="I35" s="351"/>
      <c r="J35" s="351"/>
      <c r="L35" t="s">
        <v>117</v>
      </c>
    </row>
    <row r="36" spans="2:12">
      <c r="B36" s="350" t="s">
        <v>587</v>
      </c>
      <c r="C36" s="210" t="s">
        <v>588</v>
      </c>
      <c r="D36" s="364" t="s">
        <v>549</v>
      </c>
      <c r="E36" s="364" t="s">
        <v>527</v>
      </c>
      <c r="F36" s="364" t="s">
        <v>527</v>
      </c>
      <c r="G36" s="364" t="s">
        <v>527</v>
      </c>
      <c r="I36" s="350" t="str">
        <f xml:space="preserve"> L24 &amp; L25</f>
        <v>ㄨㄝ</v>
      </c>
      <c r="J36" s="350" t="s">
        <v>587</v>
      </c>
    </row>
    <row r="37" spans="2:12">
      <c r="B37" s="351"/>
      <c r="C37" s="211" t="s">
        <v>589</v>
      </c>
      <c r="D37" s="365"/>
      <c r="E37" s="365"/>
      <c r="F37" s="365"/>
      <c r="G37" s="365"/>
      <c r="I37" s="351"/>
      <c r="J37" s="351"/>
    </row>
    <row r="38" spans="2:12">
      <c r="B38" s="350" t="s">
        <v>590</v>
      </c>
      <c r="C38" s="210" t="s">
        <v>591</v>
      </c>
      <c r="D38" s="364" t="s">
        <v>549</v>
      </c>
      <c r="E38" s="364" t="s">
        <v>592</v>
      </c>
      <c r="F38" s="210" t="s">
        <v>593</v>
      </c>
      <c r="G38" s="364" t="s">
        <v>549</v>
      </c>
      <c r="I38" s="350" t="str">
        <f xml:space="preserve"> L24 &amp; I22</f>
        <v>ㄨㄞ</v>
      </c>
      <c r="J38" s="350" t="s">
        <v>590</v>
      </c>
    </row>
    <row r="39" spans="2:12">
      <c r="B39" s="351"/>
      <c r="C39" s="211" t="s">
        <v>594</v>
      </c>
      <c r="D39" s="365"/>
      <c r="E39" s="365"/>
      <c r="F39" s="211" t="s">
        <v>595</v>
      </c>
      <c r="G39" s="365"/>
      <c r="I39" s="351"/>
      <c r="J39" s="351"/>
    </row>
    <row r="40" spans="2:12">
      <c r="B40" s="212" t="s">
        <v>596</v>
      </c>
    </row>
    <row r="41" spans="2:12">
      <c r="B41" s="213" t="s">
        <v>546</v>
      </c>
    </row>
    <row r="42" spans="2:12">
      <c r="B42" s="357" t="s">
        <v>597</v>
      </c>
      <c r="C42" s="357"/>
      <c r="D42" s="357"/>
      <c r="E42" s="357"/>
      <c r="F42" s="357"/>
      <c r="G42" s="357"/>
    </row>
    <row r="44" spans="2:12">
      <c r="B44" s="214" t="s">
        <v>598</v>
      </c>
      <c r="C44" s="360" t="s">
        <v>510</v>
      </c>
      <c r="D44" s="360" t="s">
        <v>511</v>
      </c>
    </row>
    <row r="45" spans="2:12">
      <c r="B45" s="215" t="s">
        <v>509</v>
      </c>
      <c r="C45" s="361"/>
      <c r="D45" s="361"/>
    </row>
    <row r="46" spans="2:12">
      <c r="B46" s="350" t="s">
        <v>20</v>
      </c>
      <c r="C46" s="210" t="s">
        <v>599</v>
      </c>
      <c r="D46" s="364" t="s">
        <v>600</v>
      </c>
    </row>
    <row r="47" spans="2:12">
      <c r="B47" s="351"/>
      <c r="C47" s="211" t="s">
        <v>601</v>
      </c>
      <c r="D47" s="365"/>
    </row>
    <row r="48" spans="2:12">
      <c r="B48" s="350" t="s">
        <v>64</v>
      </c>
      <c r="C48" s="210" t="s">
        <v>602</v>
      </c>
      <c r="D48" s="364" t="s">
        <v>603</v>
      </c>
    </row>
    <row r="49" spans="2:17">
      <c r="B49" s="351"/>
      <c r="C49" s="211" t="s">
        <v>604</v>
      </c>
      <c r="D49" s="365"/>
    </row>
    <row r="52" spans="2:17">
      <c r="B52" s="212" t="s">
        <v>605</v>
      </c>
    </row>
    <row r="53" spans="2:17">
      <c r="B53" s="213" t="s">
        <v>546</v>
      </c>
    </row>
    <row r="54" spans="2:17">
      <c r="B54" s="357" t="s">
        <v>606</v>
      </c>
      <c r="C54" s="357"/>
      <c r="D54" s="357"/>
      <c r="E54" s="357"/>
      <c r="F54" s="357"/>
      <c r="G54" s="357"/>
      <c r="H54" s="357"/>
      <c r="I54" s="357"/>
      <c r="J54" s="357"/>
      <c r="K54" s="357"/>
      <c r="L54" s="357"/>
      <c r="M54" s="357"/>
      <c r="N54" s="357"/>
      <c r="O54" s="357"/>
      <c r="P54" s="357"/>
      <c r="Q54" s="357"/>
    </row>
    <row r="56" spans="2:17">
      <c r="B56" s="357" t="s">
        <v>607</v>
      </c>
      <c r="C56" s="357"/>
      <c r="D56" s="357"/>
      <c r="E56" s="357"/>
      <c r="F56" s="357"/>
      <c r="G56" s="357"/>
      <c r="H56" s="357"/>
      <c r="I56" s="357"/>
      <c r="J56" s="357"/>
      <c r="K56" s="357"/>
      <c r="L56" s="357"/>
      <c r="M56" s="357"/>
      <c r="N56" s="357"/>
      <c r="O56" s="357"/>
      <c r="P56" s="357"/>
      <c r="Q56" s="357"/>
    </row>
    <row r="58" spans="2:17">
      <c r="B58" s="216" t="s">
        <v>608</v>
      </c>
      <c r="C58" s="362" t="s">
        <v>609</v>
      </c>
      <c r="D58" s="360" t="s">
        <v>510</v>
      </c>
      <c r="E58" s="360" t="s">
        <v>511</v>
      </c>
      <c r="F58" s="214" t="s">
        <v>610</v>
      </c>
      <c r="G58" s="360" t="s">
        <v>510</v>
      </c>
      <c r="H58" s="360" t="s">
        <v>511</v>
      </c>
      <c r="I58" s="214" t="s">
        <v>610</v>
      </c>
      <c r="J58" s="360" t="s">
        <v>510</v>
      </c>
      <c r="K58" s="360" t="s">
        <v>511</v>
      </c>
      <c r="L58" s="362" t="s">
        <v>611</v>
      </c>
      <c r="M58" s="360" t="s">
        <v>510</v>
      </c>
      <c r="N58" s="360" t="s">
        <v>511</v>
      </c>
      <c r="O58" s="362" t="s">
        <v>612</v>
      </c>
      <c r="P58" s="360" t="s">
        <v>510</v>
      </c>
      <c r="Q58" s="360" t="s">
        <v>511</v>
      </c>
    </row>
    <row r="59" spans="2:17">
      <c r="B59" s="217" t="s">
        <v>613</v>
      </c>
      <c r="C59" s="363"/>
      <c r="D59" s="361"/>
      <c r="E59" s="361"/>
      <c r="F59" s="215" t="s">
        <v>614</v>
      </c>
      <c r="G59" s="361"/>
      <c r="H59" s="361"/>
      <c r="I59" s="215" t="s">
        <v>615</v>
      </c>
      <c r="J59" s="361"/>
      <c r="K59" s="361"/>
      <c r="L59" s="363"/>
      <c r="M59" s="361"/>
      <c r="N59" s="361"/>
      <c r="O59" s="363"/>
      <c r="P59" s="361"/>
      <c r="Q59" s="361"/>
    </row>
    <row r="60" spans="2:17" ht="28.5">
      <c r="B60" s="218" t="s">
        <v>616</v>
      </c>
      <c r="C60" s="350" t="s">
        <v>16</v>
      </c>
      <c r="D60" s="210" t="s">
        <v>617</v>
      </c>
      <c r="E60" s="355" t="s">
        <v>618</v>
      </c>
      <c r="F60" s="350" t="s">
        <v>8</v>
      </c>
      <c r="G60" s="210" t="s">
        <v>619</v>
      </c>
      <c r="H60" s="355" t="s">
        <v>620</v>
      </c>
      <c r="I60" s="350" t="s">
        <v>12</v>
      </c>
      <c r="J60" s="210" t="s">
        <v>621</v>
      </c>
      <c r="K60" s="355" t="s">
        <v>622</v>
      </c>
      <c r="L60" s="350" t="s">
        <v>20</v>
      </c>
      <c r="M60" s="210" t="s">
        <v>623</v>
      </c>
      <c r="N60" s="355" t="s">
        <v>624</v>
      </c>
      <c r="O60" s="358"/>
      <c r="P60" s="353"/>
      <c r="Q60" s="353"/>
    </row>
    <row r="61" spans="2:17">
      <c r="B61" s="219" t="s">
        <v>625</v>
      </c>
      <c r="C61" s="351"/>
      <c r="D61" s="211" t="s">
        <v>626</v>
      </c>
      <c r="E61" s="356"/>
      <c r="F61" s="351"/>
      <c r="G61" s="211" t="s">
        <v>627</v>
      </c>
      <c r="H61" s="356"/>
      <c r="I61" s="351"/>
      <c r="J61" s="211" t="s">
        <v>628</v>
      </c>
      <c r="K61" s="356"/>
      <c r="L61" s="351"/>
      <c r="M61" s="211" t="s">
        <v>629</v>
      </c>
      <c r="N61" s="356"/>
      <c r="O61" s="359"/>
      <c r="P61" s="354"/>
      <c r="Q61" s="354"/>
    </row>
    <row r="62" spans="2:17" ht="28.5">
      <c r="B62" s="218" t="s">
        <v>630</v>
      </c>
      <c r="C62" s="358"/>
      <c r="D62" s="353"/>
      <c r="E62" s="353"/>
      <c r="F62" s="350" t="s">
        <v>23</v>
      </c>
      <c r="G62" s="210" t="s">
        <v>631</v>
      </c>
      <c r="H62" s="355" t="s">
        <v>632</v>
      </c>
      <c r="I62" s="350" t="s">
        <v>27</v>
      </c>
      <c r="J62" s="210" t="s">
        <v>633</v>
      </c>
      <c r="K62" s="355" t="s">
        <v>634</v>
      </c>
      <c r="L62" s="350" t="s">
        <v>31</v>
      </c>
      <c r="M62" s="210" t="s">
        <v>635</v>
      </c>
      <c r="N62" s="355" t="s">
        <v>636</v>
      </c>
      <c r="O62" s="350" t="s">
        <v>35</v>
      </c>
      <c r="P62" s="210" t="s">
        <v>637</v>
      </c>
      <c r="Q62" s="355" t="s">
        <v>638</v>
      </c>
    </row>
    <row r="63" spans="2:17">
      <c r="B63" s="219" t="s">
        <v>639</v>
      </c>
      <c r="C63" s="359"/>
      <c r="D63" s="354"/>
      <c r="E63" s="354"/>
      <c r="F63" s="351"/>
      <c r="G63" s="211" t="s">
        <v>640</v>
      </c>
      <c r="H63" s="356"/>
      <c r="I63" s="351"/>
      <c r="J63" s="211" t="s">
        <v>641</v>
      </c>
      <c r="K63" s="356"/>
      <c r="L63" s="351"/>
      <c r="M63" s="211" t="s">
        <v>642</v>
      </c>
      <c r="N63" s="356"/>
      <c r="O63" s="351"/>
      <c r="P63" s="211" t="s">
        <v>643</v>
      </c>
      <c r="Q63" s="356"/>
    </row>
    <row r="64" spans="2:17" ht="28.5">
      <c r="B64" s="218" t="s">
        <v>644</v>
      </c>
      <c r="C64" s="350" t="s">
        <v>60</v>
      </c>
      <c r="D64" s="210" t="s">
        <v>645</v>
      </c>
      <c r="E64" s="355" t="s">
        <v>646</v>
      </c>
      <c r="F64" s="350" t="s">
        <v>53</v>
      </c>
      <c r="G64" s="210" t="s">
        <v>647</v>
      </c>
      <c r="H64" s="355" t="s">
        <v>648</v>
      </c>
      <c r="I64" s="350" t="s">
        <v>57</v>
      </c>
      <c r="J64" s="210" t="s">
        <v>649</v>
      </c>
      <c r="K64" s="355" t="s">
        <v>650</v>
      </c>
      <c r="L64" s="350" t="s">
        <v>64</v>
      </c>
      <c r="M64" s="210" t="s">
        <v>651</v>
      </c>
      <c r="N64" s="355" t="s">
        <v>652</v>
      </c>
      <c r="O64" s="350" t="s">
        <v>67</v>
      </c>
      <c r="P64" s="210" t="s">
        <v>653</v>
      </c>
      <c r="Q64" s="355" t="s">
        <v>654</v>
      </c>
    </row>
    <row r="65" spans="2:17">
      <c r="B65" s="219" t="s">
        <v>655</v>
      </c>
      <c r="C65" s="351"/>
      <c r="D65" s="211" t="s">
        <v>656</v>
      </c>
      <c r="E65" s="356"/>
      <c r="F65" s="351"/>
      <c r="G65" s="211" t="s">
        <v>657</v>
      </c>
      <c r="H65" s="356"/>
      <c r="I65" s="351"/>
      <c r="J65" s="211" t="s">
        <v>658</v>
      </c>
      <c r="K65" s="356"/>
      <c r="L65" s="351"/>
      <c r="M65" s="211" t="s">
        <v>659</v>
      </c>
      <c r="N65" s="356"/>
      <c r="O65" s="351"/>
      <c r="P65" s="211" t="s">
        <v>660</v>
      </c>
      <c r="Q65" s="356"/>
    </row>
    <row r="66" spans="2:17" ht="28.5">
      <c r="B66" s="218" t="s">
        <v>661</v>
      </c>
      <c r="C66" s="350" t="s">
        <v>386</v>
      </c>
      <c r="D66" s="210" t="s">
        <v>662</v>
      </c>
      <c r="E66" s="355" t="s">
        <v>663</v>
      </c>
      <c r="F66" s="350" t="s">
        <v>664</v>
      </c>
      <c r="G66" s="210" t="s">
        <v>665</v>
      </c>
      <c r="H66" s="355" t="s">
        <v>666</v>
      </c>
      <c r="I66" s="350" t="s">
        <v>667</v>
      </c>
      <c r="J66" s="210" t="s">
        <v>668</v>
      </c>
      <c r="K66" s="355" t="s">
        <v>669</v>
      </c>
      <c r="L66" s="358"/>
      <c r="M66" s="353"/>
      <c r="N66" s="353"/>
      <c r="O66" s="350" t="s">
        <v>50</v>
      </c>
      <c r="P66" s="210" t="s">
        <v>670</v>
      </c>
      <c r="Q66" s="355" t="s">
        <v>671</v>
      </c>
    </row>
    <row r="67" spans="2:17" ht="28.5">
      <c r="B67" s="219" t="s">
        <v>672</v>
      </c>
      <c r="C67" s="351"/>
      <c r="D67" s="211" t="s">
        <v>673</v>
      </c>
      <c r="E67" s="356"/>
      <c r="F67" s="351"/>
      <c r="G67" s="211" t="s">
        <v>674</v>
      </c>
      <c r="H67" s="356"/>
      <c r="I67" s="351"/>
      <c r="J67" s="211" t="s">
        <v>675</v>
      </c>
      <c r="K67" s="356"/>
      <c r="L67" s="359"/>
      <c r="M67" s="354"/>
      <c r="N67" s="354"/>
      <c r="O67" s="351"/>
      <c r="P67" s="211" t="s">
        <v>676</v>
      </c>
      <c r="Q67" s="356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12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83" customWidth="1"/>
    <col min="2" max="4" width="16.796875" style="282" customWidth="1"/>
    <col min="5" max="5" width="13.8984375" style="282" customWidth="1"/>
    <col min="6" max="6" width="21" style="282" customWidth="1"/>
    <col min="7" max="7" width="13.8984375" style="282" customWidth="1"/>
    <col min="8" max="8" width="21" style="282" customWidth="1"/>
    <col min="9" max="9" width="13.8984375" style="282" customWidth="1"/>
    <col min="10" max="10" width="21" style="282" customWidth="1"/>
    <col min="11" max="11" width="12" style="282" customWidth="1"/>
    <col min="12" max="12" width="21" style="282" customWidth="1"/>
    <col min="13" max="13" width="13.8984375" style="282" customWidth="1"/>
    <col min="14" max="14" width="21" style="282" customWidth="1"/>
    <col min="15" max="15" width="13.8984375" style="282" customWidth="1"/>
    <col min="16" max="16" width="21" style="282" customWidth="1"/>
    <col min="17" max="16384" width="10.8984375" style="283"/>
  </cols>
  <sheetData>
    <row r="1" spans="2:16" ht="9" hidden="1" customHeight="1" outlineLevel="1"/>
    <row r="2" spans="2:16" s="284" customFormat="1" ht="33" hidden="1" customHeight="1" outlineLevel="1">
      <c r="B2" s="366" t="s">
        <v>677</v>
      </c>
      <c r="C2" s="366"/>
      <c r="D2" s="366"/>
      <c r="E2" s="366" t="s">
        <v>678</v>
      </c>
      <c r="F2" s="366"/>
      <c r="G2" s="366" t="s">
        <v>679</v>
      </c>
      <c r="H2" s="366"/>
      <c r="I2" s="366" t="s">
        <v>680</v>
      </c>
      <c r="J2" s="366"/>
      <c r="K2" s="366" t="s">
        <v>681</v>
      </c>
      <c r="L2" s="366"/>
      <c r="M2" s="366"/>
      <c r="N2" s="366"/>
      <c r="O2" s="366" t="s">
        <v>682</v>
      </c>
      <c r="P2" s="366"/>
    </row>
    <row r="3" spans="2:16" s="284" customFormat="1" ht="33" hidden="1" customHeight="1" outlineLevel="1">
      <c r="B3" s="366" t="s">
        <v>683</v>
      </c>
      <c r="C3" s="366"/>
      <c r="D3" s="366"/>
      <c r="E3" s="366" t="s">
        <v>678</v>
      </c>
      <c r="F3" s="366"/>
      <c r="G3" s="366" t="s">
        <v>684</v>
      </c>
      <c r="H3" s="366"/>
      <c r="I3" s="366" t="s">
        <v>685</v>
      </c>
      <c r="J3" s="366"/>
      <c r="K3" s="366" t="s">
        <v>686</v>
      </c>
      <c r="L3" s="366"/>
      <c r="M3" s="366"/>
      <c r="N3" s="366"/>
      <c r="O3" s="366" t="s">
        <v>682</v>
      </c>
      <c r="P3" s="366"/>
    </row>
    <row r="4" spans="2:16" s="284" customFormat="1" ht="33" hidden="1" customHeight="1" outlineLevel="1">
      <c r="B4" s="366" t="s">
        <v>687</v>
      </c>
      <c r="C4" s="366"/>
      <c r="D4" s="366"/>
      <c r="E4" s="366" t="s">
        <v>678</v>
      </c>
      <c r="F4" s="366"/>
      <c r="G4" s="366" t="s">
        <v>688</v>
      </c>
      <c r="H4" s="366"/>
      <c r="I4" s="366" t="s">
        <v>685</v>
      </c>
      <c r="J4" s="366"/>
      <c r="K4" s="366" t="s">
        <v>689</v>
      </c>
      <c r="L4" s="366"/>
      <c r="M4" s="366"/>
      <c r="N4" s="366"/>
      <c r="O4" s="366" t="s">
        <v>682</v>
      </c>
      <c r="P4" s="366"/>
    </row>
    <row r="5" spans="2:16" s="284" customFormat="1" ht="33" hidden="1" customHeight="1" outlineLevel="1">
      <c r="B5" s="366" t="s">
        <v>690</v>
      </c>
      <c r="C5" s="366"/>
      <c r="D5" s="366"/>
      <c r="E5" s="366" t="s">
        <v>691</v>
      </c>
      <c r="F5" s="366"/>
      <c r="G5" s="366" t="s">
        <v>692</v>
      </c>
      <c r="H5" s="366"/>
      <c r="I5" s="366" t="s">
        <v>693</v>
      </c>
      <c r="J5" s="366"/>
      <c r="K5" s="366" t="s">
        <v>692</v>
      </c>
      <c r="L5" s="366"/>
      <c r="M5" s="366"/>
      <c r="N5" s="366"/>
      <c r="O5" s="366" t="s">
        <v>694</v>
      </c>
      <c r="P5" s="366"/>
    </row>
    <row r="6" spans="2:16" ht="9" customHeight="1" collapsed="1"/>
    <row r="7" spans="2:16" ht="69.95" customHeight="1">
      <c r="B7" s="375" t="s">
        <v>695</v>
      </c>
      <c r="C7" s="376"/>
      <c r="D7" s="377"/>
      <c r="E7" s="378" t="s">
        <v>691</v>
      </c>
      <c r="F7" s="379"/>
      <c r="G7" s="367" t="s">
        <v>696</v>
      </c>
      <c r="H7" s="368"/>
      <c r="I7" s="380" t="s">
        <v>697</v>
      </c>
      <c r="J7" s="381"/>
      <c r="K7" s="367" t="s">
        <v>698</v>
      </c>
      <c r="L7" s="368"/>
      <c r="M7" s="367" t="s">
        <v>699</v>
      </c>
      <c r="N7" s="368"/>
      <c r="O7" s="367" t="s">
        <v>700</v>
      </c>
      <c r="P7" s="368"/>
    </row>
    <row r="8" spans="2:16" ht="39" customHeight="1">
      <c r="B8" s="369" t="s">
        <v>701</v>
      </c>
      <c r="C8" s="370" t="s">
        <v>610</v>
      </c>
      <c r="D8" s="371" t="s">
        <v>702</v>
      </c>
      <c r="E8" s="285" t="s">
        <v>261</v>
      </c>
      <c r="F8" s="299" t="s">
        <v>261</v>
      </c>
      <c r="G8" s="287" t="s">
        <v>398</v>
      </c>
      <c r="H8" s="299" t="s">
        <v>398</v>
      </c>
      <c r="I8" s="287" t="s">
        <v>448</v>
      </c>
      <c r="J8" s="299" t="s">
        <v>448</v>
      </c>
      <c r="K8" s="287"/>
      <c r="L8" s="286"/>
      <c r="M8" s="287"/>
      <c r="N8" s="286"/>
      <c r="O8" s="288" t="s">
        <v>703</v>
      </c>
      <c r="P8" s="300" t="s">
        <v>406</v>
      </c>
    </row>
    <row r="9" spans="2:16" ht="39" customHeight="1">
      <c r="B9" s="369"/>
      <c r="C9" s="370"/>
      <c r="D9" s="371"/>
      <c r="E9" s="289" t="s">
        <v>7</v>
      </c>
      <c r="F9" s="290" t="s">
        <v>704</v>
      </c>
      <c r="G9" s="291" t="s">
        <v>705</v>
      </c>
      <c r="H9" s="290" t="s">
        <v>706</v>
      </c>
      <c r="I9" s="291" t="s">
        <v>52</v>
      </c>
      <c r="J9" s="290" t="s">
        <v>707</v>
      </c>
      <c r="K9" s="291"/>
      <c r="L9" s="290"/>
      <c r="M9" s="291"/>
      <c r="N9" s="290"/>
      <c r="O9" s="292" t="s">
        <v>708</v>
      </c>
      <c r="P9" s="290" t="s">
        <v>709</v>
      </c>
    </row>
    <row r="10" spans="2:16" ht="39" customHeight="1">
      <c r="B10" s="369"/>
      <c r="C10" s="370"/>
      <c r="D10" s="372" t="s">
        <v>710</v>
      </c>
      <c r="E10" s="285" t="s">
        <v>711</v>
      </c>
      <c r="F10" s="299" t="s">
        <v>711</v>
      </c>
      <c r="G10" s="287" t="s">
        <v>712</v>
      </c>
      <c r="H10" s="299" t="s">
        <v>712</v>
      </c>
      <c r="I10" s="287" t="s">
        <v>713</v>
      </c>
      <c r="J10" s="299" t="s">
        <v>713</v>
      </c>
      <c r="K10" s="287"/>
      <c r="L10" s="286"/>
      <c r="M10" s="287"/>
      <c r="N10" s="286"/>
      <c r="O10" s="287"/>
      <c r="P10" s="286"/>
    </row>
    <row r="11" spans="2:16" ht="39" customHeight="1">
      <c r="B11" s="369"/>
      <c r="C11" s="370"/>
      <c r="D11" s="372"/>
      <c r="E11" s="289" t="s">
        <v>336</v>
      </c>
      <c r="F11" s="290" t="s">
        <v>714</v>
      </c>
      <c r="G11" s="291" t="s">
        <v>345</v>
      </c>
      <c r="H11" s="290" t="s">
        <v>715</v>
      </c>
      <c r="I11" s="291" t="s">
        <v>359</v>
      </c>
      <c r="J11" s="290" t="s">
        <v>716</v>
      </c>
      <c r="K11" s="291"/>
      <c r="L11" s="290"/>
      <c r="M11" s="291"/>
      <c r="N11" s="290"/>
      <c r="O11" s="291"/>
      <c r="P11" s="290"/>
    </row>
    <row r="12" spans="2:16" ht="39" customHeight="1">
      <c r="B12" s="369"/>
      <c r="C12" s="373" t="s">
        <v>609</v>
      </c>
      <c r="D12" s="374" t="s">
        <v>614</v>
      </c>
      <c r="E12" s="285" t="s">
        <v>382</v>
      </c>
      <c r="F12" s="299" t="s">
        <v>382</v>
      </c>
      <c r="G12" s="287"/>
      <c r="H12" s="286"/>
      <c r="I12" s="287" t="s">
        <v>404</v>
      </c>
      <c r="J12" s="299" t="s">
        <v>404</v>
      </c>
      <c r="K12" s="287"/>
      <c r="L12" s="286"/>
      <c r="M12" s="287"/>
      <c r="N12" s="286"/>
      <c r="O12" s="287"/>
      <c r="P12" s="286"/>
    </row>
    <row r="13" spans="2:16" ht="39" customHeight="1">
      <c r="B13" s="369"/>
      <c r="C13" s="373"/>
      <c r="D13" s="374"/>
      <c r="E13" s="289" t="s">
        <v>717</v>
      </c>
      <c r="F13" s="290" t="s">
        <v>718</v>
      </c>
      <c r="G13" s="291"/>
      <c r="H13" s="290"/>
      <c r="I13" s="291" t="s">
        <v>719</v>
      </c>
      <c r="J13" s="290" t="s">
        <v>720</v>
      </c>
      <c r="K13" s="291"/>
      <c r="L13" s="290"/>
      <c r="M13" s="291"/>
      <c r="N13" s="290"/>
      <c r="O13" s="291"/>
      <c r="P13" s="290"/>
    </row>
    <row r="14" spans="2:16" ht="39" customHeight="1">
      <c r="B14" s="369" t="s">
        <v>721</v>
      </c>
      <c r="C14" s="382" t="s">
        <v>610</v>
      </c>
      <c r="D14" s="383" t="s">
        <v>702</v>
      </c>
      <c r="E14" s="285"/>
      <c r="F14" s="286"/>
      <c r="G14" s="287"/>
      <c r="H14" s="286"/>
      <c r="I14" s="287"/>
      <c r="J14" s="286"/>
      <c r="K14" s="287" t="s">
        <v>39</v>
      </c>
      <c r="L14" s="299" t="s">
        <v>722</v>
      </c>
      <c r="M14" s="287" t="s">
        <v>723</v>
      </c>
      <c r="N14" s="299" t="s">
        <v>724</v>
      </c>
      <c r="O14" s="287"/>
      <c r="P14" s="286"/>
    </row>
    <row r="15" spans="2:16" ht="39" customHeight="1">
      <c r="B15" s="369"/>
      <c r="C15" s="382"/>
      <c r="D15" s="383"/>
      <c r="E15" s="289"/>
      <c r="F15" s="290"/>
      <c r="G15" s="291"/>
      <c r="H15" s="290"/>
      <c r="I15" s="291"/>
      <c r="J15" s="290"/>
      <c r="K15" s="291" t="s">
        <v>37</v>
      </c>
      <c r="L15" s="290" t="s">
        <v>725</v>
      </c>
      <c r="M15" s="291" t="s">
        <v>390</v>
      </c>
      <c r="N15" s="290" t="s">
        <v>726</v>
      </c>
      <c r="O15" s="291"/>
      <c r="P15" s="290"/>
    </row>
    <row r="16" spans="2:16" ht="39" customHeight="1">
      <c r="B16" s="369"/>
      <c r="C16" s="382"/>
      <c r="D16" s="372" t="s">
        <v>710</v>
      </c>
      <c r="E16" s="285"/>
      <c r="F16" s="286"/>
      <c r="G16" s="287"/>
      <c r="H16" s="286"/>
      <c r="I16" s="287"/>
      <c r="J16" s="286"/>
      <c r="K16" s="287" t="s">
        <v>43</v>
      </c>
      <c r="L16" s="299" t="s">
        <v>727</v>
      </c>
      <c r="M16" s="287" t="s">
        <v>728</v>
      </c>
      <c r="N16" s="299" t="s">
        <v>729</v>
      </c>
      <c r="O16" s="287"/>
      <c r="P16" s="286"/>
    </row>
    <row r="17" spans="2:17" ht="39" customHeight="1">
      <c r="B17" s="369"/>
      <c r="C17" s="382"/>
      <c r="D17" s="372"/>
      <c r="E17" s="289"/>
      <c r="F17" s="290"/>
      <c r="G17" s="291"/>
      <c r="H17" s="290"/>
      <c r="I17" s="291"/>
      <c r="J17" s="290"/>
      <c r="K17" s="291" t="s">
        <v>730</v>
      </c>
      <c r="L17" s="290" t="s">
        <v>731</v>
      </c>
      <c r="M17" s="291" t="s">
        <v>732</v>
      </c>
      <c r="N17" s="290" t="s">
        <v>733</v>
      </c>
      <c r="O17" s="291"/>
      <c r="P17" s="290"/>
    </row>
    <row r="18" spans="2:17" ht="39" customHeight="1">
      <c r="B18" s="369"/>
      <c r="C18" s="373" t="s">
        <v>609</v>
      </c>
      <c r="D18" s="383" t="s">
        <v>614</v>
      </c>
      <c r="E18" s="285"/>
      <c r="F18" s="286"/>
      <c r="G18" s="287"/>
      <c r="H18" s="286"/>
      <c r="I18" s="287"/>
      <c r="J18" s="286"/>
      <c r="K18" s="287" t="s">
        <v>385</v>
      </c>
      <c r="L18" s="299" t="s">
        <v>734</v>
      </c>
      <c r="M18" s="287" t="s">
        <v>735</v>
      </c>
      <c r="N18" s="299" t="s">
        <v>736</v>
      </c>
      <c r="O18" s="287"/>
      <c r="P18" s="286"/>
    </row>
    <row r="19" spans="2:17" ht="39" customHeight="1">
      <c r="B19" s="369"/>
      <c r="C19" s="373"/>
      <c r="D19" s="383"/>
      <c r="E19" s="289"/>
      <c r="F19" s="290"/>
      <c r="G19" s="291"/>
      <c r="H19" s="290"/>
      <c r="I19" s="291"/>
      <c r="J19" s="290"/>
      <c r="K19" s="291" t="s">
        <v>737</v>
      </c>
      <c r="L19" s="290" t="s">
        <v>738</v>
      </c>
      <c r="M19" s="291" t="s">
        <v>739</v>
      </c>
      <c r="N19" s="290" t="s">
        <v>740</v>
      </c>
      <c r="O19" s="291"/>
      <c r="P19" s="290"/>
    </row>
    <row r="20" spans="2:17" ht="39" customHeight="1">
      <c r="B20" s="369" t="s">
        <v>741</v>
      </c>
      <c r="C20" s="382" t="s">
        <v>610</v>
      </c>
      <c r="D20" s="383" t="s">
        <v>614</v>
      </c>
      <c r="E20" s="285"/>
      <c r="F20" s="286"/>
      <c r="G20" s="287"/>
      <c r="H20" s="286"/>
      <c r="I20" s="287"/>
      <c r="J20" s="286"/>
      <c r="K20" s="287" t="s">
        <v>348</v>
      </c>
      <c r="L20" s="299" t="s">
        <v>348</v>
      </c>
      <c r="M20" s="287" t="s">
        <v>742</v>
      </c>
      <c r="N20" s="299" t="s">
        <v>743</v>
      </c>
      <c r="O20" s="287"/>
      <c r="P20" s="286"/>
    </row>
    <row r="21" spans="2:17" ht="39" customHeight="1">
      <c r="B21" s="369"/>
      <c r="C21" s="382"/>
      <c r="D21" s="383"/>
      <c r="E21" s="289"/>
      <c r="F21" s="290"/>
      <c r="G21" s="291"/>
      <c r="H21" s="290"/>
      <c r="I21" s="291"/>
      <c r="J21" s="290"/>
      <c r="K21" s="291" t="s">
        <v>744</v>
      </c>
      <c r="L21" s="290" t="s">
        <v>745</v>
      </c>
      <c r="M21" s="291" t="s">
        <v>746</v>
      </c>
      <c r="N21" s="290" t="s">
        <v>747</v>
      </c>
      <c r="O21" s="291"/>
      <c r="P21" s="290"/>
    </row>
    <row r="22" spans="2:17" ht="39" customHeight="1">
      <c r="B22" s="369"/>
      <c r="C22" s="382"/>
      <c r="D22" s="384" t="s">
        <v>615</v>
      </c>
      <c r="E22" s="285"/>
      <c r="F22" s="286"/>
      <c r="G22" s="287"/>
      <c r="H22" s="286"/>
      <c r="I22" s="287"/>
      <c r="J22" s="286"/>
      <c r="K22" s="287"/>
      <c r="L22" s="286"/>
      <c r="M22" s="287"/>
      <c r="N22" s="286"/>
      <c r="O22" s="287" t="s">
        <v>374</v>
      </c>
      <c r="P22" s="299" t="s">
        <v>374</v>
      </c>
    </row>
    <row r="23" spans="2:17" ht="39" customHeight="1">
      <c r="B23" s="369"/>
      <c r="C23" s="382"/>
      <c r="D23" s="384"/>
      <c r="E23" s="289"/>
      <c r="F23" s="290"/>
      <c r="G23" s="291"/>
      <c r="H23" s="290"/>
      <c r="I23" s="291"/>
      <c r="J23" s="290"/>
      <c r="K23" s="291"/>
      <c r="L23" s="290"/>
      <c r="M23" s="291"/>
      <c r="N23" s="290"/>
      <c r="O23" s="291" t="s">
        <v>66</v>
      </c>
      <c r="P23" s="290" t="s">
        <v>748</v>
      </c>
    </row>
    <row r="24" spans="2:17" ht="39" customHeight="1">
      <c r="B24" s="369" t="s">
        <v>611</v>
      </c>
      <c r="C24" s="373" t="s">
        <v>609</v>
      </c>
      <c r="D24" s="383" t="s">
        <v>614</v>
      </c>
      <c r="E24" s="285" t="s">
        <v>338</v>
      </c>
      <c r="F24" s="299" t="s">
        <v>338</v>
      </c>
      <c r="G24" s="287" t="s">
        <v>419</v>
      </c>
      <c r="H24" s="299" t="s">
        <v>419</v>
      </c>
      <c r="I24" s="287" t="s">
        <v>749</v>
      </c>
      <c r="J24" s="299" t="s">
        <v>750</v>
      </c>
      <c r="K24" s="287"/>
      <c r="L24" s="286"/>
      <c r="M24" s="287"/>
      <c r="N24" s="286"/>
      <c r="O24" s="287"/>
      <c r="P24" s="286"/>
    </row>
    <row r="25" spans="2:17" ht="39" customHeight="1">
      <c r="B25" s="369"/>
      <c r="C25" s="373"/>
      <c r="D25" s="383"/>
      <c r="E25" s="289" t="s">
        <v>580</v>
      </c>
      <c r="F25" s="290" t="s">
        <v>751</v>
      </c>
      <c r="G25" s="291" t="s">
        <v>752</v>
      </c>
      <c r="H25" s="290" t="s">
        <v>753</v>
      </c>
      <c r="I25" s="291" t="s">
        <v>754</v>
      </c>
      <c r="J25" s="290" t="s">
        <v>755</v>
      </c>
      <c r="K25" s="291"/>
      <c r="L25" s="290"/>
      <c r="M25" s="291"/>
      <c r="N25" s="290"/>
      <c r="O25" s="291"/>
      <c r="P25" s="290"/>
    </row>
    <row r="26" spans="2:17" ht="39" customHeight="1">
      <c r="B26" s="369" t="s">
        <v>756</v>
      </c>
      <c r="C26" s="373" t="s">
        <v>609</v>
      </c>
      <c r="D26" s="383" t="s">
        <v>614</v>
      </c>
      <c r="E26" s="285"/>
      <c r="F26" s="286"/>
      <c r="G26" s="287" t="s">
        <v>757</v>
      </c>
      <c r="H26" s="299" t="s">
        <v>468</v>
      </c>
      <c r="I26" s="287"/>
      <c r="J26" s="286"/>
      <c r="K26" s="287"/>
      <c r="L26" s="286"/>
      <c r="M26" s="287"/>
      <c r="N26" s="286"/>
      <c r="O26" s="287"/>
      <c r="P26" s="286"/>
    </row>
    <row r="27" spans="2:17" ht="39" customHeight="1">
      <c r="B27" s="369"/>
      <c r="C27" s="373"/>
      <c r="D27" s="383"/>
      <c r="E27" s="289"/>
      <c r="F27" s="290"/>
      <c r="G27" s="291" t="s">
        <v>758</v>
      </c>
      <c r="H27" s="290" t="s">
        <v>759</v>
      </c>
      <c r="I27" s="291"/>
      <c r="J27" s="290"/>
      <c r="K27" s="291"/>
      <c r="L27" s="290"/>
      <c r="M27" s="291"/>
      <c r="N27" s="290"/>
      <c r="O27" s="291"/>
      <c r="P27" s="290"/>
    </row>
    <row r="29" spans="2:17" s="294" customFormat="1" ht="25.5">
      <c r="B29" s="293" t="s">
        <v>760</v>
      </c>
      <c r="C29" s="385" t="s">
        <v>761</v>
      </c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</row>
    <row r="30" spans="2:17" s="295" customFormat="1" ht="25.5">
      <c r="B30" s="293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</row>
    <row r="31" spans="2:17" s="295" customFormat="1" ht="30">
      <c r="B31" s="296"/>
      <c r="C31" s="297" t="s">
        <v>762</v>
      </c>
      <c r="D31" s="297" t="s">
        <v>763</v>
      </c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</row>
    <row r="32" spans="2:17" ht="30">
      <c r="B32" s="296" t="s">
        <v>764</v>
      </c>
      <c r="C32" s="386" t="s">
        <v>765</v>
      </c>
      <c r="D32" s="387"/>
    </row>
    <row r="33" spans="2:4" ht="30">
      <c r="B33" s="296" t="s">
        <v>766</v>
      </c>
      <c r="C33" s="298" t="s">
        <v>767</v>
      </c>
      <c r="D33" s="298" t="s">
        <v>768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ABDB-3D7B-43C6-8568-322C35562DB9}">
  <dimension ref="B2:L36"/>
  <sheetViews>
    <sheetView topLeftCell="A24" workbookViewId="0">
      <selection activeCell="I8" sqref="I8"/>
    </sheetView>
  </sheetViews>
  <sheetFormatPr defaultRowHeight="22.5"/>
  <cols>
    <col min="2" max="2" width="15.69921875" style="229" customWidth="1"/>
    <col min="3" max="3" width="15.69921875" style="230" customWidth="1"/>
    <col min="4" max="5" width="15.69921875" customWidth="1"/>
    <col min="6" max="6" width="15.69921875" style="229" customWidth="1"/>
    <col min="7" max="7" width="15.69921875" style="230" customWidth="1"/>
    <col min="8" max="9" width="15.69921875" customWidth="1"/>
    <col min="11" max="11" width="8.796875" style="232"/>
  </cols>
  <sheetData>
    <row r="2" spans="2:12" ht="39">
      <c r="B2" s="389" t="s">
        <v>769</v>
      </c>
      <c r="C2" s="389"/>
      <c r="D2" s="389"/>
      <c r="E2" s="389"/>
      <c r="F2" s="388" t="s">
        <v>770</v>
      </c>
      <c r="G2" s="388"/>
      <c r="H2" s="388"/>
      <c r="I2" s="388"/>
    </row>
    <row r="3" spans="2:12" ht="25.5">
      <c r="B3" s="231" t="s">
        <v>771</v>
      </c>
      <c r="C3" s="231" t="s">
        <v>772</v>
      </c>
      <c r="D3" s="231" t="s">
        <v>773</v>
      </c>
      <c r="E3" s="231" t="s">
        <v>774</v>
      </c>
      <c r="F3" s="231" t="s">
        <v>771</v>
      </c>
      <c r="G3" s="231" t="s">
        <v>772</v>
      </c>
      <c r="H3" s="231" t="s">
        <v>773</v>
      </c>
      <c r="I3" s="231" t="s">
        <v>774</v>
      </c>
      <c r="K3" s="237" t="s">
        <v>337</v>
      </c>
      <c r="L3" t="s">
        <v>151</v>
      </c>
    </row>
    <row r="4" spans="2:12" ht="39">
      <c r="B4" s="236" t="s">
        <v>337</v>
      </c>
      <c r="C4" s="230" t="str">
        <f>L3</f>
        <v>ㄚ</v>
      </c>
      <c r="D4" s="233" t="s">
        <v>775</v>
      </c>
      <c r="E4" s="233" t="s">
        <v>776</v>
      </c>
      <c r="F4" s="236" t="s">
        <v>777</v>
      </c>
      <c r="G4" s="230" t="str">
        <f>$L$24 &amp; C4</f>
        <v>ㄥㄚ</v>
      </c>
      <c r="H4" s="233" t="s">
        <v>778</v>
      </c>
      <c r="I4" s="233" t="s">
        <v>779</v>
      </c>
      <c r="K4" s="238" t="s">
        <v>443</v>
      </c>
      <c r="L4" t="s">
        <v>71</v>
      </c>
    </row>
    <row r="5" spans="2:12" ht="39">
      <c r="B5" s="236" t="s">
        <v>456</v>
      </c>
      <c r="C5" s="230" t="str">
        <f>L10</f>
        <v>ㄞ</v>
      </c>
      <c r="D5" s="233" t="s">
        <v>780</v>
      </c>
      <c r="E5" s="233" t="s">
        <v>781</v>
      </c>
      <c r="F5" s="236" t="s">
        <v>782</v>
      </c>
      <c r="G5" s="230" t="str">
        <f>$L$24 &amp; C5</f>
        <v>ㄥㄞ</v>
      </c>
      <c r="H5" s="234" t="s">
        <v>783</v>
      </c>
      <c r="I5" s="233"/>
      <c r="K5" s="238" t="s">
        <v>425</v>
      </c>
      <c r="L5" t="s">
        <v>85</v>
      </c>
    </row>
    <row r="6" spans="2:12" ht="39">
      <c r="B6" s="240" t="s">
        <v>784</v>
      </c>
      <c r="C6" s="230" t="str">
        <f xml:space="preserve"> L3&amp; L22</f>
        <v>ㄚㄇ</v>
      </c>
      <c r="D6" s="233" t="s">
        <v>785</v>
      </c>
      <c r="E6" s="233" t="s">
        <v>786</v>
      </c>
      <c r="F6" s="236"/>
      <c r="H6" s="233"/>
      <c r="I6" s="233"/>
      <c r="K6" s="238" t="s">
        <v>357</v>
      </c>
      <c r="L6" t="s">
        <v>92</v>
      </c>
    </row>
    <row r="7" spans="2:12" ht="39">
      <c r="B7" s="240" t="s">
        <v>787</v>
      </c>
      <c r="C7" s="230" t="str">
        <f>L3&amp;L23</f>
        <v>ㄚㄣ</v>
      </c>
      <c r="D7" s="233" t="s">
        <v>788</v>
      </c>
      <c r="E7" s="233" t="s">
        <v>789</v>
      </c>
      <c r="F7" s="236"/>
      <c r="H7" s="233"/>
      <c r="I7" s="233"/>
      <c r="K7" s="238" t="s">
        <v>790</v>
      </c>
      <c r="L7" t="s">
        <v>99</v>
      </c>
    </row>
    <row r="8" spans="2:12" ht="39">
      <c r="B8" s="240" t="s">
        <v>791</v>
      </c>
      <c r="C8" s="230" t="str">
        <f xml:space="preserve"> $L$12</f>
        <v>ㄤ</v>
      </c>
      <c r="D8" s="233" t="s">
        <v>792</v>
      </c>
      <c r="E8" s="233" t="s">
        <v>793</v>
      </c>
      <c r="F8" s="236"/>
      <c r="H8" s="233"/>
      <c r="I8" s="233"/>
      <c r="K8" s="238" t="s">
        <v>463</v>
      </c>
      <c r="L8" t="s">
        <v>107</v>
      </c>
    </row>
    <row r="9" spans="2:12" ht="39">
      <c r="B9" s="240" t="s">
        <v>794</v>
      </c>
      <c r="C9" s="230" t="str">
        <f>L13</f>
        <v>ㄠ</v>
      </c>
      <c r="D9" s="233" t="s">
        <v>795</v>
      </c>
      <c r="E9" s="233" t="s">
        <v>796</v>
      </c>
      <c r="F9" s="236" t="s">
        <v>797</v>
      </c>
      <c r="G9" s="230" t="str">
        <f>$L$24 &amp; C9</f>
        <v>ㄥㄠ</v>
      </c>
      <c r="H9" s="233" t="s">
        <v>798</v>
      </c>
      <c r="I9" s="233"/>
      <c r="K9" s="238"/>
    </row>
    <row r="10" spans="2:12" ht="39">
      <c r="B10" s="236" t="s">
        <v>357</v>
      </c>
      <c r="C10" s="230" t="str">
        <f>L6</f>
        <v>ㄝ</v>
      </c>
      <c r="D10" s="233" t="s">
        <v>799</v>
      </c>
      <c r="E10" s="233" t="s">
        <v>800</v>
      </c>
      <c r="F10" s="236" t="s">
        <v>801</v>
      </c>
      <c r="G10" s="230" t="str">
        <f>$L$24 &amp; C10</f>
        <v>ㄥㄝ</v>
      </c>
      <c r="H10" s="233" t="s">
        <v>802</v>
      </c>
      <c r="I10" s="233" t="s">
        <v>803</v>
      </c>
      <c r="K10" s="238" t="s">
        <v>456</v>
      </c>
      <c r="L10" t="s">
        <v>552</v>
      </c>
    </row>
    <row r="11" spans="2:12" ht="39">
      <c r="B11" s="236" t="s">
        <v>443</v>
      </c>
      <c r="C11" s="230" t="str">
        <f>L4</f>
        <v>ㄧ</v>
      </c>
      <c r="D11" s="233" t="s">
        <v>804</v>
      </c>
      <c r="E11" s="233" t="s">
        <v>805</v>
      </c>
      <c r="F11" s="236" t="s">
        <v>806</v>
      </c>
      <c r="G11" s="230" t="str">
        <f>$L$24 &amp; C11</f>
        <v>ㄥㄧ</v>
      </c>
      <c r="H11" s="233" t="s">
        <v>807</v>
      </c>
      <c r="I11" s="233" t="s">
        <v>803</v>
      </c>
      <c r="K11" s="238" t="s">
        <v>787</v>
      </c>
      <c r="L11" t="s">
        <v>452</v>
      </c>
    </row>
    <row r="12" spans="2:12" ht="39">
      <c r="B12" s="236" t="s">
        <v>808</v>
      </c>
      <c r="C12" s="230" t="str">
        <f>L4 &amp;L3</f>
        <v>ㄧㄚ</v>
      </c>
      <c r="D12" s="233" t="s">
        <v>809</v>
      </c>
      <c r="E12" s="233" t="s">
        <v>810</v>
      </c>
      <c r="F12" s="236" t="s">
        <v>811</v>
      </c>
      <c r="G12" s="230" t="str">
        <f>$L$24 &amp; C12</f>
        <v>ㄥㄧㄚ</v>
      </c>
      <c r="H12" s="233" t="s">
        <v>812</v>
      </c>
      <c r="I12" s="233" t="s">
        <v>813</v>
      </c>
      <c r="K12" s="238" t="s">
        <v>791</v>
      </c>
      <c r="L12" t="s">
        <v>480</v>
      </c>
    </row>
    <row r="13" spans="2:12" ht="39">
      <c r="B13" s="236" t="s">
        <v>814</v>
      </c>
      <c r="C13" s="230" t="str">
        <f>$L$4 &amp; C6</f>
        <v>ㄧㄚㄇ</v>
      </c>
      <c r="D13" s="233" t="s">
        <v>815</v>
      </c>
      <c r="E13" s="233" t="s">
        <v>816</v>
      </c>
      <c r="F13" s="236"/>
      <c r="H13" s="233"/>
      <c r="I13" s="233"/>
      <c r="K13" s="238" t="s">
        <v>794</v>
      </c>
      <c r="L13" t="s">
        <v>556</v>
      </c>
    </row>
    <row r="14" spans="2:12" ht="39">
      <c r="B14" s="236" t="s">
        <v>817</v>
      </c>
      <c r="C14" s="230" t="str">
        <f t="shared" ref="C14:C16" si="0">$L$4 &amp; C7</f>
        <v>ㄧㄚㄣ</v>
      </c>
      <c r="D14" s="233" t="s">
        <v>818</v>
      </c>
      <c r="E14" s="233" t="s">
        <v>819</v>
      </c>
      <c r="F14" s="236"/>
      <c r="H14" s="233"/>
      <c r="I14" s="233"/>
      <c r="K14" s="239" t="s">
        <v>808</v>
      </c>
      <c r="L14" t="s">
        <v>562</v>
      </c>
    </row>
    <row r="15" spans="2:12" ht="39">
      <c r="B15" s="236" t="s">
        <v>820</v>
      </c>
      <c r="C15" s="230" t="str">
        <f t="shared" si="0"/>
        <v>ㄧㄤ</v>
      </c>
      <c r="D15" s="233" t="s">
        <v>821</v>
      </c>
      <c r="E15" s="233" t="s">
        <v>822</v>
      </c>
      <c r="F15" s="236"/>
      <c r="H15" s="233"/>
      <c r="I15" s="233"/>
      <c r="K15" s="239" t="s">
        <v>823</v>
      </c>
      <c r="L15" t="s">
        <v>824</v>
      </c>
    </row>
    <row r="16" spans="2:12" ht="39">
      <c r="B16" s="236" t="s">
        <v>823</v>
      </c>
      <c r="C16" s="230" t="str">
        <f t="shared" si="0"/>
        <v>ㄧㄠ</v>
      </c>
      <c r="D16" s="233" t="s">
        <v>825</v>
      </c>
      <c r="E16" s="233" t="s">
        <v>826</v>
      </c>
      <c r="F16" s="236" t="s">
        <v>827</v>
      </c>
      <c r="G16" s="230" t="str">
        <f>$L$24 &amp; C16</f>
        <v>ㄥㄧㄠ</v>
      </c>
      <c r="H16" s="234" t="s">
        <v>828</v>
      </c>
      <c r="I16" s="233"/>
      <c r="K16" s="239" t="s">
        <v>829</v>
      </c>
      <c r="L16" t="s">
        <v>830</v>
      </c>
    </row>
    <row r="17" spans="2:12" ht="39">
      <c r="B17" s="236" t="s">
        <v>831</v>
      </c>
      <c r="C17" s="230" t="str">
        <f>$L$4 &amp; L22</f>
        <v>ㄧㄇ</v>
      </c>
      <c r="D17" s="233" t="s">
        <v>832</v>
      </c>
      <c r="E17" s="233" t="s">
        <v>139</v>
      </c>
      <c r="F17" s="236"/>
      <c r="H17" s="233"/>
      <c r="I17" s="233"/>
      <c r="K17" s="239" t="s">
        <v>833</v>
      </c>
      <c r="L17" t="s">
        <v>834</v>
      </c>
    </row>
    <row r="18" spans="2:12" ht="39">
      <c r="B18" s="236" t="s">
        <v>835</v>
      </c>
      <c r="C18" s="230" t="str">
        <f>$L$4 &amp; L23</f>
        <v>ㄧㄣ</v>
      </c>
      <c r="D18" s="233" t="s">
        <v>836</v>
      </c>
      <c r="E18" s="233" t="s">
        <v>837</v>
      </c>
      <c r="F18" s="236"/>
      <c r="H18" s="233"/>
      <c r="I18" s="233"/>
      <c r="K18" s="239" t="s">
        <v>838</v>
      </c>
      <c r="L18" t="s">
        <v>839</v>
      </c>
    </row>
    <row r="19" spans="2:12" ht="39">
      <c r="B19" s="236" t="s">
        <v>840</v>
      </c>
      <c r="C19" s="230" t="str">
        <f>$L$4 &amp; L24</f>
        <v>ㄧㄥ</v>
      </c>
      <c r="D19" s="233" t="s">
        <v>841</v>
      </c>
      <c r="E19" s="233" t="s">
        <v>842</v>
      </c>
      <c r="F19" s="236"/>
      <c r="H19" s="233"/>
      <c r="I19" s="233"/>
      <c r="K19" s="239" t="s">
        <v>587</v>
      </c>
      <c r="L19" t="s">
        <v>843</v>
      </c>
    </row>
    <row r="20" spans="2:12" ht="39">
      <c r="B20" s="236" t="s">
        <v>829</v>
      </c>
      <c r="C20" s="230" t="str">
        <f>$L$4 &amp; L8</f>
        <v>ㄧㄜ</v>
      </c>
      <c r="D20" s="233" t="s">
        <v>844</v>
      </c>
      <c r="E20" s="233" t="s">
        <v>845</v>
      </c>
      <c r="F20" s="236" t="s">
        <v>846</v>
      </c>
      <c r="G20" s="230" t="str">
        <f>$L$24 &amp; C20</f>
        <v>ㄥㄧㄜ</v>
      </c>
      <c r="H20" s="235" t="s">
        <v>847</v>
      </c>
      <c r="I20" s="233"/>
      <c r="K20" s="239" t="s">
        <v>590</v>
      </c>
      <c r="L20" t="s">
        <v>848</v>
      </c>
    </row>
    <row r="21" spans="2:12" ht="39">
      <c r="B21" s="236" t="s">
        <v>849</v>
      </c>
      <c r="C21" s="230" t="str">
        <f>$L$4 &amp; L7 &amp; L24</f>
        <v>ㄧㆦㄥ</v>
      </c>
      <c r="D21" s="233" t="s">
        <v>850</v>
      </c>
      <c r="E21" s="233" t="s">
        <v>822</v>
      </c>
      <c r="F21" s="236"/>
      <c r="H21" s="233"/>
      <c r="I21" s="233"/>
      <c r="K21" s="238"/>
    </row>
    <row r="22" spans="2:12" ht="39">
      <c r="B22" s="236" t="s">
        <v>833</v>
      </c>
      <c r="C22" s="230" t="str">
        <f>$L$4 &amp; L5</f>
        <v>ㄧㄨ</v>
      </c>
      <c r="D22" s="233" t="s">
        <v>851</v>
      </c>
      <c r="E22" s="233" t="s">
        <v>852</v>
      </c>
      <c r="F22" s="236" t="s">
        <v>853</v>
      </c>
      <c r="G22" s="230" t="str">
        <f>$L$24 &amp; C22</f>
        <v>ㄥㄧㄨ</v>
      </c>
      <c r="H22" s="233" t="s">
        <v>854</v>
      </c>
      <c r="I22" s="233" t="s">
        <v>847</v>
      </c>
      <c r="K22" s="239" t="s">
        <v>115</v>
      </c>
      <c r="L22" t="s">
        <v>580</v>
      </c>
    </row>
    <row r="23" spans="2:12" ht="39">
      <c r="B23" s="236" t="s">
        <v>338</v>
      </c>
      <c r="C23" s="230" t="str">
        <f>L22</f>
        <v>ㄇ</v>
      </c>
      <c r="D23" s="233" t="s">
        <v>855</v>
      </c>
      <c r="E23" s="233"/>
      <c r="F23" s="236"/>
      <c r="H23" s="233"/>
      <c r="I23" s="233"/>
      <c r="K23" s="239" t="s">
        <v>118</v>
      </c>
      <c r="L23" t="s">
        <v>117</v>
      </c>
    </row>
    <row r="24" spans="2:12" ht="39">
      <c r="B24" s="236" t="s">
        <v>749</v>
      </c>
      <c r="C24" s="230" t="str">
        <f>L24</f>
        <v>ㄥ</v>
      </c>
      <c r="D24" s="233" t="s">
        <v>856</v>
      </c>
      <c r="E24" s="233" t="s">
        <v>857</v>
      </c>
      <c r="F24" s="236"/>
      <c r="H24" s="233"/>
      <c r="I24" s="233"/>
      <c r="K24" s="239" t="s">
        <v>121</v>
      </c>
      <c r="L24" t="s">
        <v>120</v>
      </c>
    </row>
    <row r="25" spans="2:12" ht="39">
      <c r="B25" s="236" t="s">
        <v>463</v>
      </c>
      <c r="C25" s="230" t="str">
        <f>L8</f>
        <v>ㄜ</v>
      </c>
      <c r="D25" s="233" t="s">
        <v>858</v>
      </c>
      <c r="E25" s="233" t="s">
        <v>859</v>
      </c>
      <c r="F25" s="236"/>
      <c r="H25" s="233"/>
      <c r="I25" s="233"/>
      <c r="K25" s="238"/>
    </row>
    <row r="26" spans="2:12" ht="39">
      <c r="B26" s="236" t="s">
        <v>790</v>
      </c>
      <c r="C26" s="230" t="str">
        <f>L7</f>
        <v>ㆦ</v>
      </c>
      <c r="D26" s="233" t="s">
        <v>860</v>
      </c>
      <c r="E26" s="233" t="s">
        <v>861</v>
      </c>
      <c r="F26" s="236" t="s">
        <v>862</v>
      </c>
      <c r="G26" s="230" t="str">
        <f>$L$24 &amp; C26</f>
        <v>ㄥㆦ</v>
      </c>
      <c r="H26" s="233" t="s">
        <v>863</v>
      </c>
      <c r="I26" s="233"/>
    </row>
    <row r="27" spans="2:12" ht="39">
      <c r="B27" s="236" t="s">
        <v>864</v>
      </c>
      <c r="C27" s="230" t="str">
        <f>$C$26 &amp; L22</f>
        <v>ㆦㄇ</v>
      </c>
      <c r="D27" s="233" t="s">
        <v>865</v>
      </c>
      <c r="E27" s="233"/>
      <c r="F27" s="236"/>
      <c r="H27" s="233"/>
      <c r="I27" s="233"/>
    </row>
    <row r="28" spans="2:12" ht="39">
      <c r="B28" s="236" t="s">
        <v>866</v>
      </c>
      <c r="C28" s="230" t="str">
        <f>$C$26 &amp; L24</f>
        <v>ㆦㄥ</v>
      </c>
      <c r="D28" s="233" t="s">
        <v>867</v>
      </c>
      <c r="E28" s="233" t="s">
        <v>793</v>
      </c>
      <c r="F28" s="236"/>
      <c r="H28" s="233"/>
      <c r="I28" s="233"/>
    </row>
    <row r="29" spans="2:12" ht="39">
      <c r="B29" s="236" t="s">
        <v>425</v>
      </c>
      <c r="C29" s="230" t="str">
        <f>$L$5</f>
        <v>ㄨ</v>
      </c>
      <c r="D29" s="233" t="s">
        <v>868</v>
      </c>
      <c r="E29" s="233" t="s">
        <v>869</v>
      </c>
      <c r="F29" s="236"/>
      <c r="H29" s="233"/>
      <c r="I29" s="233"/>
    </row>
    <row r="30" spans="2:12" ht="39">
      <c r="B30" s="236" t="s">
        <v>838</v>
      </c>
      <c r="C30" s="230" t="str">
        <f>$L$5 &amp; L3</f>
        <v>ㄨㄚ</v>
      </c>
      <c r="D30" s="233" t="s">
        <v>870</v>
      </c>
      <c r="E30" s="233" t="s">
        <v>871</v>
      </c>
      <c r="F30" s="236" t="s">
        <v>872</v>
      </c>
      <c r="G30" s="230" t="str">
        <f>$L$24 &amp; C30</f>
        <v>ㄥㄨㄚ</v>
      </c>
      <c r="H30" s="234" t="s">
        <v>873</v>
      </c>
      <c r="I30" s="233" t="s">
        <v>874</v>
      </c>
    </row>
    <row r="31" spans="2:12" ht="39">
      <c r="B31" s="236" t="s">
        <v>590</v>
      </c>
      <c r="C31" s="230" t="str">
        <f>$L$5 &amp; L10</f>
        <v>ㄨㄞ</v>
      </c>
      <c r="D31" s="233" t="s">
        <v>875</v>
      </c>
      <c r="E31" s="233" t="s">
        <v>876</v>
      </c>
      <c r="F31" s="236" t="s">
        <v>877</v>
      </c>
      <c r="G31" s="230" t="str">
        <f>$L$24 &amp; C31</f>
        <v>ㄥㄨㄞ</v>
      </c>
      <c r="H31" s="234" t="s">
        <v>878</v>
      </c>
      <c r="I31" s="233"/>
    </row>
    <row r="32" spans="2:12" ht="39">
      <c r="B32" s="236" t="s">
        <v>879</v>
      </c>
      <c r="C32" s="230" t="str">
        <f>$L$5 &amp; L11</f>
        <v>ㄨㄢ</v>
      </c>
      <c r="D32" s="233" t="s">
        <v>880</v>
      </c>
      <c r="E32" s="233" t="s">
        <v>881</v>
      </c>
      <c r="F32" s="236"/>
      <c r="H32" s="233"/>
      <c r="I32" s="233"/>
    </row>
    <row r="33" spans="2:9" ht="39">
      <c r="B33" s="236" t="s">
        <v>587</v>
      </c>
      <c r="C33" s="230" t="str">
        <f t="shared" ref="C33" si="1">$L$5 &amp; L6</f>
        <v>ㄨㄝ</v>
      </c>
      <c r="D33" s="233" t="s">
        <v>882</v>
      </c>
      <c r="E33" s="233" t="s">
        <v>883</v>
      </c>
      <c r="F33" s="236"/>
      <c r="H33" s="233"/>
      <c r="I33" s="233"/>
    </row>
    <row r="34" spans="2:9" ht="39">
      <c r="B34" s="236" t="s">
        <v>884</v>
      </c>
      <c r="C34" s="230" t="str">
        <f>$L$5 &amp;  L4</f>
        <v>ㄨㄧ</v>
      </c>
      <c r="D34" s="233" t="s">
        <v>885</v>
      </c>
      <c r="E34" s="233" t="s">
        <v>886</v>
      </c>
      <c r="F34" s="236" t="s">
        <v>887</v>
      </c>
      <c r="G34" s="230" t="str">
        <f>$L$24 &amp; C34</f>
        <v>ㄥㄨㄧ</v>
      </c>
      <c r="H34" s="233" t="s">
        <v>888</v>
      </c>
      <c r="I34" s="233"/>
    </row>
    <row r="35" spans="2:9" ht="39">
      <c r="B35" s="236" t="s">
        <v>889</v>
      </c>
      <c r="C35" s="230" t="str">
        <f>$L$5 &amp; L23</f>
        <v>ㄨㄣ</v>
      </c>
      <c r="D35" s="233" t="s">
        <v>162</v>
      </c>
      <c r="E35" s="233" t="s">
        <v>890</v>
      </c>
      <c r="F35" s="236"/>
    </row>
    <row r="36" spans="2:9">
      <c r="B36" s="229">
        <f xml:space="preserve"> COUNTA(B4:B35)</f>
        <v>32</v>
      </c>
      <c r="F36" s="229">
        <f xml:space="preserve"> COUNTA(F4:F35)</f>
        <v>13</v>
      </c>
    </row>
  </sheetData>
  <mergeCells count="2">
    <mergeCell ref="F2:I2"/>
    <mergeCell ref="B2:E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0"/>
  <sheetViews>
    <sheetView tabSelected="1" topLeftCell="A31" workbookViewId="0">
      <selection activeCell="K50" sqref="K50"/>
    </sheetView>
  </sheetViews>
  <sheetFormatPr defaultRowHeight="21"/>
  <cols>
    <col min="3" max="10" width="11.5" style="314" customWidth="1"/>
    <col min="11" max="18" width="8.796875" style="314"/>
  </cols>
  <sheetData>
    <row r="2" spans="2:14">
      <c r="B2" s="392" t="s">
        <v>891</v>
      </c>
      <c r="C2" s="315" t="s">
        <v>892</v>
      </c>
      <c r="D2" s="315" t="s">
        <v>893</v>
      </c>
    </row>
    <row r="3" spans="2:14" ht="21" customHeight="1">
      <c r="B3" s="392"/>
      <c r="C3" s="390" t="s">
        <v>894</v>
      </c>
      <c r="D3" s="390" t="s">
        <v>895</v>
      </c>
    </row>
    <row r="4" spans="2:14" ht="21" customHeight="1">
      <c r="B4" s="392"/>
      <c r="C4" s="390"/>
      <c r="D4" s="390"/>
    </row>
    <row r="5" spans="2:14" ht="21" customHeight="1">
      <c r="B5" s="392"/>
      <c r="C5" s="390"/>
      <c r="D5" s="390"/>
    </row>
    <row r="6" spans="2:14">
      <c r="B6" s="392"/>
      <c r="C6" s="318" t="s">
        <v>896</v>
      </c>
      <c r="D6" s="318" t="s">
        <v>897</v>
      </c>
    </row>
    <row r="9" spans="2:14" s="314" customFormat="1">
      <c r="B9" s="392" t="s">
        <v>898</v>
      </c>
      <c r="C9" s="315" t="s">
        <v>899</v>
      </c>
      <c r="D9" s="315" t="s">
        <v>900</v>
      </c>
      <c r="E9" s="315" t="s">
        <v>901</v>
      </c>
      <c r="F9" s="315" t="s">
        <v>902</v>
      </c>
      <c r="G9" s="315" t="s">
        <v>903</v>
      </c>
      <c r="H9" s="315" t="s">
        <v>904</v>
      </c>
      <c r="I9" s="315" t="s">
        <v>905</v>
      </c>
      <c r="J9" s="315" t="s">
        <v>906</v>
      </c>
      <c r="K9" s="315" t="s">
        <v>907</v>
      </c>
      <c r="L9" s="315" t="s">
        <v>975</v>
      </c>
      <c r="M9" s="315" t="s">
        <v>978</v>
      </c>
      <c r="N9" s="315" t="s">
        <v>980</v>
      </c>
    </row>
    <row r="10" spans="2:14" ht="21" customHeight="1">
      <c r="B10" s="392"/>
      <c r="C10" s="390" t="s">
        <v>908</v>
      </c>
      <c r="D10" s="390" t="s">
        <v>167</v>
      </c>
      <c r="E10" s="390" t="s">
        <v>909</v>
      </c>
      <c r="F10" s="390" t="s">
        <v>910</v>
      </c>
      <c r="G10" s="390" t="s">
        <v>911</v>
      </c>
      <c r="H10" s="390" t="s">
        <v>912</v>
      </c>
      <c r="I10" s="390" t="s">
        <v>912</v>
      </c>
      <c r="J10" s="390" t="s">
        <v>913</v>
      </c>
      <c r="K10" s="390" t="s">
        <v>913</v>
      </c>
      <c r="L10" s="391" t="s">
        <v>974</v>
      </c>
      <c r="M10" s="391" t="s">
        <v>977</v>
      </c>
      <c r="N10" s="391" t="s">
        <v>145</v>
      </c>
    </row>
    <row r="11" spans="2:14" ht="21" customHeight="1">
      <c r="B11" s="392"/>
      <c r="C11" s="390"/>
      <c r="D11" s="390"/>
      <c r="E11" s="390"/>
      <c r="F11" s="390"/>
      <c r="G11" s="390"/>
      <c r="H11" s="390"/>
      <c r="I11" s="390"/>
      <c r="J11" s="390"/>
      <c r="K11" s="390"/>
      <c r="L11" s="391"/>
      <c r="M11" s="391"/>
      <c r="N11" s="391"/>
    </row>
    <row r="12" spans="2:14" ht="21" customHeight="1">
      <c r="B12" s="392"/>
      <c r="C12" s="390"/>
      <c r="D12" s="390"/>
      <c r="E12" s="390"/>
      <c r="F12" s="390"/>
      <c r="G12" s="390"/>
      <c r="H12" s="390"/>
      <c r="I12" s="390"/>
      <c r="J12" s="390"/>
      <c r="K12" s="390"/>
      <c r="L12" s="391"/>
      <c r="M12" s="391"/>
      <c r="N12" s="391"/>
    </row>
    <row r="13" spans="2:14" s="314" customFormat="1">
      <c r="B13" s="392"/>
      <c r="C13" s="316" t="s">
        <v>914</v>
      </c>
      <c r="D13" s="317" t="s">
        <v>174</v>
      </c>
      <c r="E13" s="317" t="s">
        <v>915</v>
      </c>
      <c r="F13" s="317" t="s">
        <v>916</v>
      </c>
      <c r="G13" s="316" t="s">
        <v>917</v>
      </c>
      <c r="H13" s="317" t="s">
        <v>918</v>
      </c>
      <c r="I13" s="317" t="s">
        <v>919</v>
      </c>
      <c r="J13" s="317" t="s">
        <v>920</v>
      </c>
      <c r="K13" s="314" t="s">
        <v>921</v>
      </c>
      <c r="L13" s="314" t="s">
        <v>976</v>
      </c>
      <c r="M13" s="424" t="s">
        <v>979</v>
      </c>
    </row>
    <row r="14" spans="2:14" s="314" customFormat="1">
      <c r="B14" s="327"/>
      <c r="C14" s="316"/>
      <c r="D14" s="317"/>
      <c r="E14" s="317"/>
      <c r="F14" s="317"/>
      <c r="G14" s="316"/>
      <c r="H14" s="317"/>
      <c r="I14" s="317"/>
      <c r="J14" s="317"/>
      <c r="M14" s="424"/>
    </row>
    <row r="16" spans="2:14" s="314" customFormat="1">
      <c r="B16" s="393" t="s">
        <v>922</v>
      </c>
      <c r="C16" s="315" t="s">
        <v>923</v>
      </c>
      <c r="D16" s="315" t="s">
        <v>924</v>
      </c>
      <c r="E16" s="315" t="s">
        <v>925</v>
      </c>
    </row>
    <row r="17" spans="2:12" ht="21" customHeight="1">
      <c r="B17" s="393"/>
      <c r="C17" s="391" t="s">
        <v>926</v>
      </c>
      <c r="D17" s="391" t="s">
        <v>927</v>
      </c>
      <c r="E17" s="391" t="s">
        <v>928</v>
      </c>
      <c r="F17" s="390"/>
      <c r="G17" s="390"/>
      <c r="H17" s="390"/>
      <c r="I17" s="390"/>
      <c r="J17" s="390"/>
      <c r="K17" s="390"/>
      <c r="L17" s="390"/>
    </row>
    <row r="18" spans="2:12" ht="21" customHeight="1">
      <c r="B18" s="393"/>
      <c r="C18" s="391"/>
      <c r="D18" s="391"/>
      <c r="E18" s="391"/>
      <c r="F18" s="390"/>
      <c r="G18" s="390"/>
      <c r="H18" s="390"/>
      <c r="I18" s="390"/>
      <c r="J18" s="390"/>
      <c r="K18" s="390"/>
      <c r="L18" s="390"/>
    </row>
    <row r="19" spans="2:12" ht="21" customHeight="1">
      <c r="B19" s="393"/>
      <c r="C19" s="391"/>
      <c r="D19" s="391"/>
      <c r="E19" s="391"/>
      <c r="F19" s="390"/>
      <c r="G19" s="390"/>
      <c r="H19" s="390"/>
      <c r="I19" s="390"/>
      <c r="J19" s="390"/>
      <c r="K19" s="390"/>
      <c r="L19" s="390"/>
    </row>
    <row r="20" spans="2:12" s="314" customFormat="1">
      <c r="B20" s="393"/>
      <c r="C20" s="316" t="s">
        <v>929</v>
      </c>
      <c r="D20" s="317" t="s">
        <v>930</v>
      </c>
      <c r="E20" s="317" t="s">
        <v>931</v>
      </c>
    </row>
    <row r="23" spans="2:12" s="314" customFormat="1">
      <c r="B23" s="393" t="s">
        <v>770</v>
      </c>
      <c r="C23" s="315" t="s">
        <v>932</v>
      </c>
      <c r="D23" s="315" t="s">
        <v>933</v>
      </c>
      <c r="E23" s="315" t="s">
        <v>933</v>
      </c>
      <c r="F23" s="315" t="s">
        <v>934</v>
      </c>
    </row>
    <row r="24" spans="2:12" ht="21" customHeight="1">
      <c r="B24" s="393"/>
      <c r="C24" s="390" t="s">
        <v>935</v>
      </c>
      <c r="D24" s="390" t="s">
        <v>935</v>
      </c>
      <c r="E24" s="390" t="s">
        <v>936</v>
      </c>
      <c r="F24" s="391" t="s">
        <v>937</v>
      </c>
      <c r="G24" s="390"/>
      <c r="H24" s="390"/>
      <c r="I24" s="390"/>
      <c r="J24" s="390"/>
      <c r="K24" s="390"/>
      <c r="L24" s="390"/>
    </row>
    <row r="25" spans="2:12" ht="21" customHeight="1">
      <c r="B25" s="393"/>
      <c r="C25" s="390"/>
      <c r="D25" s="390"/>
      <c r="E25" s="390"/>
      <c r="F25" s="391"/>
      <c r="G25" s="390"/>
      <c r="H25" s="390"/>
      <c r="I25" s="390"/>
      <c r="J25" s="390"/>
      <c r="K25" s="390"/>
      <c r="L25" s="390"/>
    </row>
    <row r="26" spans="2:12" ht="21" customHeight="1">
      <c r="B26" s="393"/>
      <c r="C26" s="390"/>
      <c r="D26" s="390"/>
      <c r="E26" s="390"/>
      <c r="F26" s="391"/>
      <c r="G26" s="390"/>
      <c r="H26" s="390"/>
      <c r="I26" s="390"/>
      <c r="J26" s="390"/>
      <c r="K26" s="390"/>
      <c r="L26" s="390"/>
    </row>
    <row r="27" spans="2:12" s="314" customFormat="1">
      <c r="B27" s="393"/>
      <c r="C27" s="316" t="s">
        <v>938</v>
      </c>
      <c r="D27" s="316" t="s">
        <v>939</v>
      </c>
      <c r="E27" s="316" t="s">
        <v>939</v>
      </c>
      <c r="F27" s="316" t="s">
        <v>940</v>
      </c>
    </row>
    <row r="28" spans="2:12">
      <c r="D28" s="319" t="s">
        <v>941</v>
      </c>
      <c r="F28" s="319" t="s">
        <v>942</v>
      </c>
    </row>
    <row r="29" spans="2:12">
      <c r="D29" s="319"/>
      <c r="F29" s="319"/>
    </row>
    <row r="30" spans="2:12">
      <c r="B30" s="392" t="s">
        <v>943</v>
      </c>
      <c r="C30" s="315" t="s">
        <v>944</v>
      </c>
      <c r="D30" s="315" t="s">
        <v>945</v>
      </c>
      <c r="E30" s="315" t="s">
        <v>946</v>
      </c>
      <c r="F30" s="315" t="s">
        <v>990</v>
      </c>
    </row>
    <row r="31" spans="2:12" ht="21" customHeight="1">
      <c r="B31" s="392"/>
      <c r="C31" s="390" t="s">
        <v>947</v>
      </c>
      <c r="D31" s="390" t="s">
        <v>948</v>
      </c>
      <c r="E31" s="390" t="s">
        <v>949</v>
      </c>
      <c r="F31" s="390" t="s">
        <v>989</v>
      </c>
    </row>
    <row r="32" spans="2:12" ht="21" customHeight="1">
      <c r="B32" s="392"/>
      <c r="C32" s="390"/>
      <c r="D32" s="390"/>
      <c r="E32" s="390"/>
      <c r="F32" s="390"/>
    </row>
    <row r="33" spans="2:6" ht="21" customHeight="1">
      <c r="B33" s="392"/>
      <c r="C33" s="390"/>
      <c r="D33" s="390"/>
      <c r="E33" s="390"/>
      <c r="F33" s="390"/>
    </row>
    <row r="34" spans="2:6">
      <c r="B34" s="392"/>
      <c r="C34" s="316" t="s">
        <v>950</v>
      </c>
      <c r="D34" s="317" t="s">
        <v>951</v>
      </c>
      <c r="E34" s="317" t="s">
        <v>952</v>
      </c>
      <c r="F34" s="317" t="s">
        <v>991</v>
      </c>
    </row>
    <row r="35" spans="2:6">
      <c r="F35" s="319" t="s">
        <v>992</v>
      </c>
    </row>
    <row r="36" spans="2:6">
      <c r="F36" s="319"/>
    </row>
    <row r="37" spans="2:6">
      <c r="B37" s="392" t="s">
        <v>985</v>
      </c>
      <c r="C37" s="315" t="s">
        <v>982</v>
      </c>
      <c r="D37" s="315" t="s">
        <v>987</v>
      </c>
    </row>
    <row r="38" spans="2:6">
      <c r="B38" s="392"/>
      <c r="C38" s="390" t="s">
        <v>981</v>
      </c>
      <c r="D38" s="390" t="s">
        <v>986</v>
      </c>
    </row>
    <row r="39" spans="2:6">
      <c r="B39" s="392"/>
      <c r="C39" s="390"/>
      <c r="D39" s="390"/>
    </row>
    <row r="40" spans="2:6">
      <c r="B40" s="392"/>
      <c r="C40" s="390"/>
      <c r="D40" s="390"/>
    </row>
    <row r="41" spans="2:6">
      <c r="B41" s="392"/>
      <c r="C41" s="425" t="s">
        <v>983</v>
      </c>
      <c r="D41" s="425" t="s">
        <v>988</v>
      </c>
    </row>
    <row r="42" spans="2:6">
      <c r="C42" s="314" t="s">
        <v>984</v>
      </c>
      <c r="D42" s="314" t="s">
        <v>984</v>
      </c>
    </row>
    <row r="45" spans="2:6">
      <c r="B45" s="392" t="s">
        <v>993</v>
      </c>
      <c r="C45" s="315" t="s">
        <v>995</v>
      </c>
      <c r="D45" s="315" t="s">
        <v>996</v>
      </c>
    </row>
    <row r="46" spans="2:6">
      <c r="B46" s="392"/>
      <c r="C46" s="390" t="s">
        <v>994</v>
      </c>
      <c r="D46" s="390" t="s">
        <v>999</v>
      </c>
    </row>
    <row r="47" spans="2:6">
      <c r="B47" s="392"/>
      <c r="C47" s="390"/>
      <c r="D47" s="390"/>
    </row>
    <row r="48" spans="2:6">
      <c r="B48" s="392"/>
      <c r="C48" s="390"/>
      <c r="D48" s="390"/>
    </row>
    <row r="49" spans="2:4">
      <c r="B49" s="392"/>
      <c r="C49" s="316" t="s">
        <v>390</v>
      </c>
      <c r="D49" s="316" t="s">
        <v>998</v>
      </c>
    </row>
    <row r="50" spans="2:4">
      <c r="C50" s="319" t="s">
        <v>391</v>
      </c>
      <c r="D50" s="319" t="s">
        <v>997</v>
      </c>
    </row>
  </sheetData>
  <mergeCells count="49">
    <mergeCell ref="B45:B49"/>
    <mergeCell ref="C46:C48"/>
    <mergeCell ref="D46:D48"/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H24:H26"/>
    <mergeCell ref="I24:I26"/>
    <mergeCell ref="C3:C5"/>
    <mergeCell ref="D3:D5"/>
    <mergeCell ref="B9:B13"/>
    <mergeCell ref="B30:B34"/>
    <mergeCell ref="B16:B20"/>
    <mergeCell ref="B2:B6"/>
    <mergeCell ref="B23:B27"/>
    <mergeCell ref="C24:C26"/>
    <mergeCell ref="D24:D26"/>
    <mergeCell ref="C31:C33"/>
    <mergeCell ref="D31:D33"/>
    <mergeCell ref="G10:G12"/>
    <mergeCell ref="I10:I12"/>
    <mergeCell ref="C17:C19"/>
    <mergeCell ref="D17:D19"/>
    <mergeCell ref="F17:F19"/>
    <mergeCell ref="G17:G19"/>
    <mergeCell ref="H17:H19"/>
    <mergeCell ref="C10:C12"/>
    <mergeCell ref="D10:D12"/>
    <mergeCell ref="E10:E12"/>
    <mergeCell ref="F10:F12"/>
    <mergeCell ref="E17:E19"/>
    <mergeCell ref="I17:I19"/>
    <mergeCell ref="J17:J19"/>
    <mergeCell ref="K17:K19"/>
    <mergeCell ref="K10:K12"/>
    <mergeCell ref="H10:H12"/>
    <mergeCell ref="L17:L19"/>
    <mergeCell ref="L10:L12"/>
    <mergeCell ref="J10:J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135拼音-注音符號與台語音標</vt:lpstr>
      <vt:lpstr>135拼音-聲調符號</vt:lpstr>
      <vt:lpstr>135拼音-聲調轉換</vt:lpstr>
      <vt:lpstr> 135拼音-鍵盤設計</vt:lpstr>
      <vt:lpstr>135拼音-注音符號、電腦鍵盤與音標編碼</vt:lpstr>
      <vt:lpstr>135拼音-注音符號、電腦鍵盤與音標編碼 (2)</vt:lpstr>
      <vt:lpstr>台羅拼音字母</vt:lpstr>
      <vt:lpstr>聲母發音表</vt:lpstr>
      <vt:lpstr>台灣十八音-45韻母</vt:lpstr>
      <vt:lpstr>注音測試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2024-08-03T13:01:12Z</dcterms:modified>
  <cp:category/>
  <cp:contentStatus/>
</cp:coreProperties>
</file>