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763987F-3F90-457C-8ACD-A5DAC0DEBB0F}" xr6:coauthVersionLast="47" xr6:coauthVersionMax="47" xr10:uidLastSave="{00000000-0000-0000-0000-000000000000}"/>
  <bookViews>
    <workbookView xWindow="-28920" yWindow="-120" windowWidth="29040" windowHeight="15720" activeTab="2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RIME設定解析 (2)" sheetId="11" r:id="rId4"/>
    <sheet name="方音符號V2" sheetId="8" r:id="rId5"/>
    <sheet name="方音符號" sheetId="7" r:id="rId6"/>
    <sheet name="鍵盤設計" sheetId="5" r:id="rId7"/>
    <sheet name="注音符號、電腦鍵盤與音標編碼" sheetId="4" r:id="rId8"/>
    <sheet name="台語方音字典編碼" sheetId="3" r:id="rId9"/>
    <sheet name="RIME對映編碼 (台語方音)" sheetId="1" r:id="rId10"/>
    <sheet name="參考鍵盤" sheetId="2" r:id="rId11"/>
  </sheets>
  <externalReferences>
    <externalReference r:id="rId12"/>
    <externalReference r:id="rId13"/>
  </externalReferences>
  <definedNames>
    <definedName name="_xlnm._FilterDatabase" localSheetId="3" hidden="1">'RIME設定解析 (2)'!$AA$1:$AI$58</definedName>
    <definedName name="_xlnm._FilterDatabase" localSheetId="5" hidden="1">方音符號!$P$2:$T$54</definedName>
    <definedName name="_xlnm._FilterDatabase" localSheetId="7" hidden="1">'注音符號、電腦鍵盤與音標編碼'!$B$2:$K$56</definedName>
    <definedName name="方音符號" localSheetId="2">RIME設定解析!$W$3:$W$54</definedName>
    <definedName name="方音符號" localSheetId="3">'RIME設定解析 (2)'!$W$3:$W$54</definedName>
    <definedName name="方音符號" localSheetId="9">'RIME對映編碼 (台語方音)'!$U$3:$U$44</definedName>
    <definedName name="方音符號" localSheetId="5">#REF!</definedName>
    <definedName name="方音符號" localSheetId="7">#REF!</definedName>
    <definedName name="方音符號" localSheetId="6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6">#REF!</definedName>
    <definedName name="字典編碼">[1]RIME編碼!$AB$3:$AB$45</definedName>
    <definedName name="注音符號" localSheetId="2">RIME設定解析!$W$3:$W$54</definedName>
    <definedName name="注音符號" localSheetId="3">'RIME設定解析 (2)'!$W$3:$W$54</definedName>
    <definedName name="注音符號" localSheetId="5">#REF!</definedName>
    <definedName name="注音符號">#REF!</definedName>
    <definedName name="注音編碼" localSheetId="2">RIME設定解析!$V$3:$V$54</definedName>
    <definedName name="注音編碼" localSheetId="3">'RIME設定解析 (2)'!$V$3:$V$54</definedName>
    <definedName name="注音編碼" localSheetId="0">[2]RIME設定解析!$W$3:$W$54</definedName>
    <definedName name="注音編碼">方音符號V2!$V$2:$V$53</definedName>
    <definedName name="拼音字母" localSheetId="2">RIME設定解析!$X$3:$X$54</definedName>
    <definedName name="拼音字母" localSheetId="3">'RIME設定解析 (2)'!$X$3:$X$54</definedName>
    <definedName name="拼音字母" localSheetId="9">'RIME對映編碼 (台語方音)'!#REF!</definedName>
    <definedName name="拼音字母" localSheetId="5">#REF!</definedName>
    <definedName name="拼音字母" localSheetId="7">#REF!</definedName>
    <definedName name="拼音字母" localSheetId="6">#REF!</definedName>
    <definedName name="拼音字母">[1]RIME編碼!$AC$3:$AC$45</definedName>
    <definedName name="按鍵編碼" localSheetId="2">RIME設定解析!$V$3:$V$54</definedName>
    <definedName name="按鍵編碼" localSheetId="3">'RIME設定解析 (2)'!$V$3:$V$54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2">RIME設定解析!$U$3:$U$54</definedName>
    <definedName name="鍵盤位置" localSheetId="3">'RIME設定解析 (2)'!$U$3:$U$54</definedName>
    <definedName name="鍵盤位置" localSheetId="9">'RIME對映編碼 (台語方音)'!$S$3:$S$44</definedName>
    <definedName name="鍵盤位置" localSheetId="5">#REF!</definedName>
    <definedName name="鍵盤位置" localSheetId="7">#REF!</definedName>
    <definedName name="鍵盤位置" localSheetId="6">#REF!</definedName>
    <definedName name="鍵盤位置">[1]RIME編碼!$W$3:$W$40</definedName>
    <definedName name="鍵盤按鍵" localSheetId="2">RIME設定解析!$U$3:$U$54</definedName>
    <definedName name="鍵盤按鍵" localSheetId="3">'RIME設定解析 (2)'!$U$3:$U$54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0" l="1"/>
  <c r="AH14" i="10"/>
  <c r="U4" i="11"/>
  <c r="V4" i="11"/>
  <c r="U5" i="11"/>
  <c r="V5" i="11"/>
  <c r="U6" i="11"/>
  <c r="V6" i="11"/>
  <c r="U7" i="11"/>
  <c r="V7" i="11"/>
  <c r="U8" i="11"/>
  <c r="V8" i="11"/>
  <c r="U9" i="11"/>
  <c r="V9" i="11"/>
  <c r="U10" i="11"/>
  <c r="V10" i="11"/>
  <c r="U11" i="11"/>
  <c r="V11" i="11"/>
  <c r="U12" i="11"/>
  <c r="V12" i="11"/>
  <c r="U13" i="11"/>
  <c r="V13" i="11"/>
  <c r="U14" i="11"/>
  <c r="V14" i="11"/>
  <c r="U15" i="11"/>
  <c r="V15" i="11"/>
  <c r="U16" i="11"/>
  <c r="V16" i="11"/>
  <c r="U17" i="11"/>
  <c r="V17" i="11"/>
  <c r="U18" i="11"/>
  <c r="V18" i="11"/>
  <c r="U19" i="11"/>
  <c r="V19" i="11"/>
  <c r="U20" i="11"/>
  <c r="V20" i="11"/>
  <c r="U21" i="11"/>
  <c r="V21" i="11"/>
  <c r="U22" i="11"/>
  <c r="V22" i="11"/>
  <c r="U23" i="11"/>
  <c r="V23" i="11"/>
  <c r="U24" i="11"/>
  <c r="V24" i="11"/>
  <c r="U25" i="11"/>
  <c r="V25" i="11"/>
  <c r="U26" i="11"/>
  <c r="V26" i="11"/>
  <c r="U27" i="11"/>
  <c r="V27" i="11"/>
  <c r="U28" i="11"/>
  <c r="V28" i="11"/>
  <c r="U29" i="11"/>
  <c r="V29" i="11"/>
  <c r="U30" i="11"/>
  <c r="V30" i="11"/>
  <c r="U31" i="11"/>
  <c r="V31" i="11"/>
  <c r="U32" i="11"/>
  <c r="V32" i="11"/>
  <c r="U33" i="11"/>
  <c r="V33" i="11"/>
  <c r="U34" i="11"/>
  <c r="V34" i="11"/>
  <c r="U35" i="11"/>
  <c r="V35" i="11"/>
  <c r="U36" i="11"/>
  <c r="V36" i="11"/>
  <c r="U37" i="11"/>
  <c r="V37" i="11"/>
  <c r="U38" i="11"/>
  <c r="V38" i="11"/>
  <c r="U39" i="11"/>
  <c r="V39" i="11"/>
  <c r="U40" i="11"/>
  <c r="V40" i="11"/>
  <c r="U41" i="11"/>
  <c r="V41" i="11"/>
  <c r="U42" i="11"/>
  <c r="V42" i="11"/>
  <c r="U43" i="11"/>
  <c r="V43" i="11"/>
  <c r="U44" i="11"/>
  <c r="V44" i="11"/>
  <c r="U45" i="11"/>
  <c r="V45" i="11"/>
  <c r="U46" i="11"/>
  <c r="V46" i="11"/>
  <c r="U47" i="11"/>
  <c r="V47" i="11"/>
  <c r="U48" i="11"/>
  <c r="V48" i="11"/>
  <c r="U49" i="11"/>
  <c r="V49" i="11"/>
  <c r="U50" i="11"/>
  <c r="V50" i="11"/>
  <c r="U51" i="11"/>
  <c r="V51" i="11"/>
  <c r="U52" i="11"/>
  <c r="V52" i="11"/>
  <c r="U53" i="11"/>
  <c r="V53" i="11"/>
  <c r="U54" i="11"/>
  <c r="V54" i="11"/>
  <c r="U3" i="11"/>
  <c r="V3" i="11"/>
  <c r="F57" i="9"/>
  <c r="C49" i="12"/>
  <c r="B58" i="12" l="1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AA58" i="11"/>
  <c r="D58" i="11"/>
  <c r="AA57" i="11"/>
  <c r="D57" i="11"/>
  <c r="AA56" i="11"/>
  <c r="D56" i="11"/>
  <c r="AA55" i="11"/>
  <c r="D55" i="11"/>
  <c r="Z54" i="11"/>
  <c r="H54" i="11"/>
  <c r="D54" i="11"/>
  <c r="Z53" i="11"/>
  <c r="H53" i="11"/>
  <c r="D53" i="11"/>
  <c r="Z52" i="11"/>
  <c r="H52" i="11"/>
  <c r="D52" i="11"/>
  <c r="Z51" i="11"/>
  <c r="H51" i="11"/>
  <c r="D51" i="11"/>
  <c r="Z50" i="11"/>
  <c r="H50" i="11"/>
  <c r="D50" i="11"/>
  <c r="Z49" i="11"/>
  <c r="H49" i="11"/>
  <c r="D49" i="11"/>
  <c r="Z48" i="11"/>
  <c r="H48" i="11"/>
  <c r="D48" i="11"/>
  <c r="Z47" i="11"/>
  <c r="H47" i="11"/>
  <c r="D47" i="11"/>
  <c r="Z46" i="11"/>
  <c r="H46" i="11"/>
  <c r="Z45" i="11"/>
  <c r="H45" i="11"/>
  <c r="Z44" i="11"/>
  <c r="H44" i="11"/>
  <c r="Z43" i="11"/>
  <c r="H43" i="11"/>
  <c r="Z42" i="11"/>
  <c r="H42" i="11"/>
  <c r="Z41" i="11"/>
  <c r="H41" i="11"/>
  <c r="Z40" i="11"/>
  <c r="H40" i="11"/>
  <c r="Z39" i="11"/>
  <c r="H39" i="11"/>
  <c r="Z38" i="11"/>
  <c r="H38" i="11"/>
  <c r="Z37" i="11"/>
  <c r="H37" i="11"/>
  <c r="Z36" i="11"/>
  <c r="H36" i="11"/>
  <c r="Z35" i="11"/>
  <c r="H35" i="11"/>
  <c r="Z34" i="11"/>
  <c r="H34" i="11"/>
  <c r="Z33" i="11"/>
  <c r="H33" i="11"/>
  <c r="Z32" i="11"/>
  <c r="H32" i="11"/>
  <c r="Z31" i="11"/>
  <c r="H31" i="11"/>
  <c r="Z30" i="11"/>
  <c r="H30" i="11"/>
  <c r="Z29" i="11"/>
  <c r="H29" i="11"/>
  <c r="Z28" i="11"/>
  <c r="H28" i="11"/>
  <c r="Z27" i="11"/>
  <c r="H27" i="11"/>
  <c r="Z26" i="11"/>
  <c r="H26" i="11"/>
  <c r="Z25" i="11"/>
  <c r="H25" i="11"/>
  <c r="Z24" i="11"/>
  <c r="H24" i="11"/>
  <c r="Z23" i="11"/>
  <c r="H23" i="11"/>
  <c r="Z22" i="11"/>
  <c r="H22" i="11"/>
  <c r="B22" i="11"/>
  <c r="B23" i="11" s="1"/>
  <c r="B24" i="11" s="1"/>
  <c r="Z21" i="11"/>
  <c r="H21" i="11"/>
  <c r="Z20" i="11"/>
  <c r="H20" i="11"/>
  <c r="Z19" i="11"/>
  <c r="H19" i="11"/>
  <c r="AV18" i="11"/>
  <c r="Z18" i="11"/>
  <c r="H18" i="11"/>
  <c r="Z17" i="11"/>
  <c r="H17" i="11"/>
  <c r="Z16" i="11"/>
  <c r="H16" i="11"/>
  <c r="Z15" i="11"/>
  <c r="H15" i="11"/>
  <c r="Z14" i="11"/>
  <c r="H14" i="11"/>
  <c r="CX13" i="11" a="1"/>
  <c r="CX13" i="11" s="1"/>
  <c r="CW13" i="11" a="1"/>
  <c r="CW13" i="11" s="1"/>
  <c r="CV13" i="11" a="1"/>
  <c r="CV13" i="11" s="1"/>
  <c r="CU13" i="11" a="1"/>
  <c r="CU13" i="11" s="1"/>
  <c r="CT13" i="11" a="1"/>
  <c r="CT13" i="11" s="1"/>
  <c r="CS13" i="11" a="1"/>
  <c r="CS13" i="11" s="1"/>
  <c r="CR13" i="11" a="1"/>
  <c r="CR13" i="11" s="1"/>
  <c r="CQ13" i="11" a="1"/>
  <c r="CQ13" i="11" s="1"/>
  <c r="CP13" i="11" a="1"/>
  <c r="CP13" i="11" s="1"/>
  <c r="CO13" i="11" a="1"/>
  <c r="CO13" i="11" s="1"/>
  <c r="CN13" i="11" a="1"/>
  <c r="CN13" i="11" s="1"/>
  <c r="CM13" i="11" a="1"/>
  <c r="CM13" i="11" s="1"/>
  <c r="CL13" i="11" a="1"/>
  <c r="CL13" i="11" s="1"/>
  <c r="CK13" i="11" a="1"/>
  <c r="CK13" i="11" s="1"/>
  <c r="CJ13" i="11" a="1"/>
  <c r="CJ13" i="11" s="1"/>
  <c r="CI13" i="11" a="1"/>
  <c r="CI13" i="11" s="1"/>
  <c r="CH13" i="11" a="1"/>
  <c r="CH13" i="11" s="1"/>
  <c r="CG13" i="11" a="1"/>
  <c r="CG13" i="11" s="1"/>
  <c r="CF13" i="11" a="1"/>
  <c r="CF13" i="11" s="1"/>
  <c r="CE13" i="11" a="1"/>
  <c r="CE13" i="11" s="1"/>
  <c r="CD13" i="11" a="1"/>
  <c r="CD13" i="11" s="1"/>
  <c r="CC13" i="11" a="1"/>
  <c r="CC13" i="11" s="1"/>
  <c r="CB13" i="11" a="1"/>
  <c r="CB13" i="11" s="1"/>
  <c r="CA13" i="11" a="1"/>
  <c r="CA13" i="11" s="1"/>
  <c r="BZ13" i="11" a="1"/>
  <c r="BZ13" i="11" s="1"/>
  <c r="BY13" i="11" a="1"/>
  <c r="BY13" i="11" s="1"/>
  <c r="BX13" i="11" a="1"/>
  <c r="BX13" i="11" s="1"/>
  <c r="BW13" i="11" a="1"/>
  <c r="BW13" i="11" s="1"/>
  <c r="BV13" i="11" a="1"/>
  <c r="BV13" i="11" s="1"/>
  <c r="BU13" i="11" a="1"/>
  <c r="BU13" i="11" s="1"/>
  <c r="BT13" i="11" a="1"/>
  <c r="BT13" i="11" s="1"/>
  <c r="BS13" i="11" a="1"/>
  <c r="BS13" i="11" s="1"/>
  <c r="BR13" i="11" a="1"/>
  <c r="BR13" i="11" s="1"/>
  <c r="BQ13" i="11" a="1"/>
  <c r="BQ13" i="11" s="1"/>
  <c r="BP13" i="11" a="1"/>
  <c r="BP13" i="11" s="1"/>
  <c r="BO13" i="11" a="1"/>
  <c r="BO13" i="11" s="1"/>
  <c r="BN13" i="11" a="1"/>
  <c r="BN13" i="11" s="1"/>
  <c r="BM13" i="11" a="1"/>
  <c r="BM13" i="11" s="1"/>
  <c r="BL13" i="11" a="1"/>
  <c r="BL13" i="11" s="1"/>
  <c r="BK13" i="11" a="1"/>
  <c r="BK13" i="11" s="1"/>
  <c r="BJ13" i="11" a="1"/>
  <c r="BJ13" i="11" s="1"/>
  <c r="BI13" i="11" a="1"/>
  <c r="BI13" i="11" s="1"/>
  <c r="BH13" i="11" a="1"/>
  <c r="BH13" i="11" s="1"/>
  <c r="BG13" i="11" a="1"/>
  <c r="BG13" i="11" s="1"/>
  <c r="BF13" i="11" a="1"/>
  <c r="BF13" i="11" s="1"/>
  <c r="BE13" i="11" a="1"/>
  <c r="BE13" i="11" s="1"/>
  <c r="BD13" i="11" a="1"/>
  <c r="BD13" i="11" s="1"/>
  <c r="BC13" i="11" a="1"/>
  <c r="BC13" i="11" s="1"/>
  <c r="BB13" i="11" a="1"/>
  <c r="BB13" i="11" s="1"/>
  <c r="BA13" i="11" a="1"/>
  <c r="BA13" i="11" s="1"/>
  <c r="AZ13" i="11" a="1"/>
  <c r="AZ13" i="11" s="1"/>
  <c r="AY13" i="11" a="1"/>
  <c r="AY13" i="11" s="1"/>
  <c r="Z13" i="11"/>
  <c r="H13" i="11"/>
  <c r="Z12" i="11"/>
  <c r="H12" i="11"/>
  <c r="B12" i="11"/>
  <c r="B13" i="11" s="1"/>
  <c r="Z11" i="11"/>
  <c r="H11" i="11"/>
  <c r="Z10" i="11"/>
  <c r="H10" i="11"/>
  <c r="Z9" i="11"/>
  <c r="H9" i="11"/>
  <c r="CX8" i="11" a="1"/>
  <c r="CX8" i="11" s="1"/>
  <c r="CW8" i="11" a="1"/>
  <c r="CW8" i="11" s="1"/>
  <c r="CV8" i="11" a="1"/>
  <c r="CV8" i="11" s="1"/>
  <c r="CU8" i="11" a="1"/>
  <c r="CU8" i="11" s="1"/>
  <c r="CT8" i="11" a="1"/>
  <c r="CT8" i="11" s="1"/>
  <c r="CS8" i="11" a="1"/>
  <c r="CS8" i="11" s="1"/>
  <c r="CR8" i="11" a="1"/>
  <c r="CR8" i="11" s="1"/>
  <c r="CQ8" i="11" a="1"/>
  <c r="CQ8" i="11" s="1"/>
  <c r="CP8" i="11" a="1"/>
  <c r="CP8" i="11" s="1"/>
  <c r="CO8" i="11" a="1"/>
  <c r="CO8" i="11" s="1"/>
  <c r="CN8" i="11" a="1"/>
  <c r="CN8" i="11" s="1"/>
  <c r="CM8" i="11" a="1"/>
  <c r="CM8" i="11" s="1"/>
  <c r="CL8" i="11" a="1"/>
  <c r="CL8" i="11" s="1"/>
  <c r="CK8" i="11" a="1"/>
  <c r="CK8" i="11" s="1"/>
  <c r="CJ8" i="11" a="1"/>
  <c r="CJ8" i="11" s="1"/>
  <c r="CI8" i="11" a="1"/>
  <c r="CI8" i="11" s="1"/>
  <c r="CH8" i="11" a="1"/>
  <c r="CH8" i="11" s="1"/>
  <c r="CG8" i="11" a="1"/>
  <c r="CG8" i="11" s="1"/>
  <c r="CF8" i="11" a="1"/>
  <c r="CF8" i="11" s="1"/>
  <c r="CE8" i="11" a="1"/>
  <c r="CE8" i="11" s="1"/>
  <c r="CD8" i="11" a="1"/>
  <c r="CD8" i="11" s="1"/>
  <c r="CC8" i="11" a="1"/>
  <c r="CC8" i="11" s="1"/>
  <c r="CB8" i="11" a="1"/>
  <c r="CB8" i="11" s="1"/>
  <c r="CA8" i="11" a="1"/>
  <c r="CA8" i="11" s="1"/>
  <c r="BZ8" i="11" a="1"/>
  <c r="BZ8" i="11" s="1"/>
  <c r="BY8" i="11" a="1"/>
  <c r="BY8" i="11" s="1"/>
  <c r="BX8" i="11" a="1"/>
  <c r="BX8" i="11" s="1"/>
  <c r="BW8" i="11" a="1"/>
  <c r="BW8" i="11" s="1"/>
  <c r="BV8" i="11" a="1"/>
  <c r="BV8" i="11" s="1"/>
  <c r="BU8" i="11" a="1"/>
  <c r="BU8" i="11" s="1"/>
  <c r="BT8" i="11" a="1"/>
  <c r="BT8" i="11" s="1"/>
  <c r="BS8" i="11" a="1"/>
  <c r="BS8" i="11" s="1"/>
  <c r="BR8" i="11" a="1"/>
  <c r="BR8" i="11" s="1"/>
  <c r="BQ8" i="11" a="1"/>
  <c r="BQ8" i="11" s="1"/>
  <c r="BP8" i="11" a="1"/>
  <c r="BP8" i="11" s="1"/>
  <c r="BO8" i="11" a="1"/>
  <c r="BO8" i="11" s="1"/>
  <c r="BN8" i="11" a="1"/>
  <c r="BN8" i="11" s="1"/>
  <c r="BM8" i="11" a="1"/>
  <c r="BM8" i="11" s="1"/>
  <c r="BL8" i="11" a="1"/>
  <c r="BL8" i="11" s="1"/>
  <c r="BK8" i="11" a="1"/>
  <c r="BK8" i="11" s="1"/>
  <c r="BJ8" i="11" a="1"/>
  <c r="BJ8" i="11" s="1"/>
  <c r="BI8" i="11" a="1"/>
  <c r="BI8" i="11" s="1"/>
  <c r="BH8" i="11" a="1"/>
  <c r="BH8" i="11" s="1"/>
  <c r="BG8" i="11" a="1"/>
  <c r="BG8" i="11" s="1"/>
  <c r="BF8" i="11" a="1"/>
  <c r="BF8" i="11" s="1"/>
  <c r="BE8" i="11" a="1"/>
  <c r="BE8" i="11" s="1"/>
  <c r="BD8" i="11" a="1"/>
  <c r="BD8" i="11" s="1"/>
  <c r="BC8" i="11" a="1"/>
  <c r="BC8" i="11" s="1"/>
  <c r="BB8" i="11" a="1"/>
  <c r="BB8" i="11" s="1"/>
  <c r="BA8" i="11" a="1"/>
  <c r="BA8" i="11" s="1"/>
  <c r="AZ8" i="11" a="1"/>
  <c r="AZ8" i="11" s="1"/>
  <c r="AY8" i="11" a="1"/>
  <c r="AY8" i="11" s="1"/>
  <c r="Z8" i="11"/>
  <c r="H8" i="11"/>
  <c r="Z7" i="11"/>
  <c r="H7" i="11"/>
  <c r="Z6" i="11"/>
  <c r="H6" i="11"/>
  <c r="Z5" i="11"/>
  <c r="H5" i="11"/>
  <c r="Z4" i="11"/>
  <c r="H4" i="11"/>
  <c r="Z3" i="11"/>
  <c r="H3" i="11"/>
  <c r="B3" i="11"/>
  <c r="B26" i="11" l="1"/>
  <c r="B14" i="11"/>
  <c r="B16" i="11" s="1"/>
  <c r="B4" i="11"/>
  <c r="B25" i="11"/>
  <c r="B15" i="11"/>
  <c r="N54" i="11" l="1"/>
  <c r="N48" i="11"/>
  <c r="N37" i="11"/>
  <c r="N20" i="11"/>
  <c r="N16" i="11"/>
  <c r="N11" i="11"/>
  <c r="N36" i="11"/>
  <c r="N53" i="11"/>
  <c r="N35" i="11"/>
  <c r="N25" i="11"/>
  <c r="N47" i="11"/>
  <c r="N34" i="11"/>
  <c r="N8" i="11"/>
  <c r="N52" i="11"/>
  <c r="N45" i="11"/>
  <c r="N33" i="11"/>
  <c r="N19" i="11"/>
  <c r="N7" i="11"/>
  <c r="N46" i="11"/>
  <c r="N44" i="11"/>
  <c r="N32" i="11"/>
  <c r="N24" i="11"/>
  <c r="C16" i="11"/>
  <c r="N51" i="11"/>
  <c r="N43" i="11"/>
  <c r="N31" i="11"/>
  <c r="N42" i="11"/>
  <c r="N30" i="11"/>
  <c r="N23" i="11"/>
  <c r="N6" i="11"/>
  <c r="N50" i="11"/>
  <c r="N41" i="11"/>
  <c r="N29" i="11"/>
  <c r="N13" i="11"/>
  <c r="N40" i="11"/>
  <c r="N28" i="11"/>
  <c r="N22" i="11"/>
  <c r="N18" i="11"/>
  <c r="N14" i="11"/>
  <c r="N10" i="11"/>
  <c r="N27" i="11"/>
  <c r="N15" i="11"/>
  <c r="N12" i="11"/>
  <c r="N39" i="11"/>
  <c r="N5" i="11"/>
  <c r="N49" i="11"/>
  <c r="N26" i="11"/>
  <c r="N17" i="11"/>
  <c r="N9" i="11"/>
  <c r="N21" i="11"/>
  <c r="N3" i="11"/>
  <c r="N4" i="11"/>
  <c r="N38" i="11"/>
  <c r="M38" i="11"/>
  <c r="M26" i="11"/>
  <c r="M17" i="11"/>
  <c r="M54" i="11"/>
  <c r="M48" i="11"/>
  <c r="M37" i="11"/>
  <c r="M16" i="11"/>
  <c r="M11" i="11"/>
  <c r="M36" i="11"/>
  <c r="M53" i="11"/>
  <c r="M35" i="11"/>
  <c r="M25" i="11"/>
  <c r="C15" i="11"/>
  <c r="M47" i="11"/>
  <c r="M34" i="11"/>
  <c r="M8" i="11"/>
  <c r="M52" i="11"/>
  <c r="M45" i="11"/>
  <c r="M33" i="11"/>
  <c r="M19" i="11"/>
  <c r="M46" i="11"/>
  <c r="M44" i="11"/>
  <c r="M32" i="11"/>
  <c r="M24" i="11"/>
  <c r="M51" i="11"/>
  <c r="M43" i="11"/>
  <c r="M31" i="11"/>
  <c r="M42" i="11"/>
  <c r="M30" i="11"/>
  <c r="M23" i="11"/>
  <c r="M50" i="11"/>
  <c r="M41" i="11"/>
  <c r="M29" i="11"/>
  <c r="M13" i="11"/>
  <c r="M18" i="11"/>
  <c r="M5" i="11"/>
  <c r="M6" i="11"/>
  <c r="M4" i="11"/>
  <c r="M27" i="11"/>
  <c r="M7" i="11"/>
  <c r="M15" i="11"/>
  <c r="M12" i="11"/>
  <c r="M39" i="11"/>
  <c r="M14" i="11"/>
  <c r="M49" i="11"/>
  <c r="M9" i="11"/>
  <c r="M28" i="11"/>
  <c r="M40" i="11"/>
  <c r="M3" i="11"/>
  <c r="M10" i="11"/>
  <c r="B5" i="11"/>
  <c r="B7" i="11" s="1"/>
  <c r="R35" i="11"/>
  <c r="R25" i="11"/>
  <c r="R34" i="11"/>
  <c r="R8" i="11"/>
  <c r="R33" i="11"/>
  <c r="R19" i="11"/>
  <c r="R44" i="11"/>
  <c r="R32" i="11"/>
  <c r="R24" i="11"/>
  <c r="R9" i="11"/>
  <c r="R43" i="11"/>
  <c r="R31" i="11"/>
  <c r="C26" i="11"/>
  <c r="R42" i="11"/>
  <c r="R30" i="11"/>
  <c r="R23" i="11"/>
  <c r="R41" i="11"/>
  <c r="R29" i="11"/>
  <c r="R13" i="11"/>
  <c r="R40" i="11"/>
  <c r="R28" i="11"/>
  <c r="R22" i="11"/>
  <c r="R18" i="11"/>
  <c r="R14" i="11"/>
  <c r="R10" i="11"/>
  <c r="R39" i="11"/>
  <c r="R27" i="11"/>
  <c r="R15" i="11"/>
  <c r="R12" i="11"/>
  <c r="R38" i="11"/>
  <c r="R26" i="11"/>
  <c r="R21" i="11"/>
  <c r="R17" i="11"/>
  <c r="R5" i="11"/>
  <c r="R7" i="11"/>
  <c r="R6" i="11"/>
  <c r="R37" i="11"/>
  <c r="R20" i="11"/>
  <c r="R11" i="11"/>
  <c r="R16" i="11"/>
  <c r="R36" i="11"/>
  <c r="R3" i="11"/>
  <c r="R4" i="11"/>
  <c r="B6" i="11"/>
  <c r="Q36" i="11"/>
  <c r="Q35" i="11"/>
  <c r="Q25" i="11"/>
  <c r="Q4" i="11"/>
  <c r="Q34" i="11"/>
  <c r="Q33" i="11"/>
  <c r="Q19" i="11"/>
  <c r="Q7" i="11"/>
  <c r="Q44" i="11"/>
  <c r="Q32" i="11"/>
  <c r="Q24" i="11"/>
  <c r="Q9" i="11"/>
  <c r="Q3" i="11"/>
  <c r="Q43" i="11"/>
  <c r="Q31" i="11"/>
  <c r="Q42" i="11"/>
  <c r="Q30" i="11"/>
  <c r="Q23" i="11"/>
  <c r="Q41" i="11"/>
  <c r="Q29" i="11"/>
  <c r="C25" i="11"/>
  <c r="Q13" i="11"/>
  <c r="Q40" i="11"/>
  <c r="Q28" i="11"/>
  <c r="Q22" i="11"/>
  <c r="Q18" i="11"/>
  <c r="Q14" i="11"/>
  <c r="Q10" i="11"/>
  <c r="Q39" i="11"/>
  <c r="Q27" i="11"/>
  <c r="Q15" i="11"/>
  <c r="Q12" i="11"/>
  <c r="Q20" i="11"/>
  <c r="Q6" i="11"/>
  <c r="Q5" i="11"/>
  <c r="Q17" i="11"/>
  <c r="Q37" i="11"/>
  <c r="Q8" i="11"/>
  <c r="Q16" i="11"/>
  <c r="Q26" i="11"/>
  <c r="Q11" i="11"/>
  <c r="Q21" i="11"/>
  <c r="Q38" i="11"/>
  <c r="J49" i="11" l="1"/>
  <c r="AA49" i="11" s="1"/>
  <c r="J39" i="11"/>
  <c r="AA42" i="11" s="1"/>
  <c r="J27" i="11"/>
  <c r="AA27" i="11" s="1"/>
  <c r="J15" i="11"/>
  <c r="AA15" i="11" s="1"/>
  <c r="J12" i="11"/>
  <c r="AA12" i="11" s="1"/>
  <c r="J38" i="11"/>
  <c r="AA39" i="11" s="1"/>
  <c r="J26" i="11"/>
  <c r="AA26" i="11" s="1"/>
  <c r="J21" i="11"/>
  <c r="J17" i="11"/>
  <c r="AA17" i="11" s="1"/>
  <c r="J5" i="11"/>
  <c r="AA5" i="11" s="1"/>
  <c r="J54" i="11"/>
  <c r="AA54" i="11" s="1"/>
  <c r="J48" i="11"/>
  <c r="AA37" i="11" s="1"/>
  <c r="J37" i="11"/>
  <c r="AA38" i="11" s="1"/>
  <c r="J20" i="11"/>
  <c r="J16" i="11"/>
  <c r="AA16" i="11" s="1"/>
  <c r="J11" i="11"/>
  <c r="AA11" i="11" s="1"/>
  <c r="J36" i="11"/>
  <c r="AA36" i="11" s="1"/>
  <c r="J53" i="11"/>
  <c r="AA53" i="11" s="1"/>
  <c r="J35" i="11"/>
  <c r="AA35" i="11" s="1"/>
  <c r="J25" i="11"/>
  <c r="AA25" i="11" s="1"/>
  <c r="J4" i="11"/>
  <c r="AA4" i="11" s="1"/>
  <c r="J47" i="11"/>
  <c r="AA41" i="11" s="1"/>
  <c r="J34" i="11"/>
  <c r="AA34" i="11" s="1"/>
  <c r="J52" i="11"/>
  <c r="AA52" i="11" s="1"/>
  <c r="J45" i="11"/>
  <c r="AA48" i="11" s="1"/>
  <c r="J33" i="11"/>
  <c r="AA33" i="11" s="1"/>
  <c r="J19" i="11"/>
  <c r="AA19" i="11" s="1"/>
  <c r="J46" i="11"/>
  <c r="AA40" i="11" s="1"/>
  <c r="J44" i="11"/>
  <c r="AA47" i="11" s="1"/>
  <c r="J32" i="11"/>
  <c r="AA32" i="11" s="1"/>
  <c r="J24" i="11"/>
  <c r="AA24" i="11" s="1"/>
  <c r="J9" i="11"/>
  <c r="AA9" i="11" s="1"/>
  <c r="J3" i="11"/>
  <c r="J51" i="11"/>
  <c r="AA51" i="11" s="1"/>
  <c r="J43" i="11"/>
  <c r="AA46" i="11" s="1"/>
  <c r="J31" i="11"/>
  <c r="AA31" i="11" s="1"/>
  <c r="J42" i="11"/>
  <c r="AA45" i="11" s="1"/>
  <c r="J30" i="11"/>
  <c r="AA30" i="11" s="1"/>
  <c r="J23" i="11"/>
  <c r="AA23" i="11" s="1"/>
  <c r="C7" i="11"/>
  <c r="J6" i="11"/>
  <c r="AA6" i="11" s="1"/>
  <c r="J40" i="11"/>
  <c r="AA43" i="11" s="1"/>
  <c r="J22" i="11"/>
  <c r="J18" i="11"/>
  <c r="AA18" i="11" s="1"/>
  <c r="J29" i="11"/>
  <c r="AA29" i="11" s="1"/>
  <c r="J7" i="11"/>
  <c r="AA7" i="11" s="1"/>
  <c r="J13" i="11"/>
  <c r="AA13" i="11" s="1"/>
  <c r="J10" i="11"/>
  <c r="AA10" i="11" s="1"/>
  <c r="J41" i="11"/>
  <c r="AA44" i="11" s="1"/>
  <c r="J14" i="11"/>
  <c r="AA14" i="11" s="1"/>
  <c r="J8" i="11"/>
  <c r="AA8" i="11" s="1"/>
  <c r="J28" i="11"/>
  <c r="AA28" i="11" s="1"/>
  <c r="J50" i="11"/>
  <c r="AA50" i="11" s="1"/>
  <c r="E53" i="11"/>
  <c r="E56" i="11"/>
  <c r="E49" i="11"/>
  <c r="E66" i="11"/>
  <c r="E57" i="11"/>
  <c r="E64" i="11"/>
  <c r="E63" i="11"/>
  <c r="E65" i="11"/>
  <c r="I40" i="11"/>
  <c r="I28" i="11"/>
  <c r="I22" i="11"/>
  <c r="I18" i="11"/>
  <c r="I14" i="11"/>
  <c r="I10" i="11"/>
  <c r="I49" i="11"/>
  <c r="I39" i="11"/>
  <c r="I27" i="11"/>
  <c r="I15" i="11"/>
  <c r="I12" i="11"/>
  <c r="I38" i="11"/>
  <c r="I26" i="11"/>
  <c r="I21" i="11"/>
  <c r="I17" i="11"/>
  <c r="I54" i="11"/>
  <c r="I48" i="11"/>
  <c r="I37" i="11"/>
  <c r="I20" i="11"/>
  <c r="I16" i="11"/>
  <c r="I11" i="11"/>
  <c r="I36" i="11"/>
  <c r="I53" i="11"/>
  <c r="I35" i="11"/>
  <c r="I25" i="11"/>
  <c r="I47" i="11"/>
  <c r="I34" i="11"/>
  <c r="I52" i="11"/>
  <c r="I45" i="11"/>
  <c r="I33" i="11"/>
  <c r="I19" i="11"/>
  <c r="I7" i="11"/>
  <c r="I46" i="11"/>
  <c r="I44" i="11"/>
  <c r="I32" i="11"/>
  <c r="I24" i="11"/>
  <c r="I9" i="11"/>
  <c r="I51" i="11"/>
  <c r="I43" i="11"/>
  <c r="I31" i="11"/>
  <c r="I50" i="11"/>
  <c r="I5" i="11"/>
  <c r="I42" i="11"/>
  <c r="I6" i="11"/>
  <c r="I29" i="11"/>
  <c r="C6" i="11"/>
  <c r="I13" i="11"/>
  <c r="I8" i="11"/>
  <c r="I4" i="11"/>
  <c r="I41" i="11"/>
  <c r="I23" i="11"/>
  <c r="I30" i="11"/>
  <c r="I3" i="11"/>
  <c r="AC28" i="11" l="1" a="1"/>
  <c r="AC28" i="11" s="1"/>
  <c r="AB28" i="11" a="1"/>
  <c r="AB28" i="11" s="1"/>
  <c r="AD28" i="11" a="1"/>
  <c r="AD28" i="11" s="1"/>
  <c r="AB40" i="11" a="1"/>
  <c r="AB40" i="11" s="1"/>
  <c r="AD40" i="11" a="1"/>
  <c r="AD40" i="11" s="1"/>
  <c r="AB11" i="11" a="1"/>
  <c r="AB11" i="11" s="1"/>
  <c r="AC11" i="11" a="1"/>
  <c r="AC11" i="11" s="1"/>
  <c r="AD11" i="11" a="1"/>
  <c r="AD11" i="11" s="1"/>
  <c r="AB15" i="11" a="1"/>
  <c r="AB15" i="11" s="1"/>
  <c r="AC15" i="11" a="1"/>
  <c r="AC15" i="11" s="1"/>
  <c r="AD15" i="11" a="1"/>
  <c r="AD15" i="11" s="1"/>
  <c r="AC16" i="11" a="1"/>
  <c r="AC16" i="11" s="1"/>
  <c r="AB16" i="11" a="1"/>
  <c r="AB16" i="11" s="1"/>
  <c r="AD16" i="11" a="1"/>
  <c r="AD16" i="11" s="1"/>
  <c r="AC50" i="11" a="1"/>
  <c r="AC50" i="11" s="1"/>
  <c r="AD50" i="11" a="1"/>
  <c r="AD50" i="11" s="1"/>
  <c r="AB50" i="11" a="1"/>
  <c r="AB50" i="11" s="1"/>
  <c r="AD12" i="11" a="1"/>
  <c r="AD12" i="11" s="1"/>
  <c r="AC12" i="11" a="1"/>
  <c r="AC12" i="11" s="1"/>
  <c r="AB12" i="11" a="1"/>
  <c r="AB12" i="11" s="1"/>
  <c r="AC8" i="11" a="1"/>
  <c r="AC8" i="11" s="1"/>
  <c r="AB8" i="11" a="1"/>
  <c r="AB8" i="11" s="1"/>
  <c r="AD8" i="11" a="1"/>
  <c r="AD8" i="11" s="1"/>
  <c r="AC19" i="11" a="1"/>
  <c r="AC19" i="11" s="1"/>
  <c r="AB19" i="11" a="1"/>
  <c r="AB19" i="11" s="1"/>
  <c r="AD19" i="11" a="1"/>
  <c r="AD19" i="11" s="1"/>
  <c r="AB27" i="11" a="1"/>
  <c r="AB27" i="11" s="1"/>
  <c r="AC27" i="11" a="1"/>
  <c r="AC27" i="11" s="1"/>
  <c r="AD27" i="11" a="1"/>
  <c r="AD27" i="11" s="1"/>
  <c r="AD14" i="11" a="1"/>
  <c r="AD14" i="11" s="1"/>
  <c r="AC14" i="11" a="1"/>
  <c r="AC14" i="11" s="1"/>
  <c r="AB14" i="11" a="1"/>
  <c r="AB14" i="11" s="1"/>
  <c r="AC30" i="11" a="1"/>
  <c r="AC30" i="11" s="1"/>
  <c r="AD30" i="11" a="1"/>
  <c r="AD30" i="11" s="1"/>
  <c r="AB30" i="11" a="1"/>
  <c r="AB30" i="11" s="1"/>
  <c r="AB33" i="11" a="1"/>
  <c r="AB33" i="11" s="1"/>
  <c r="AD33" i="11" a="1"/>
  <c r="AD33" i="11" s="1"/>
  <c r="AC33" i="11" a="1"/>
  <c r="AC33" i="11" s="1"/>
  <c r="M20" i="11"/>
  <c r="AA20" i="11"/>
  <c r="AB42" i="11" a="1"/>
  <c r="AB42" i="11" s="1"/>
  <c r="AC42" i="11" a="1"/>
  <c r="AC42" i="11" s="1"/>
  <c r="AD42" i="11" a="1"/>
  <c r="AD42" i="11" s="1"/>
  <c r="AD44" i="11" a="1"/>
  <c r="AD44" i="11" s="1"/>
  <c r="AB44" i="11" a="1"/>
  <c r="AB44" i="11" s="1"/>
  <c r="AC44" i="11" a="1"/>
  <c r="AC44" i="11" s="1"/>
  <c r="AB45" i="11" a="1"/>
  <c r="AB45" i="11" s="1"/>
  <c r="AC45" i="11" a="1"/>
  <c r="AC45" i="11" s="1"/>
  <c r="AD45" i="11" a="1"/>
  <c r="AD45" i="11" s="1"/>
  <c r="AB48" i="11" a="1"/>
  <c r="AB48" i="11" s="1"/>
  <c r="AC48" i="11" a="1"/>
  <c r="AC48" i="11" s="1"/>
  <c r="AD48" i="11" a="1"/>
  <c r="AD48" i="11" s="1"/>
  <c r="AB38" i="11" a="1"/>
  <c r="AB38" i="11" s="1"/>
  <c r="AD38" i="11" a="1"/>
  <c r="AD38" i="11" s="1"/>
  <c r="AC38" i="11" a="1"/>
  <c r="AC38" i="11" s="1"/>
  <c r="AB49" i="11" a="1"/>
  <c r="AB49" i="11" s="1"/>
  <c r="AC49" i="11" a="1"/>
  <c r="AC49" i="11" s="1"/>
  <c r="AD49" i="11" a="1"/>
  <c r="AD49" i="11" s="1"/>
  <c r="AF5" i="11"/>
  <c r="AB10" i="11" a="1"/>
  <c r="AB10" i="11" s="1"/>
  <c r="AC10" i="11" a="1"/>
  <c r="AC10" i="11" s="1"/>
  <c r="AD10" i="11" a="1"/>
  <c r="AD10" i="11" s="1"/>
  <c r="AC31" i="11" a="1"/>
  <c r="AC31" i="11" s="1"/>
  <c r="AD31" i="11" a="1"/>
  <c r="AD31" i="11" s="1"/>
  <c r="AB31" i="11" a="1"/>
  <c r="AB31" i="11" s="1"/>
  <c r="AB52" i="11" a="1"/>
  <c r="AB52" i="11" s="1"/>
  <c r="AD52" i="11" a="1"/>
  <c r="AD52" i="11" s="1"/>
  <c r="AC52" i="11" a="1"/>
  <c r="AC52" i="11" s="1"/>
  <c r="AB37" i="11" a="1"/>
  <c r="AB37" i="11" s="1"/>
  <c r="AD37" i="11" a="1"/>
  <c r="AD37" i="11" s="1"/>
  <c r="AC23" i="11" a="1"/>
  <c r="AC23" i="11" s="1"/>
  <c r="AD23" i="11" a="1"/>
  <c r="AD23" i="11" s="1"/>
  <c r="AB23" i="11" a="1"/>
  <c r="AB23" i="11" s="1"/>
  <c r="AB13" i="11" a="1"/>
  <c r="AB13" i="11" s="1"/>
  <c r="AD13" i="11" a="1"/>
  <c r="AD13" i="11" s="1"/>
  <c r="AC13" i="11" a="1"/>
  <c r="AC13" i="11" s="1"/>
  <c r="AC46" i="11" a="1"/>
  <c r="AC46" i="11" s="1"/>
  <c r="AD46" i="11" a="1"/>
  <c r="AD46" i="11" s="1"/>
  <c r="AB46" i="11" a="1"/>
  <c r="AB46" i="11" s="1"/>
  <c r="AB34" i="11" a="1"/>
  <c r="AB34" i="11" s="1"/>
  <c r="AD34" i="11" a="1"/>
  <c r="AD34" i="11" s="1"/>
  <c r="AC34" i="11" a="1"/>
  <c r="AC34" i="11" s="1"/>
  <c r="AB54" i="11" a="1"/>
  <c r="AB54" i="11" s="1"/>
  <c r="AD54" i="11" a="1"/>
  <c r="AD54" i="11" s="1"/>
  <c r="AC54" i="11" a="1"/>
  <c r="AC54" i="11" s="1"/>
  <c r="AD7" i="11" a="1"/>
  <c r="AD7" i="11" s="1"/>
  <c r="AC7" i="11" a="1"/>
  <c r="AC7" i="11" s="1"/>
  <c r="AB7" i="11" a="1"/>
  <c r="AB7" i="11" s="1"/>
  <c r="AB51" i="11" a="1"/>
  <c r="AB51" i="11" s="1"/>
  <c r="AC51" i="11" a="1"/>
  <c r="AC51" i="11" s="1"/>
  <c r="AD51" i="11" a="1"/>
  <c r="AD51" i="11" s="1"/>
  <c r="AB41" i="11" a="1"/>
  <c r="AB41" i="11" s="1"/>
  <c r="AD41" i="11" a="1"/>
  <c r="AD41" i="11" s="1"/>
  <c r="AD5" i="11" a="1"/>
  <c r="AD5" i="11" s="1"/>
  <c r="AC5" i="11" a="1"/>
  <c r="AC5" i="11" s="1"/>
  <c r="AB5" i="11" a="1"/>
  <c r="AB5" i="11" s="1"/>
  <c r="AB36" i="11" a="1"/>
  <c r="AB36" i="11" s="1"/>
  <c r="AD36" i="11" a="1"/>
  <c r="AD36" i="11" s="1"/>
  <c r="AD17" i="11" a="1"/>
  <c r="AD17" i="11" s="1"/>
  <c r="AB17" i="11" a="1"/>
  <c r="AB17" i="11" s="1"/>
  <c r="AC17" i="11" a="1"/>
  <c r="AC17" i="11" s="1"/>
  <c r="AB18" i="11" a="1"/>
  <c r="AB18" i="11" s="1"/>
  <c r="AC18" i="11" a="1"/>
  <c r="AC18" i="11" s="1"/>
  <c r="AD18" i="11" a="1"/>
  <c r="AD18" i="11" s="1"/>
  <c r="AB9" i="11" a="1"/>
  <c r="AB9" i="11" s="1"/>
  <c r="AC9" i="11" a="1"/>
  <c r="AC9" i="11" s="1"/>
  <c r="AD9" i="11" a="1"/>
  <c r="AD9" i="11" s="1"/>
  <c r="AB25" i="11" a="1"/>
  <c r="AB25" i="11" s="1"/>
  <c r="AC25" i="11" a="1"/>
  <c r="AC25" i="11" s="1"/>
  <c r="AD25" i="11" a="1"/>
  <c r="AD25" i="11" s="1"/>
  <c r="M21" i="11"/>
  <c r="E88" i="11" s="1"/>
  <c r="AA21" i="11"/>
  <c r="AB47" i="11" a="1"/>
  <c r="AB47" i="11" s="1"/>
  <c r="AC47" i="11" a="1"/>
  <c r="AC47" i="11" s="1"/>
  <c r="AD47" i="11" a="1"/>
  <c r="AD47" i="11" s="1"/>
  <c r="AC4" i="11" a="1"/>
  <c r="AC4" i="11" s="1"/>
  <c r="AD4" i="11" a="1"/>
  <c r="AD4" i="11" s="1"/>
  <c r="AB4" i="11" a="1"/>
  <c r="AB4" i="11" s="1"/>
  <c r="M22" i="11"/>
  <c r="AA22" i="11"/>
  <c r="AD24" i="11" a="1"/>
  <c r="AD24" i="11" s="1"/>
  <c r="AC24" i="11" a="1"/>
  <c r="AC24" i="11" s="1"/>
  <c r="AB24" i="11" a="1"/>
  <c r="AB24" i="11" s="1"/>
  <c r="AC35" i="11" a="1"/>
  <c r="AC35" i="11" s="1"/>
  <c r="AD35" i="11" a="1"/>
  <c r="AD35" i="11" s="1"/>
  <c r="AB35" i="11" a="1"/>
  <c r="AB35" i="11" s="1"/>
  <c r="AC26" i="11" a="1"/>
  <c r="AC26" i="11" s="1"/>
  <c r="AB26" i="11" a="1"/>
  <c r="AB26" i="11" s="1"/>
  <c r="AD26" i="11" a="1"/>
  <c r="AD26" i="11" s="1"/>
  <c r="AC6" i="11" a="1"/>
  <c r="AC6" i="11" s="1"/>
  <c r="AD6" i="11" a="1"/>
  <c r="AD6" i="11" s="1"/>
  <c r="AB6" i="11" a="1"/>
  <c r="AB6" i="11" s="1"/>
  <c r="AD29" i="11" a="1"/>
  <c r="AD29" i="11" s="1"/>
  <c r="AC29" i="11" a="1"/>
  <c r="AC29" i="11" s="1"/>
  <c r="AB29" i="11" a="1"/>
  <c r="AB29" i="11" s="1"/>
  <c r="AA3" i="11"/>
  <c r="B48" i="11"/>
  <c r="AB43" i="11" a="1"/>
  <c r="AB43" i="11" s="1"/>
  <c r="AC43" i="11" a="1"/>
  <c r="AC43" i="11" s="1"/>
  <c r="AD43" i="11" a="1"/>
  <c r="AD43" i="11" s="1"/>
  <c r="AB32" i="11" a="1"/>
  <c r="AB32" i="11" s="1"/>
  <c r="AD32" i="11" a="1"/>
  <c r="AD32" i="11" s="1"/>
  <c r="AC32" i="11" a="1"/>
  <c r="AC32" i="11" s="1"/>
  <c r="AD53" i="11" a="1"/>
  <c r="AD53" i="11" s="1"/>
  <c r="AB53" i="11" a="1"/>
  <c r="AB53" i="11" s="1"/>
  <c r="AC53" i="11" a="1"/>
  <c r="AC53" i="11" s="1"/>
  <c r="AD39" i="11" a="1"/>
  <c r="AD39" i="11" s="1"/>
  <c r="AB39" i="11" a="1"/>
  <c r="AB39" i="11" s="1"/>
  <c r="AC39" i="11" a="1"/>
  <c r="AC39" i="11" s="1"/>
  <c r="E84" i="11"/>
  <c r="E51" i="11"/>
  <c r="E52" i="11"/>
  <c r="E55" i="11"/>
  <c r="E48" i="11"/>
  <c r="E54" i="11"/>
  <c r="E47" i="11"/>
  <c r="E83" i="11"/>
  <c r="E77" i="11"/>
  <c r="E61" i="11"/>
  <c r="E67" i="11"/>
  <c r="E50" i="11"/>
  <c r="F50" i="11"/>
  <c r="F48" i="11"/>
  <c r="F53" i="11"/>
  <c r="F51" i="11"/>
  <c r="F72" i="11"/>
  <c r="F68" i="11"/>
  <c r="F83" i="11"/>
  <c r="F84" i="11"/>
  <c r="F67" i="11"/>
  <c r="F87" i="11"/>
  <c r="F64" i="11"/>
  <c r="F71" i="11"/>
  <c r="F47" i="11"/>
  <c r="F60" i="11"/>
  <c r="F77" i="11"/>
  <c r="F81" i="11"/>
  <c r="F86" i="11"/>
  <c r="F70" i="11"/>
  <c r="F55" i="11"/>
  <c r="F63" i="11"/>
  <c r="F56" i="11"/>
  <c r="F80" i="11"/>
  <c r="F73" i="11"/>
  <c r="F57" i="11"/>
  <c r="F52" i="11"/>
  <c r="F78" i="11"/>
  <c r="F88" i="11"/>
  <c r="F82" i="11"/>
  <c r="F65" i="11"/>
  <c r="F54" i="11"/>
  <c r="F59" i="11"/>
  <c r="F74" i="11"/>
  <c r="F69" i="11"/>
  <c r="F85" i="11"/>
  <c r="F76" i="11"/>
  <c r="F49" i="11"/>
  <c r="F61" i="11"/>
  <c r="F75" i="11"/>
  <c r="F58" i="11"/>
  <c r="F66" i="11"/>
  <c r="F62" i="11"/>
  <c r="F79" i="11"/>
  <c r="E71" i="11" l="1"/>
  <c r="E70" i="11"/>
  <c r="E69" i="11"/>
  <c r="E78" i="11"/>
  <c r="E73" i="11"/>
  <c r="E86" i="11"/>
  <c r="E80" i="11"/>
  <c r="E62" i="11"/>
  <c r="AD22" i="11" a="1"/>
  <c r="AD22" i="11" s="1"/>
  <c r="AC22" i="11" a="1"/>
  <c r="AC22" i="11" s="1"/>
  <c r="AB22" i="11" a="1"/>
  <c r="AB22" i="11" s="1"/>
  <c r="E74" i="11"/>
  <c r="E85" i="11"/>
  <c r="E82" i="11"/>
  <c r="AD3" i="11" a="1"/>
  <c r="AD3" i="11" s="1"/>
  <c r="AC3" i="11" a="1"/>
  <c r="AC3" i="11" s="1"/>
  <c r="AB3" i="11" a="1"/>
  <c r="AB3" i="11" s="1"/>
  <c r="AH14" i="11"/>
  <c r="AH10" i="11"/>
  <c r="AF3" i="11"/>
  <c r="AF4" i="11"/>
  <c r="AB21" i="11" a="1"/>
  <c r="AB21" i="11" s="1"/>
  <c r="AD21" i="11" a="1"/>
  <c r="AD21" i="11" s="1"/>
  <c r="AC21" i="11" a="1"/>
  <c r="AC21" i="11" s="1"/>
  <c r="AD20" i="11" a="1"/>
  <c r="AD20" i="11" s="1"/>
  <c r="AC20" i="11" a="1"/>
  <c r="AC20" i="11" s="1"/>
  <c r="AB20" i="11" a="1"/>
  <c r="AB20" i="11" s="1"/>
  <c r="E76" i="11"/>
  <c r="E60" i="11"/>
  <c r="E79" i="11"/>
  <c r="E59" i="11"/>
  <c r="E68" i="11"/>
  <c r="E72" i="11"/>
  <c r="E58" i="11"/>
  <c r="E87" i="11"/>
  <c r="E81" i="11"/>
  <c r="E75" i="11"/>
  <c r="CG10" i="11" l="1"/>
  <c r="CI10" i="11"/>
  <c r="CA10" i="11"/>
  <c r="BR10" i="11"/>
  <c r="CT10" i="11"/>
  <c r="CK10" i="11"/>
  <c r="BZ10" i="11"/>
  <c r="CD10" i="11"/>
  <c r="BN10" i="11"/>
  <c r="BM10" i="11"/>
  <c r="CN10" i="11"/>
  <c r="BQ10" i="11"/>
  <c r="BH10" i="11"/>
  <c r="BV10" i="11"/>
  <c r="BP10" i="11"/>
  <c r="CE10" i="11"/>
  <c r="CV10" i="11"/>
  <c r="BG10" i="11"/>
  <c r="BW10" i="11"/>
  <c r="AZ10" i="11"/>
  <c r="CC10" i="11"/>
  <c r="CM10" i="11"/>
  <c r="BI10" i="11"/>
  <c r="CW10" i="11"/>
  <c r="CX10" i="11"/>
  <c r="CP10" i="11"/>
  <c r="AY10" i="11"/>
  <c r="BE10" i="11"/>
  <c r="BU10" i="11"/>
  <c r="CO10" i="11"/>
  <c r="BL10" i="11"/>
  <c r="CH10" i="11"/>
  <c r="BY10" i="11"/>
  <c r="CQ10" i="11"/>
  <c r="BC10" i="11"/>
  <c r="BA10" i="11"/>
  <c r="CB10" i="11"/>
  <c r="CU10" i="11"/>
  <c r="BF10" i="11"/>
  <c r="BD10" i="11"/>
  <c r="BS10" i="11"/>
  <c r="CS10" i="11"/>
  <c r="CF10" i="11"/>
  <c r="AG10" i="11"/>
  <c r="BJ10" i="11"/>
  <c r="BX10" i="11"/>
  <c r="BB10" i="11"/>
  <c r="BT10" i="11"/>
  <c r="CJ10" i="11"/>
  <c r="BO10" i="11"/>
  <c r="CL10" i="11"/>
  <c r="BK10" i="11"/>
  <c r="CR10" i="11"/>
  <c r="CR14" i="11"/>
  <c r="BC14" i="11"/>
  <c r="CK14" i="11"/>
  <c r="CI14" i="11"/>
  <c r="CU14" i="11"/>
  <c r="CH14" i="11"/>
  <c r="BP14" i="11"/>
  <c r="BB14" i="11"/>
  <c r="BN14" i="11"/>
  <c r="BA14" i="11"/>
  <c r="BG14" i="11"/>
  <c r="CN14" i="11"/>
  <c r="BE14" i="11"/>
  <c r="CL14" i="11"/>
  <c r="BL14" i="11"/>
  <c r="CA14" i="11"/>
  <c r="CV14" i="11"/>
  <c r="CE14" i="11"/>
  <c r="CQ14" i="11"/>
  <c r="CD14" i="11"/>
  <c r="CT14" i="11"/>
  <c r="BU14" i="11"/>
  <c r="CS14" i="11"/>
  <c r="CC14" i="11"/>
  <c r="BV14" i="11"/>
  <c r="BY14" i="11"/>
  <c r="BF14" i="11"/>
  <c r="BR14" i="11"/>
  <c r="BW14" i="11"/>
  <c r="BJ14" i="11"/>
  <c r="AZ14" i="11"/>
  <c r="BT14" i="11"/>
  <c r="BM14" i="11"/>
  <c r="CW14" i="11"/>
  <c r="CM14" i="11"/>
  <c r="BZ14" i="11"/>
  <c r="BX14" i="11"/>
  <c r="CP14" i="11"/>
  <c r="CB14" i="11"/>
  <c r="AY14" i="11"/>
  <c r="BQ14" i="11"/>
  <c r="CX14" i="11"/>
  <c r="CG14" i="11"/>
  <c r="BS14" i="11"/>
  <c r="BD14" i="11"/>
  <c r="CO14" i="11"/>
  <c r="BO14" i="11"/>
  <c r="CF14" i="11"/>
  <c r="AG14" i="11"/>
  <c r="BI14" i="11"/>
  <c r="BK14" i="11"/>
  <c r="CJ14" i="11"/>
  <c r="BH14" i="11"/>
  <c r="AH19" i="11"/>
  <c r="AG19" i="11" s="1"/>
  <c r="AH15" i="11"/>
  <c r="AH13" i="11" s="1"/>
  <c r="AH9" i="11"/>
  <c r="AH18" i="11"/>
  <c r="Z46" i="10"/>
  <c r="Z47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W18" i="11" l="1"/>
  <c r="AV19" i="11" s="1"/>
  <c r="AH17" i="11"/>
  <c r="AG18" i="11"/>
  <c r="BP9" i="11"/>
  <c r="CD9" i="11"/>
  <c r="BO9" i="11"/>
  <c r="BD9" i="11"/>
  <c r="BX9" i="11"/>
  <c r="CU9" i="11"/>
  <c r="AZ9" i="11"/>
  <c r="BS9" i="11"/>
  <c r="BG9" i="11"/>
  <c r="BB9" i="11"/>
  <c r="CP9" i="11"/>
  <c r="CV9" i="11"/>
  <c r="CX9" i="11"/>
  <c r="CE9" i="11"/>
  <c r="CM9" i="11"/>
  <c r="BU9" i="11"/>
  <c r="CQ9" i="11"/>
  <c r="AW9" i="11"/>
  <c r="AV10" i="11" s="1"/>
  <c r="AV14" i="11" s="1"/>
  <c r="AW14" i="11" s="1"/>
  <c r="AV15" i="11" s="1"/>
  <c r="CC9" i="11"/>
  <c r="CF9" i="11"/>
  <c r="BC9" i="11"/>
  <c r="CW9" i="11"/>
  <c r="BV9" i="11"/>
  <c r="BZ9" i="11"/>
  <c r="AG9" i="11"/>
  <c r="AQ10" i="11" s="1"/>
  <c r="BI9" i="11"/>
  <c r="AY9" i="11"/>
  <c r="BJ9" i="11"/>
  <c r="CN9" i="11"/>
  <c r="BK9" i="11"/>
  <c r="BW9" i="11"/>
  <c r="CR9" i="11"/>
  <c r="BM9" i="11"/>
  <c r="BR9" i="11"/>
  <c r="BL9" i="11"/>
  <c r="BT9" i="11"/>
  <c r="CO9" i="11"/>
  <c r="CJ9" i="11"/>
  <c r="BF9" i="11"/>
  <c r="CL9" i="11"/>
  <c r="BE9" i="11"/>
  <c r="BY9" i="11"/>
  <c r="BA9" i="11"/>
  <c r="BQ9" i="11"/>
  <c r="CH9" i="11"/>
  <c r="AH8" i="11"/>
  <c r="CA9" i="11"/>
  <c r="BH9" i="11"/>
  <c r="CB9" i="11"/>
  <c r="CK9" i="11"/>
  <c r="CI9" i="11"/>
  <c r="BN9" i="11"/>
  <c r="CG9" i="11"/>
  <c r="CT9" i="11"/>
  <c r="CS9" i="11"/>
  <c r="CV15" i="11"/>
  <c r="CI15" i="11"/>
  <c r="BD15" i="11"/>
  <c r="CX15" i="11"/>
  <c r="BO15" i="11"/>
  <c r="CS15" i="11"/>
  <c r="BP15" i="11"/>
  <c r="BQ15" i="11"/>
  <c r="CM15" i="11"/>
  <c r="CJ15" i="11"/>
  <c r="CC15" i="11"/>
  <c r="BF15" i="11"/>
  <c r="CA15" i="11"/>
  <c r="CF15" i="11"/>
  <c r="BE15" i="11"/>
  <c r="BR15" i="11"/>
  <c r="BS15" i="11"/>
  <c r="CD15" i="11"/>
  <c r="CB15" i="11"/>
  <c r="BB15" i="11"/>
  <c r="CU15" i="11"/>
  <c r="AZ15" i="11"/>
  <c r="CH15" i="11"/>
  <c r="CN15" i="11"/>
  <c r="CT15" i="11"/>
  <c r="BK15" i="11"/>
  <c r="BN15" i="11"/>
  <c r="CR15" i="11"/>
  <c r="CP15" i="11"/>
  <c r="BW15" i="11"/>
  <c r="CE15" i="11"/>
  <c r="BL15" i="11"/>
  <c r="AY15" i="11"/>
  <c r="BM15" i="11"/>
  <c r="CQ15" i="11"/>
  <c r="BX15" i="11"/>
  <c r="BJ15" i="11"/>
  <c r="BC15" i="11"/>
  <c r="BI15" i="11"/>
  <c r="CL15" i="11"/>
  <c r="BA15" i="11"/>
  <c r="BY15" i="11"/>
  <c r="AG15" i="11"/>
  <c r="CO15" i="11"/>
  <c r="CG15" i="11"/>
  <c r="BT15" i="11"/>
  <c r="BZ15" i="11"/>
  <c r="BG15" i="11"/>
  <c r="CW15" i="11"/>
  <c r="CK15" i="11"/>
  <c r="BU15" i="11"/>
  <c r="BH15" i="11"/>
  <c r="BV15" i="11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AA53" i="10" s="1"/>
  <c r="J51" i="10"/>
  <c r="U51" i="10" s="1"/>
  <c r="AA51" i="10" s="1"/>
  <c r="J22" i="10"/>
  <c r="J38" i="10"/>
  <c r="U38" i="10" s="1"/>
  <c r="AA37" i="10" s="1"/>
  <c r="J35" i="10"/>
  <c r="U35" i="10" s="1"/>
  <c r="AA35" i="10" s="1"/>
  <c r="J32" i="10"/>
  <c r="U32" i="10" s="1"/>
  <c r="AA32" i="10" s="1"/>
  <c r="J29" i="10"/>
  <c r="U29" i="10" s="1"/>
  <c r="AA29" i="10" s="1"/>
  <c r="J26" i="10"/>
  <c r="U26" i="10" s="1"/>
  <c r="AA26" i="10" s="1"/>
  <c r="J10" i="10"/>
  <c r="U10" i="10" s="1"/>
  <c r="AA10" i="10" s="1"/>
  <c r="J9" i="10"/>
  <c r="U9" i="10" s="1"/>
  <c r="AA9" i="10" s="1"/>
  <c r="J41" i="10"/>
  <c r="U41" i="10" s="1"/>
  <c r="AA47" i="10" s="1"/>
  <c r="J46" i="10"/>
  <c r="U46" i="10" s="1"/>
  <c r="AA43" i="10" s="1"/>
  <c r="J20" i="10"/>
  <c r="J44" i="10"/>
  <c r="U44" i="10" s="1"/>
  <c r="AA41" i="10" s="1"/>
  <c r="J19" i="10"/>
  <c r="U19" i="10" s="1"/>
  <c r="AA19" i="10" s="1"/>
  <c r="J6" i="10"/>
  <c r="U6" i="10" s="1"/>
  <c r="AA6" i="10" s="1"/>
  <c r="J3" i="10"/>
  <c r="U3" i="10" s="1"/>
  <c r="AA3" i="10" s="1"/>
  <c r="J36" i="10"/>
  <c r="U36" i="10" s="1"/>
  <c r="AA36" i="10" s="1"/>
  <c r="J33" i="10"/>
  <c r="U33" i="10" s="1"/>
  <c r="AA33" i="10" s="1"/>
  <c r="J30" i="10"/>
  <c r="U30" i="10" s="1"/>
  <c r="AA30" i="10" s="1"/>
  <c r="J27" i="10"/>
  <c r="U27" i="10" s="1"/>
  <c r="AA27" i="10" s="1"/>
  <c r="J18" i="10"/>
  <c r="U18" i="10" s="1"/>
  <c r="AA18" i="10" s="1"/>
  <c r="J15" i="10"/>
  <c r="U15" i="10" s="1"/>
  <c r="AA15" i="10" s="1"/>
  <c r="J12" i="10"/>
  <c r="U12" i="10" s="1"/>
  <c r="AA12" i="10" s="1"/>
  <c r="J54" i="10"/>
  <c r="U54" i="10" s="1"/>
  <c r="AA54" i="10" s="1"/>
  <c r="J52" i="10"/>
  <c r="U52" i="10" s="1"/>
  <c r="AA52" i="10" s="1"/>
  <c r="J50" i="10"/>
  <c r="U50" i="10" s="1"/>
  <c r="AA50" i="10" s="1"/>
  <c r="J47" i="10"/>
  <c r="U47" i="10" s="1"/>
  <c r="AA44" i="10" s="1"/>
  <c r="J39" i="10"/>
  <c r="U39" i="10" s="1"/>
  <c r="AA38" i="10" s="1"/>
  <c r="J17" i="10"/>
  <c r="U17" i="10" s="1"/>
  <c r="AA17" i="10" s="1"/>
  <c r="J14" i="10"/>
  <c r="U14" i="10" s="1"/>
  <c r="AA14" i="10" s="1"/>
  <c r="J7" i="10"/>
  <c r="U7" i="10" s="1"/>
  <c r="AA7" i="10" s="1"/>
  <c r="J5" i="10"/>
  <c r="U5" i="10" s="1"/>
  <c r="AA5" i="10" s="1"/>
  <c r="J4" i="10"/>
  <c r="U4" i="10" s="1"/>
  <c r="AA4" i="10" s="1"/>
  <c r="J42" i="10"/>
  <c r="U42" i="10" s="1"/>
  <c r="AA39" i="10" s="1"/>
  <c r="J16" i="10"/>
  <c r="U16" i="10" s="1"/>
  <c r="AA16" i="10" s="1"/>
  <c r="J13" i="10"/>
  <c r="U13" i="10" s="1"/>
  <c r="AA13" i="10" s="1"/>
  <c r="J48" i="10"/>
  <c r="U48" i="10" s="1"/>
  <c r="AA45" i="10" s="1"/>
  <c r="J24" i="10"/>
  <c r="U24" i="10" s="1"/>
  <c r="AA24" i="10" s="1"/>
  <c r="J45" i="10"/>
  <c r="U45" i="10" s="1"/>
  <c r="AA42" i="10" s="1"/>
  <c r="J37" i="10"/>
  <c r="U37" i="10" s="1"/>
  <c r="AA48" i="10" s="1"/>
  <c r="J34" i="10"/>
  <c r="U34" i="10" s="1"/>
  <c r="AA34" i="10" s="1"/>
  <c r="J31" i="10"/>
  <c r="U31" i="10" s="1"/>
  <c r="AA31" i="10" s="1"/>
  <c r="J28" i="10"/>
  <c r="U28" i="10" s="1"/>
  <c r="AA28" i="10" s="1"/>
  <c r="C7" i="10"/>
  <c r="J40" i="10"/>
  <c r="U40" i="10" s="1"/>
  <c r="AA46" i="10" s="1"/>
  <c r="J23" i="10"/>
  <c r="U23" i="10" s="1"/>
  <c r="AA23" i="10" s="1"/>
  <c r="J11" i="10"/>
  <c r="U11" i="10" s="1"/>
  <c r="AA11" i="10" s="1"/>
  <c r="J25" i="10"/>
  <c r="U25" i="10" s="1"/>
  <c r="AA25" i="10" s="1"/>
  <c r="J21" i="10"/>
  <c r="J8" i="10"/>
  <c r="U8" i="10" s="1"/>
  <c r="AA8" i="10" s="1"/>
  <c r="J49" i="10"/>
  <c r="U49" i="10" s="1"/>
  <c r="AA49" i="10" s="1"/>
  <c r="AF5" i="10" s="1"/>
  <c r="J43" i="10"/>
  <c r="U43" i="10" s="1"/>
  <c r="AA40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I32" i="10"/>
  <c r="V32" i="10" s="1"/>
  <c r="I29" i="10"/>
  <c r="V29" i="10" s="1"/>
  <c r="I26" i="10"/>
  <c r="V26" i="10" s="1"/>
  <c r="I41" i="10"/>
  <c r="V41" i="10" s="1"/>
  <c r="I21" i="10"/>
  <c r="V21" i="10" s="1"/>
  <c r="I11" i="10"/>
  <c r="V11" i="10" s="1"/>
  <c r="I46" i="10"/>
  <c r="V46" i="10" s="1"/>
  <c r="I20" i="10"/>
  <c r="V20" i="10" s="1"/>
  <c r="I3" i="10"/>
  <c r="V3" i="10" s="1"/>
  <c r="I44" i="10"/>
  <c r="V44" i="10" s="1"/>
  <c r="I19" i="10"/>
  <c r="V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V54" i="10" s="1"/>
  <c r="I52" i="10"/>
  <c r="V52" i="10" s="1"/>
  <c r="I50" i="10"/>
  <c r="V50" i="10" s="1"/>
  <c r="I47" i="10"/>
  <c r="V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I31" i="10"/>
  <c r="V31" i="10" s="1"/>
  <c r="I25" i="10"/>
  <c r="V25" i="10" s="1"/>
  <c r="I8" i="10"/>
  <c r="V8" i="10" s="1"/>
  <c r="I37" i="10"/>
  <c r="V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AB24" i="10" l="1"/>
  <c r="W24" i="10" a="1"/>
  <c r="W24" i="10" s="1"/>
  <c r="AC24" i="10" s="1"/>
  <c r="AB44" i="10"/>
  <c r="W47" i="10" a="1"/>
  <c r="W47" i="10" s="1"/>
  <c r="AC44" i="10" s="1"/>
  <c r="AB19" i="10"/>
  <c r="W19" i="10" a="1"/>
  <c r="W19" i="10" s="1"/>
  <c r="AC19" i="10" s="1"/>
  <c r="W38" i="10" a="1"/>
  <c r="W38" i="10" s="1"/>
  <c r="AC37" i="10" s="1"/>
  <c r="AB37" i="10"/>
  <c r="AB42" i="10"/>
  <c r="W45" i="10" a="1"/>
  <c r="W45" i="10" s="1"/>
  <c r="AC42" i="10" s="1"/>
  <c r="AB45" i="10"/>
  <c r="W48" i="10" a="1"/>
  <c r="W48" i="10" s="1"/>
  <c r="AC45" i="10" s="1"/>
  <c r="W50" i="10" a="1"/>
  <c r="W50" i="10" s="1"/>
  <c r="AC50" i="10" s="1"/>
  <c r="AB50" i="10"/>
  <c r="W44" i="10" a="1"/>
  <c r="W44" i="10" s="1"/>
  <c r="AC41" i="10" s="1"/>
  <c r="AB41" i="10"/>
  <c r="W22" i="10" a="1"/>
  <c r="W22" i="10" s="1"/>
  <c r="AC22" i="10" s="1"/>
  <c r="AB22" i="10"/>
  <c r="W37" i="10" a="1"/>
  <c r="W37" i="10" s="1"/>
  <c r="AC48" i="10" s="1"/>
  <c r="AB48" i="10"/>
  <c r="AB43" i="10"/>
  <c r="W46" i="10" a="1"/>
  <c r="W46" i="10" s="1"/>
  <c r="AC43" i="10" s="1"/>
  <c r="W31" i="10" a="1"/>
  <c r="W31" i="10" s="1"/>
  <c r="AC31" i="10" s="1"/>
  <c r="AB31" i="10"/>
  <c r="AB4" i="10"/>
  <c r="W4" i="10" a="1"/>
  <c r="W4" i="10" s="1"/>
  <c r="AC4" i="10" s="1"/>
  <c r="AB15" i="10"/>
  <c r="W15" i="10" a="1"/>
  <c r="W15" i="10" s="1"/>
  <c r="AC15" i="10" s="1"/>
  <c r="W11" i="10" a="1"/>
  <c r="W11" i="10" s="1"/>
  <c r="AC11" i="10" s="1"/>
  <c r="AB11" i="10"/>
  <c r="AB49" i="10"/>
  <c r="W49" i="10" a="1"/>
  <c r="W49" i="10" s="1"/>
  <c r="AC49" i="10" s="1"/>
  <c r="W10" i="10" a="1"/>
  <c r="W10" i="10" s="1"/>
  <c r="AC10" i="10" s="1"/>
  <c r="AB10" i="10"/>
  <c r="AB54" i="10"/>
  <c r="W54" i="10" a="1"/>
  <c r="W54" i="10" s="1"/>
  <c r="AC54" i="10" s="1"/>
  <c r="AB12" i="10"/>
  <c r="W12" i="10" a="1"/>
  <c r="W12" i="10" s="1"/>
  <c r="AC12" i="10" s="1"/>
  <c r="W43" i="10" a="1"/>
  <c r="W43" i="10" s="1"/>
  <c r="AC40" i="10" s="1"/>
  <c r="AB40" i="10"/>
  <c r="W34" i="10" a="1"/>
  <c r="W34" i="10" s="1"/>
  <c r="AC34" i="10" s="1"/>
  <c r="AB34" i="10"/>
  <c r="W5" i="10" a="1"/>
  <c r="W5" i="10" s="1"/>
  <c r="AC5" i="10" s="1"/>
  <c r="AB5" i="10"/>
  <c r="AB18" i="10"/>
  <c r="W18" i="10" a="1"/>
  <c r="W18" i="10" s="1"/>
  <c r="AC18" i="10" s="1"/>
  <c r="AB21" i="10"/>
  <c r="W21" i="10" a="1"/>
  <c r="W21" i="10" s="1"/>
  <c r="AC21" i="10" s="1"/>
  <c r="W35" i="10" a="1"/>
  <c r="W35" i="10" s="1"/>
  <c r="AC35" i="10" s="1"/>
  <c r="AB35" i="10"/>
  <c r="W53" i="10" a="1"/>
  <c r="W53" i="10" s="1"/>
  <c r="AC53" i="10" s="1"/>
  <c r="AB53" i="10"/>
  <c r="AB25" i="10"/>
  <c r="W25" i="10" a="1"/>
  <c r="W25" i="10" s="1"/>
  <c r="AC25" i="10" s="1"/>
  <c r="W9" i="10" a="1"/>
  <c r="W9" i="10" s="1"/>
  <c r="AC9" i="10" s="1"/>
  <c r="AB9" i="10"/>
  <c r="AB27" i="10"/>
  <c r="W27" i="10" a="1"/>
  <c r="W27" i="10" s="1"/>
  <c r="AC27" i="10" s="1"/>
  <c r="W41" i="10" a="1"/>
  <c r="W41" i="10" s="1"/>
  <c r="AC47" i="10" s="1"/>
  <c r="AB47" i="10"/>
  <c r="W52" i="10" a="1"/>
  <c r="W52" i="10" s="1"/>
  <c r="AC52" i="10" s="1"/>
  <c r="AB52" i="10"/>
  <c r="W51" i="10" a="1"/>
  <c r="W51" i="10" s="1"/>
  <c r="AC51" i="10" s="1"/>
  <c r="AB51" i="10"/>
  <c r="W8" i="10" a="1"/>
  <c r="W8" i="10" s="1"/>
  <c r="AC8" i="10" s="1"/>
  <c r="AB8" i="10"/>
  <c r="W20" i="10" a="1"/>
  <c r="W20" i="10" s="1"/>
  <c r="AC20" i="10" s="1"/>
  <c r="AB20" i="10"/>
  <c r="W23" i="10" a="1"/>
  <c r="W23" i="10" s="1"/>
  <c r="AC23" i="10" s="1"/>
  <c r="AB23" i="10"/>
  <c r="W7" i="10" a="1"/>
  <c r="W7" i="10" s="1"/>
  <c r="AC7" i="10" s="1"/>
  <c r="AB7" i="10"/>
  <c r="W30" i="10" a="1"/>
  <c r="W30" i="10" s="1"/>
  <c r="AC30" i="10" s="1"/>
  <c r="AB30" i="10"/>
  <c r="W26" i="10" a="1"/>
  <c r="W26" i="10" s="1"/>
  <c r="AC26" i="10" s="1"/>
  <c r="AB26" i="10"/>
  <c r="AB38" i="10"/>
  <c r="W39" i="10" a="1"/>
  <c r="W39" i="10" s="1"/>
  <c r="AC38" i="10" s="1"/>
  <c r="W13" i="10" a="1"/>
  <c r="W13" i="10" s="1"/>
  <c r="AC13" i="10" s="1"/>
  <c r="AB13" i="10"/>
  <c r="AB39" i="10"/>
  <c r="W42" i="10" a="1"/>
  <c r="W42" i="10" s="1"/>
  <c r="AC39" i="10" s="1"/>
  <c r="AB28" i="10"/>
  <c r="W28" i="10" a="1"/>
  <c r="W28" i="10" s="1"/>
  <c r="AC28" i="10" s="1"/>
  <c r="W14" i="10" a="1"/>
  <c r="W14" i="10" s="1"/>
  <c r="AC14" i="10" s="1"/>
  <c r="AB14" i="10"/>
  <c r="AB33" i="10"/>
  <c r="W33" i="10" a="1"/>
  <c r="W33" i="10" s="1"/>
  <c r="AC33" i="10" s="1"/>
  <c r="W29" i="10" a="1"/>
  <c r="W29" i="10" s="1"/>
  <c r="AC29" i="10" s="1"/>
  <c r="AB29" i="10"/>
  <c r="AB6" i="10"/>
  <c r="W6" i="10" a="1"/>
  <c r="W6" i="10" s="1"/>
  <c r="AC6" i="10" s="1"/>
  <c r="AB3" i="10"/>
  <c r="W3" i="10" a="1"/>
  <c r="W3" i="10" s="1"/>
  <c r="AC3" i="10" s="1"/>
  <c r="AB16" i="10"/>
  <c r="W16" i="10" a="1"/>
  <c r="W16" i="10" s="1"/>
  <c r="AC16" i="10" s="1"/>
  <c r="AB46" i="10"/>
  <c r="W40" i="10" a="1"/>
  <c r="W40" i="10" s="1"/>
  <c r="AC46" i="10" s="1"/>
  <c r="W17" i="10" a="1"/>
  <c r="W17" i="10" s="1"/>
  <c r="AC17" i="10" s="1"/>
  <c r="AB17" i="10"/>
  <c r="AB36" i="10"/>
  <c r="W36" i="10" a="1"/>
  <c r="W36" i="10" s="1"/>
  <c r="AC36" i="10" s="1"/>
  <c r="W32" i="10" a="1"/>
  <c r="W32" i="10" s="1"/>
  <c r="AC32" i="10" s="1"/>
  <c r="AB32" i="10"/>
  <c r="X10" i="11" a="1"/>
  <c r="X10" i="11" s="1"/>
  <c r="X10" i="10" a="1"/>
  <c r="X10" i="10" s="1"/>
  <c r="AD10" i="10" s="1"/>
  <c r="X39" i="11" a="1"/>
  <c r="X39" i="11" s="1"/>
  <c r="X39" i="10" a="1"/>
  <c r="X39" i="10" s="1"/>
  <c r="AD38" i="10" s="1"/>
  <c r="X6" i="11" a="1"/>
  <c r="X6" i="11" s="1"/>
  <c r="X6" i="10" a="1"/>
  <c r="X6" i="10" s="1"/>
  <c r="AD6" i="10" s="1"/>
  <c r="X35" i="10" a="1"/>
  <c r="X35" i="10" s="1"/>
  <c r="AD35" i="10" s="1"/>
  <c r="X35" i="11" a="1"/>
  <c r="X35" i="11" s="1"/>
  <c r="W11" i="11" a="1"/>
  <c r="W11" i="11" s="1"/>
  <c r="W16" i="11" a="1"/>
  <c r="W16" i="11" s="1"/>
  <c r="W12" i="11" a="1"/>
  <c r="W12" i="11" s="1"/>
  <c r="W46" i="11" a="1"/>
  <c r="W46" i="11" s="1"/>
  <c r="X24" i="10" a="1"/>
  <c r="X24" i="10" s="1"/>
  <c r="AD24" i="10" s="1"/>
  <c r="X24" i="11" a="1"/>
  <c r="X24" i="11" s="1"/>
  <c r="X47" i="10" a="1"/>
  <c r="X47" i="10" s="1"/>
  <c r="AD44" i="10" s="1"/>
  <c r="X47" i="11" a="1"/>
  <c r="X47" i="11" s="1"/>
  <c r="X19" i="11" a="1"/>
  <c r="X19" i="11" s="1"/>
  <c r="X19" i="10" a="1"/>
  <c r="X19" i="10" s="1"/>
  <c r="AD19" i="10" s="1"/>
  <c r="X38" i="10" a="1"/>
  <c r="X38" i="10" s="1"/>
  <c r="AD37" i="10" s="1"/>
  <c r="X38" i="11" a="1"/>
  <c r="X38" i="11" s="1"/>
  <c r="W23" i="11" a="1"/>
  <c r="W23" i="11" s="1"/>
  <c r="W42" i="11" a="1"/>
  <c r="W42" i="11" s="1"/>
  <c r="W15" i="11" a="1"/>
  <c r="W15" i="11" s="1"/>
  <c r="W41" i="11" a="1"/>
  <c r="W41" i="11" s="1"/>
  <c r="X45" i="11" a="1"/>
  <c r="X45" i="11" s="1"/>
  <c r="X45" i="10" a="1"/>
  <c r="X45" i="10" s="1"/>
  <c r="AD42" i="10" s="1"/>
  <c r="X48" i="10" a="1"/>
  <c r="X48" i="10" s="1"/>
  <c r="AD45" i="10" s="1"/>
  <c r="X48" i="11" a="1"/>
  <c r="X48" i="11" s="1"/>
  <c r="X50" i="10" a="1"/>
  <c r="X50" i="10" s="1"/>
  <c r="AD50" i="10" s="1"/>
  <c r="X50" i="11" a="1"/>
  <c r="X50" i="11" s="1"/>
  <c r="X44" i="10" a="1"/>
  <c r="X44" i="10" s="1"/>
  <c r="AD41" i="10" s="1"/>
  <c r="X44" i="11" a="1"/>
  <c r="X44" i="11" s="1"/>
  <c r="X22" i="11" a="1"/>
  <c r="X22" i="11" s="1"/>
  <c r="X22" i="10" a="1"/>
  <c r="X22" i="10" s="1"/>
  <c r="AD22" i="10" s="1"/>
  <c r="W40" i="11" a="1"/>
  <c r="W40" i="11" s="1"/>
  <c r="W4" i="11" a="1"/>
  <c r="W4" i="11" s="1"/>
  <c r="W18" i="11" a="1"/>
  <c r="W18" i="11" s="1"/>
  <c r="W9" i="11" a="1"/>
  <c r="W9" i="11" s="1"/>
  <c r="X37" i="10" a="1"/>
  <c r="X37" i="10" s="1"/>
  <c r="AD48" i="10" s="1"/>
  <c r="X37" i="11" a="1"/>
  <c r="X37" i="11" s="1"/>
  <c r="X13" i="10" a="1"/>
  <c r="X13" i="10" s="1"/>
  <c r="AD13" i="10" s="1"/>
  <c r="X13" i="11" a="1"/>
  <c r="X13" i="11" s="1"/>
  <c r="X52" i="11" a="1"/>
  <c r="X52" i="11" s="1"/>
  <c r="X52" i="10" a="1"/>
  <c r="X52" i="10" s="1"/>
  <c r="AD52" i="10" s="1"/>
  <c r="X3" i="11" a="1"/>
  <c r="X3" i="11" s="1"/>
  <c r="X3" i="10" a="1"/>
  <c r="X3" i="10" s="1"/>
  <c r="AD3" i="10" s="1"/>
  <c r="X51" i="11" a="1"/>
  <c r="X51" i="11" s="1"/>
  <c r="X51" i="10" a="1"/>
  <c r="X51" i="10" s="1"/>
  <c r="AD51" i="10" s="1"/>
  <c r="W5" i="11" a="1"/>
  <c r="W5" i="11" s="1"/>
  <c r="W27" i="11" a="1"/>
  <c r="W27" i="11" s="1"/>
  <c r="W10" i="11" a="1"/>
  <c r="W10" i="11" s="1"/>
  <c r="X8" i="11" a="1"/>
  <c r="X8" i="11" s="1"/>
  <c r="X8" i="10" a="1"/>
  <c r="X8" i="10" s="1"/>
  <c r="AD8" i="10" s="1"/>
  <c r="X16" i="11" a="1"/>
  <c r="X16" i="11" s="1"/>
  <c r="X16" i="10" a="1"/>
  <c r="X16" i="10" s="1"/>
  <c r="AD16" i="10" s="1"/>
  <c r="X54" i="11" a="1"/>
  <c r="X54" i="11" s="1"/>
  <c r="X54" i="10" a="1"/>
  <c r="X54" i="10" s="1"/>
  <c r="AD54" i="10" s="1"/>
  <c r="X20" i="11" a="1"/>
  <c r="X20" i="11" s="1"/>
  <c r="X20" i="10" a="1"/>
  <c r="X20" i="10" s="1"/>
  <c r="AD20" i="10" s="1"/>
  <c r="X53" i="11" a="1"/>
  <c r="X53" i="11" s="1"/>
  <c r="X53" i="10" a="1"/>
  <c r="X53" i="10" s="1"/>
  <c r="AD53" i="10" s="1"/>
  <c r="W28" i="11" a="1"/>
  <c r="W28" i="11" s="1"/>
  <c r="W7" i="11" a="1"/>
  <c r="W7" i="11" s="1"/>
  <c r="W30" i="11" a="1"/>
  <c r="W30" i="11" s="1"/>
  <c r="W26" i="11" a="1"/>
  <c r="W26" i="11" s="1"/>
  <c r="X25" i="10" a="1"/>
  <c r="X25" i="10" s="1"/>
  <c r="AD25" i="10" s="1"/>
  <c r="X25" i="11" a="1"/>
  <c r="X25" i="11" s="1"/>
  <c r="X42" i="11" a="1"/>
  <c r="X42" i="11" s="1"/>
  <c r="X42" i="10" a="1"/>
  <c r="X42" i="10" s="1"/>
  <c r="AD39" i="10" s="1"/>
  <c r="X12" i="10" a="1"/>
  <c r="X12" i="10" s="1"/>
  <c r="AD12" i="10" s="1"/>
  <c r="X12" i="11" a="1"/>
  <c r="X12" i="11" s="1"/>
  <c r="X46" i="11" a="1"/>
  <c r="X46" i="11" s="1"/>
  <c r="X46" i="10" a="1"/>
  <c r="X46" i="10" s="1"/>
  <c r="AD43" i="10" s="1"/>
  <c r="X43" i="11" a="1"/>
  <c r="X43" i="11" s="1"/>
  <c r="X43" i="10" a="1"/>
  <c r="X43" i="10" s="1"/>
  <c r="AD40" i="10" s="1"/>
  <c r="W31" i="11" a="1"/>
  <c r="W31" i="11" s="1"/>
  <c r="W14" i="11" a="1"/>
  <c r="W14" i="11" s="1"/>
  <c r="W33" i="11" a="1"/>
  <c r="W33" i="11" s="1"/>
  <c r="W29" i="11" a="1"/>
  <c r="W29" i="11" s="1"/>
  <c r="X31" i="11" a="1"/>
  <c r="X31" i="11" s="1"/>
  <c r="X31" i="10" a="1"/>
  <c r="X31" i="10" s="1"/>
  <c r="AD31" i="10" s="1"/>
  <c r="X4" i="11" a="1"/>
  <c r="X4" i="11" s="1"/>
  <c r="X4" i="10" a="1"/>
  <c r="X4" i="10" s="1"/>
  <c r="AD4" i="10" s="1"/>
  <c r="X15" i="11" a="1"/>
  <c r="X15" i="11" s="1"/>
  <c r="X15" i="10" a="1"/>
  <c r="X15" i="10" s="1"/>
  <c r="AD15" i="10" s="1"/>
  <c r="X11" i="10" a="1"/>
  <c r="X11" i="10" s="1"/>
  <c r="AD11" i="10" s="1"/>
  <c r="X11" i="11" a="1"/>
  <c r="X11" i="11" s="1"/>
  <c r="X49" i="10" a="1"/>
  <c r="X49" i="10" s="1"/>
  <c r="AD49" i="10" s="1"/>
  <c r="X49" i="11" a="1"/>
  <c r="X49" i="11" s="1"/>
  <c r="W34" i="11" a="1"/>
  <c r="W34" i="11" s="1"/>
  <c r="W17" i="11" a="1"/>
  <c r="W17" i="11" s="1"/>
  <c r="W36" i="11" a="1"/>
  <c r="W36" i="11" s="1"/>
  <c r="W32" i="11" a="1"/>
  <c r="W32" i="11" s="1"/>
  <c r="X34" i="11" a="1"/>
  <c r="X34" i="11" s="1"/>
  <c r="X34" i="10" a="1"/>
  <c r="X34" i="10" s="1"/>
  <c r="AD34" i="10" s="1"/>
  <c r="X5" i="10" a="1"/>
  <c r="X5" i="10" s="1"/>
  <c r="AD5" i="10" s="1"/>
  <c r="X5" i="11" a="1"/>
  <c r="X5" i="11" s="1"/>
  <c r="X18" i="11" a="1"/>
  <c r="X18" i="11" s="1"/>
  <c r="X18" i="10" a="1"/>
  <c r="X18" i="10" s="1"/>
  <c r="AD18" i="10" s="1"/>
  <c r="X21" i="11" a="1"/>
  <c r="X21" i="11" s="1"/>
  <c r="X21" i="10" a="1"/>
  <c r="X21" i="10" s="1"/>
  <c r="AD21" i="10" s="1"/>
  <c r="W43" i="11" a="1"/>
  <c r="W43" i="11" s="1"/>
  <c r="W37" i="11" a="1"/>
  <c r="W37" i="11" s="1"/>
  <c r="W39" i="11" a="1"/>
  <c r="W39" i="11" s="1"/>
  <c r="W3" i="11" a="1"/>
  <c r="W3" i="11" s="1"/>
  <c r="W35" i="11" a="1"/>
  <c r="W35" i="11" s="1"/>
  <c r="X9" i="11" a="1"/>
  <c r="X9" i="11" s="1"/>
  <c r="X9" i="10" a="1"/>
  <c r="X9" i="10" s="1"/>
  <c r="AD9" i="10" s="1"/>
  <c r="X27" i="11" a="1"/>
  <c r="X27" i="11" s="1"/>
  <c r="X27" i="10" a="1"/>
  <c r="X27" i="10" s="1"/>
  <c r="AD27" i="10" s="1"/>
  <c r="X41" i="11" a="1"/>
  <c r="X41" i="11" s="1"/>
  <c r="X41" i="10" a="1"/>
  <c r="X41" i="10" s="1"/>
  <c r="AD47" i="10" s="1"/>
  <c r="W49" i="11" a="1"/>
  <c r="W49" i="11" s="1"/>
  <c r="W45" i="11" a="1"/>
  <c r="W45" i="11" s="1"/>
  <c r="W47" i="11" a="1"/>
  <c r="W47" i="11" s="1"/>
  <c r="W6" i="11" a="1"/>
  <c r="W6" i="11" s="1"/>
  <c r="W38" i="11" a="1"/>
  <c r="W38" i="11" s="1"/>
  <c r="X23" i="10" a="1"/>
  <c r="X23" i="10" s="1"/>
  <c r="AD23" i="10" s="1"/>
  <c r="X23" i="11" a="1"/>
  <c r="X23" i="11" s="1"/>
  <c r="X7" i="11" a="1"/>
  <c r="X7" i="11" s="1"/>
  <c r="X7" i="10" a="1"/>
  <c r="X7" i="10" s="1"/>
  <c r="AD7" i="10" s="1"/>
  <c r="X30" i="11" a="1"/>
  <c r="X30" i="11" s="1"/>
  <c r="X30" i="10" a="1"/>
  <c r="X30" i="10" s="1"/>
  <c r="AD30" i="10" s="1"/>
  <c r="X26" i="10" a="1"/>
  <c r="X26" i="10" s="1"/>
  <c r="AD26" i="10" s="1"/>
  <c r="X26" i="11" a="1"/>
  <c r="X26" i="11" s="1"/>
  <c r="W8" i="11" a="1"/>
  <c r="W8" i="11" s="1"/>
  <c r="W24" i="11" a="1"/>
  <c r="W24" i="11" s="1"/>
  <c r="W50" i="11" a="1"/>
  <c r="W50" i="11" s="1"/>
  <c r="W19" i="11" a="1"/>
  <c r="W19" i="11" s="1"/>
  <c r="M22" i="10"/>
  <c r="U22" i="10"/>
  <c r="AA22" i="10" s="1"/>
  <c r="X28" i="11" a="1"/>
  <c r="X28" i="11" s="1"/>
  <c r="X28" i="10" a="1"/>
  <c r="X28" i="10" s="1"/>
  <c r="AD28" i="10" s="1"/>
  <c r="X14" i="10" a="1"/>
  <c r="X14" i="10" s="1"/>
  <c r="AD14" i="10" s="1"/>
  <c r="X14" i="11" a="1"/>
  <c r="X14" i="11" s="1"/>
  <c r="X33" i="11" a="1"/>
  <c r="X33" i="11" s="1"/>
  <c r="X33" i="10" a="1"/>
  <c r="X33" i="10" s="1"/>
  <c r="AD33" i="10" s="1"/>
  <c r="X29" i="11" a="1"/>
  <c r="X29" i="11" s="1"/>
  <c r="X29" i="10" a="1"/>
  <c r="X29" i="10" s="1"/>
  <c r="AD29" i="10" s="1"/>
  <c r="M21" i="10"/>
  <c r="U21" i="10"/>
  <c r="AA21" i="10" s="1"/>
  <c r="W48" i="11" a="1"/>
  <c r="W48" i="11" s="1"/>
  <c r="W52" i="11" a="1"/>
  <c r="W52" i="11" s="1"/>
  <c r="W44" i="11" a="1"/>
  <c r="W44" i="11" s="1"/>
  <c r="W51" i="11" a="1"/>
  <c r="W51" i="11" s="1"/>
  <c r="X40" i="11" a="1"/>
  <c r="X40" i="11" s="1"/>
  <c r="X40" i="10" a="1"/>
  <c r="X40" i="10" s="1"/>
  <c r="AD46" i="10" s="1"/>
  <c r="X17" i="11" a="1"/>
  <c r="X17" i="11" s="1"/>
  <c r="X17" i="10" a="1"/>
  <c r="X17" i="10" s="1"/>
  <c r="AD17" i="10" s="1"/>
  <c r="X36" i="10" a="1"/>
  <c r="X36" i="10" s="1"/>
  <c r="AD36" i="10" s="1"/>
  <c r="X36" i="11" a="1"/>
  <c r="X36" i="11" s="1"/>
  <c r="X32" i="11" a="1"/>
  <c r="X32" i="11" s="1"/>
  <c r="X32" i="10" a="1"/>
  <c r="X32" i="10" s="1"/>
  <c r="AD32" i="10" s="1"/>
  <c r="W25" i="11" a="1"/>
  <c r="W25" i="11" s="1"/>
  <c r="W13" i="11" a="1"/>
  <c r="W13" i="11" s="1"/>
  <c r="W54" i="11" a="1"/>
  <c r="W54" i="11" s="1"/>
  <c r="M20" i="10"/>
  <c r="U20" i="10"/>
  <c r="AA20" i="10" s="1"/>
  <c r="AH10" i="10" s="1"/>
  <c r="W53" i="11" a="1"/>
  <c r="W53" i="11" s="1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BI10" i="10"/>
  <c r="BS10" i="10"/>
  <c r="BP10" i="10"/>
  <c r="CW10" i="10"/>
  <c r="BW10" i="10"/>
  <c r="BG10" i="10"/>
  <c r="BD10" i="10"/>
  <c r="CK10" i="10"/>
  <c r="BK10" i="10"/>
  <c r="CP10" i="10"/>
  <c r="AY10" i="10"/>
  <c r="BY10" i="10"/>
  <c r="CT10" i="10"/>
  <c r="AG10" i="10"/>
  <c r="CD10" i="10"/>
  <c r="CM10" i="10"/>
  <c r="BM10" i="10"/>
  <c r="CH10" i="10"/>
  <c r="BR10" i="10"/>
  <c r="CA10" i="10"/>
  <c r="BA10" i="10"/>
  <c r="BV10" i="10"/>
  <c r="BB10" i="10"/>
  <c r="CR10" i="10"/>
  <c r="BF10" i="10"/>
  <c r="BO10" i="10"/>
  <c r="CV10" i="10"/>
  <c r="BJ10" i="10"/>
  <c r="CE10" i="10"/>
  <c r="CF10" i="10"/>
  <c r="CO10" i="10"/>
  <c r="BC10" i="10"/>
  <c r="CJ10" i="10"/>
  <c r="CS10" i="10"/>
  <c r="BT10" i="10"/>
  <c r="CC10" i="10"/>
  <c r="CX10" i="10"/>
  <c r="BX10" i="10"/>
  <c r="CG10" i="10"/>
  <c r="BH10" i="10"/>
  <c r="BQ10" i="10"/>
  <c r="CL10" i="10"/>
  <c r="BL10" i="10"/>
  <c r="BU10" i="10"/>
  <c r="BE10" i="10"/>
  <c r="BZ10" i="10"/>
  <c r="AZ10" i="10"/>
  <c r="CB10" i="10"/>
  <c r="CI10" i="10"/>
  <c r="CQ10" i="10"/>
  <c r="CN10" i="10"/>
  <c r="BN10" i="10"/>
  <c r="CU10" i="10"/>
  <c r="AF4" i="10"/>
  <c r="AF3" i="10"/>
  <c r="AH19" i="10"/>
  <c r="E83" i="10"/>
  <c r="AH18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W22" i="11" a="1"/>
  <c r="W22" i="11" s="1"/>
  <c r="W20" i="11" a="1"/>
  <c r="W20" i="11" s="1"/>
  <c r="W21" i="11" a="1"/>
  <c r="W21" i="11" s="1"/>
  <c r="AB55" i="10"/>
  <c r="E85" i="10"/>
  <c r="E72" i="10"/>
  <c r="E68" i="10"/>
  <c r="E50" i="10"/>
  <c r="E76" i="10"/>
  <c r="AH9" i="10"/>
  <c r="AH17" i="10" l="1"/>
  <c r="CI14" i="10"/>
  <c r="CG14" i="10"/>
  <c r="BH14" i="10"/>
  <c r="BO14" i="10"/>
  <c r="CB14" i="10"/>
  <c r="AG14" i="10"/>
  <c r="BJ14" i="10"/>
  <c r="BT14" i="10"/>
  <c r="CA14" i="10"/>
  <c r="CN14" i="10"/>
  <c r="CF14" i="10"/>
  <c r="BB14" i="10"/>
  <c r="CM14" i="10"/>
  <c r="AH13" i="10"/>
  <c r="BW14" i="10"/>
  <c r="CU14" i="10"/>
  <c r="CR14" i="10"/>
  <c r="BN14" i="10"/>
  <c r="AY14" i="10"/>
  <c r="BK14" i="10"/>
  <c r="CH14" i="10"/>
  <c r="BF14" i="10"/>
  <c r="BX14" i="10"/>
  <c r="BZ14" i="10"/>
  <c r="BC14" i="10"/>
  <c r="BR14" i="10"/>
  <c r="BA14" i="10"/>
  <c r="CL14" i="10"/>
  <c r="CC14" i="10"/>
  <c r="CD14" i="10"/>
  <c r="BM14" i="10"/>
  <c r="CX14" i="10"/>
  <c r="BP14" i="10"/>
  <c r="BV14" i="10"/>
  <c r="CP14" i="10"/>
  <c r="BY14" i="10"/>
  <c r="BL14" i="10"/>
  <c r="CT14" i="10"/>
  <c r="BU14" i="10"/>
  <c r="CS14" i="10"/>
  <c r="BG14" i="10"/>
  <c r="CK14" i="10"/>
  <c r="AZ14" i="10"/>
  <c r="CV14" i="10"/>
  <c r="BS14" i="10"/>
  <c r="CW14" i="10"/>
  <c r="CJ14" i="10"/>
  <c r="BE14" i="10"/>
  <c r="CQ14" i="10"/>
  <c r="CO14" i="10"/>
  <c r="BI14" i="10"/>
  <c r="CE14" i="10"/>
  <c r="BD14" i="10"/>
  <c r="BQ14" i="10"/>
  <c r="BQ15" i="10"/>
  <c r="CQ15" i="10"/>
  <c r="CH15" i="10"/>
  <c r="BB15" i="10"/>
  <c r="BE15" i="10"/>
  <c r="CB15" i="10"/>
  <c r="CN15" i="10"/>
  <c r="CT15" i="10"/>
  <c r="BN15" i="10"/>
  <c r="BG15" i="10"/>
  <c r="BS15" i="10"/>
  <c r="CE15" i="10"/>
  <c r="BF15" i="10"/>
  <c r="BA15" i="10"/>
  <c r="BZ15" i="10"/>
  <c r="BV15" i="10"/>
  <c r="BD15" i="10"/>
  <c r="CR15" i="10"/>
  <c r="AZ15" i="10"/>
  <c r="BM15" i="10"/>
  <c r="CL15" i="10"/>
  <c r="CC15" i="10"/>
  <c r="BL15" i="10"/>
  <c r="BY15" i="10"/>
  <c r="BI15" i="10"/>
  <c r="BT15" i="10"/>
  <c r="CD15" i="10"/>
  <c r="BX15" i="10"/>
  <c r="CK15" i="10"/>
  <c r="BR15" i="10"/>
  <c r="BO15" i="10"/>
  <c r="CG15" i="10"/>
  <c r="CO15" i="10"/>
  <c r="CJ15" i="10"/>
  <c r="CW15" i="10"/>
  <c r="BC15" i="10"/>
  <c r="BH15" i="10"/>
  <c r="BK15" i="10"/>
  <c r="CV15" i="10"/>
  <c r="AY15" i="10"/>
  <c r="BW15" i="10"/>
  <c r="BU15" i="10"/>
  <c r="CX15" i="10"/>
  <c r="CM15" i="10"/>
  <c r="BP15" i="10"/>
  <c r="CA15" i="10"/>
  <c r="CP15" i="10"/>
  <c r="CI15" i="10"/>
  <c r="CF15" i="10"/>
  <c r="CS15" i="10"/>
  <c r="BJ15" i="10"/>
  <c r="CU15" i="10"/>
  <c r="D58" i="12"/>
  <c r="AD55" i="11"/>
  <c r="AD58" i="11"/>
  <c r="AB56" i="11"/>
  <c r="AB58" i="11"/>
  <c r="AA57" i="10"/>
  <c r="AB57" i="11"/>
  <c r="D56" i="12"/>
  <c r="AA56" i="10"/>
  <c r="C55" i="12"/>
  <c r="AA58" i="10"/>
  <c r="C57" i="12"/>
  <c r="AA55" i="10"/>
  <c r="C56" i="12"/>
  <c r="D55" i="12"/>
  <c r="AB55" i="11"/>
  <c r="AB58" i="10"/>
  <c r="AB57" i="10"/>
  <c r="AB56" i="10"/>
  <c r="AD56" i="11"/>
  <c r="C58" i="12"/>
  <c r="AD57" i="11"/>
  <c r="D57" i="12"/>
  <c r="AH8" i="10"/>
  <c r="AY9" i="10"/>
  <c r="AZ9" i="10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W9" i="10"/>
  <c r="AV10" i="10" s="1"/>
  <c r="AV14" i="10" s="1"/>
  <c r="AW14" i="10" s="1"/>
  <c r="AW18" i="10" l="1"/>
  <c r="AV19" i="10" s="1"/>
  <c r="AG19" i="10"/>
  <c r="AV15" i="10"/>
  <c r="AG15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15" i="7" a="1"/>
  <c r="K14" i="7" a="1"/>
  <c r="K35" i="7" a="1"/>
  <c r="K49" i="7" a="1"/>
  <c r="K52" i="7" a="1"/>
  <c r="K27" i="7" a="1"/>
  <c r="K40" i="7" a="1"/>
  <c r="K26" i="7" a="1"/>
  <c r="K51" i="7" a="1"/>
  <c r="K25" i="7" a="1"/>
  <c r="K45" i="7" a="1"/>
  <c r="K37" i="7" a="1"/>
  <c r="K36" i="7" a="1"/>
  <c r="K38" i="7" a="1"/>
  <c r="K20" i="7" a="1"/>
  <c r="K29" i="7" a="1"/>
  <c r="K34" i="7" a="1"/>
  <c r="K30" i="7" a="1"/>
  <c r="K8" i="7" a="1"/>
  <c r="K28" i="7" a="1"/>
  <c r="K54" i="7" a="1"/>
  <c r="K19" i="7" a="1"/>
  <c r="K16" i="7" a="1"/>
  <c r="K46" i="7" a="1"/>
  <c r="K43" i="7" a="1"/>
  <c r="K7" i="7" a="1"/>
  <c r="K39" i="7" a="1"/>
  <c r="K9" i="7" a="1"/>
  <c r="K33" i="7" a="1"/>
  <c r="K48" i="7" a="1"/>
  <c r="K17" i="7" a="1"/>
  <c r="K31" i="7" a="1"/>
  <c r="K42" i="7" a="1"/>
  <c r="K6" i="7" a="1"/>
  <c r="K24" i="7" a="1"/>
  <c r="K3" i="7" a="1"/>
  <c r="K47" i="7" a="1"/>
  <c r="K10" i="7" a="1"/>
  <c r="K53" i="7" a="1"/>
  <c r="K50" i="7" a="1"/>
  <c r="K32" i="7" a="1"/>
  <c r="K4" i="7" a="1"/>
  <c r="K21" i="7" a="1"/>
  <c r="K44" i="7" a="1"/>
  <c r="K22" i="7" a="1"/>
  <c r="K5" i="7" a="1"/>
  <c r="K18" i="7" a="1"/>
  <c r="K41" i="7" a="1"/>
  <c r="K23" i="7" a="1"/>
  <c r="K12" i="7" a="1"/>
  <c r="K13" i="7" a="1"/>
  <c r="K11" i="7" a="1"/>
  <c r="K27" i="7" l="1"/>
  <c r="Q27" i="7" s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Q13" i="7"/>
  <c r="Q18" i="7"/>
  <c r="Q20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W17" i="5" a="1"/>
  <c r="P17" i="5" a="1"/>
  <c r="AL17" i="5" a="1"/>
  <c r="AM17" i="5" a="1"/>
  <c r="AB17" i="5" a="1"/>
  <c r="V17" i="5" a="1"/>
  <c r="W17" i="5" a="1"/>
  <c r="T17" i="5" a="1"/>
  <c r="L17" i="5" a="1"/>
  <c r="AR17" i="5" a="1"/>
  <c r="AY17" i="5" a="1"/>
  <c r="K17" i="5" a="1"/>
  <c r="AZ17" i="5" a="1"/>
  <c r="AJ17" i="5" a="1"/>
  <c r="Z17" i="5" a="1"/>
  <c r="O17" i="5" a="1"/>
  <c r="BB17" i="5" a="1"/>
  <c r="AO17" i="5" a="1"/>
  <c r="AS17" i="5" a="1"/>
  <c r="M17" i="5" a="1"/>
  <c r="H17" i="5" a="1"/>
  <c r="U17" i="5" a="1"/>
  <c r="J17" i="5" a="1"/>
  <c r="AG17" i="5" a="1"/>
  <c r="BC17" i="5" a="1"/>
  <c r="AC17" i="5" a="1"/>
  <c r="AF17" i="5" a="1"/>
  <c r="Y17" i="5" a="1"/>
  <c r="AT17" i="5" a="1"/>
  <c r="AI17" i="5" a="1"/>
  <c r="AN17" i="5" a="1"/>
  <c r="AK17" i="5" a="1"/>
  <c r="AX17" i="5" a="1"/>
  <c r="AV17" i="5" a="1"/>
  <c r="I17" i="5" a="1"/>
  <c r="D17" i="5" a="1"/>
  <c r="X17" i="5" a="1"/>
  <c r="AP17" i="5" a="1"/>
  <c r="BA17" i="5" a="1"/>
  <c r="R17" i="5" a="1"/>
  <c r="AQ17" i="5" a="1"/>
  <c r="E17" i="5" a="1"/>
  <c r="AH17" i="5" a="1"/>
  <c r="F17" i="5" a="1"/>
  <c r="Q17" i="5" a="1"/>
  <c r="N17" i="5" a="1"/>
  <c r="AU17" i="5" a="1"/>
  <c r="AE17" i="5" a="1"/>
  <c r="AD17" i="5" a="1"/>
  <c r="G17" i="5" a="1"/>
  <c r="AA17" i="5" a="1"/>
  <c r="S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6" i="3" a="1"/>
  <c r="BE3" i="3" a="1"/>
  <c r="AF3" i="3" a="1"/>
  <c r="AY3" i="3" a="1"/>
  <c r="Y6" i="3" a="1"/>
  <c r="AX6" i="3" a="1"/>
  <c r="AM6" i="3" a="1"/>
  <c r="BS6" i="3" a="1"/>
  <c r="AY6" i="3" a="1"/>
  <c r="AW5" i="3" a="1"/>
  <c r="BJ6" i="3" a="1"/>
  <c r="AZ6" i="3" a="1"/>
  <c r="BV6" i="3" a="1"/>
  <c r="BM6" i="3" a="1"/>
  <c r="BB3" i="3" a="1"/>
  <c r="AD5" i="3" a="1"/>
  <c r="BA3" i="3" a="1"/>
  <c r="BH5" i="3" a="1"/>
  <c r="AS6" i="3" a="1"/>
  <c r="BM4" i="3" a="1"/>
  <c r="AP5" i="3" a="1"/>
  <c r="AD3" i="3" a="1"/>
  <c r="BC3" i="3" a="1"/>
  <c r="AA5" i="3" a="1"/>
  <c r="AV3" i="3" a="1"/>
  <c r="AU4" i="3" a="1"/>
  <c r="V4" i="3" a="1"/>
  <c r="BA5" i="3" a="1"/>
  <c r="BO5" i="3" a="1"/>
  <c r="X5" i="3" a="1"/>
  <c r="AG6" i="3" a="1"/>
  <c r="AF5" i="3" a="1"/>
  <c r="AA3" i="3" a="1"/>
  <c r="BB4" i="3" a="1"/>
  <c r="BU6" i="3" a="1"/>
  <c r="AL4" i="3" a="1"/>
  <c r="AQ4" i="3" a="1"/>
  <c r="AY4" i="3" a="1"/>
  <c r="BL4" i="3" a="1"/>
  <c r="BE6" i="3" a="1"/>
  <c r="BF3" i="3" a="1"/>
  <c r="AM4" i="3" a="1"/>
  <c r="AZ4" i="3" a="1"/>
  <c r="AS4" i="3" a="1"/>
  <c r="AL6" i="3" a="1"/>
  <c r="AO5" i="3" a="1"/>
  <c r="AH5" i="3" a="1"/>
  <c r="AQ5" i="3" a="1"/>
  <c r="BO3" i="3" a="1"/>
  <c r="BA6" i="3" a="1"/>
  <c r="BP6" i="3" a="1"/>
  <c r="BV4" i="3" a="1"/>
  <c r="BK5" i="3" a="1"/>
  <c r="AZ5" i="3" a="1"/>
  <c r="AD4" i="3" a="1"/>
  <c r="AK6" i="3" a="1"/>
  <c r="AR3" i="3" a="1"/>
  <c r="X6" i="3" a="1"/>
  <c r="AC4" i="3" a="1"/>
  <c r="BG4" i="3" a="1"/>
  <c r="AM3" i="3" a="1"/>
  <c r="X4" i="3" a="1"/>
  <c r="AE5" i="3" a="1"/>
  <c r="BN6" i="3" a="1"/>
  <c r="BS4" i="3" a="1"/>
  <c r="BH3" i="3" a="1"/>
  <c r="AO3" i="3" a="1"/>
  <c r="BI6" i="3" a="1"/>
  <c r="Z5" i="3" a="1"/>
  <c r="AG3" i="3" a="1"/>
  <c r="BK4" i="3" a="1"/>
  <c r="AX3" i="3" a="1"/>
  <c r="AE6" i="3" a="1"/>
  <c r="BD4" i="3" a="1"/>
  <c r="BW3" i="3" a="1"/>
  <c r="BI5" i="3" a="1"/>
  <c r="W4" i="3" a="1"/>
  <c r="V3" i="3" a="1"/>
  <c r="BA4" i="3" a="1"/>
  <c r="Y5" i="3" a="1"/>
  <c r="Z3" i="3" a="1"/>
  <c r="BU3" i="3" a="1"/>
  <c r="AB6" i="3" a="1"/>
  <c r="BE5" i="3" a="1"/>
  <c r="Y3" i="3" a="1"/>
  <c r="AH4" i="3" a="1"/>
  <c r="V6" i="3" a="1"/>
  <c r="AU6" i="3" a="1"/>
  <c r="BP5" i="3" a="1"/>
  <c r="AL5" i="3" a="1"/>
  <c r="BN3" i="3" a="1"/>
  <c r="AP4" i="3" a="1"/>
  <c r="AO6" i="3" a="1"/>
  <c r="AU3" i="3" a="1"/>
  <c r="AJ3" i="3" a="1"/>
  <c r="AP3" i="3" a="1"/>
  <c r="AB4" i="3" a="1"/>
  <c r="BD3" i="3" a="1"/>
  <c r="AB5" i="3" a="1"/>
  <c r="BW4" i="3" a="1"/>
  <c r="AG5" i="3" a="1"/>
  <c r="AC5" i="3" a="1"/>
  <c r="AB3" i="3" a="1"/>
  <c r="BW5" i="3" a="1"/>
  <c r="BR5" i="3" a="1"/>
  <c r="AV6" i="3" a="1"/>
  <c r="AN5" i="3" a="1"/>
  <c r="BT6" i="3" a="1"/>
  <c r="BU5" i="3" a="1"/>
  <c r="AQ6" i="3" a="1"/>
  <c r="BK3" i="3" a="1"/>
  <c r="BX5" i="3" a="1"/>
  <c r="AH3" i="3" a="1"/>
  <c r="BH4" i="3" a="1"/>
  <c r="BR3" i="3" a="1"/>
  <c r="AY5" i="3" a="1"/>
  <c r="AL3" i="3" a="1"/>
  <c r="BT4" i="3" a="1"/>
  <c r="BF4" i="3" a="1"/>
  <c r="BR4" i="3" a="1"/>
  <c r="AJ5" i="3" a="1"/>
  <c r="BI3" i="3" a="1"/>
  <c r="AJ4" i="3" a="1"/>
  <c r="V5" i="3" a="1"/>
  <c r="BG6" i="3" a="1"/>
  <c r="AC6" i="3" a="1"/>
  <c r="AF6" i="3" a="1"/>
  <c r="BD6" i="3" a="1"/>
  <c r="AN4" i="3" a="1"/>
  <c r="AP6" i="3" a="1"/>
  <c r="AS5" i="3" a="1"/>
  <c r="AU5" i="3" a="1"/>
  <c r="AG4" i="3" a="1"/>
  <c r="AC3" i="3" a="1"/>
  <c r="BO6" i="3" a="1"/>
  <c r="AI5" i="3" a="1"/>
  <c r="BX6" i="3" a="1"/>
  <c r="AT4" i="3" a="1"/>
  <c r="Z4" i="3" a="1"/>
  <c r="BO4" i="3" a="1"/>
  <c r="AR4" i="3" a="1"/>
  <c r="AV5" i="3" a="1"/>
  <c r="X3" i="3" a="1"/>
  <c r="BC4" i="3" a="1"/>
  <c r="BW6" i="3" a="1"/>
  <c r="BV5" i="3" a="1"/>
  <c r="AK4" i="3" a="1"/>
  <c r="AK5" i="3" a="1"/>
  <c r="AW6" i="3" a="1"/>
  <c r="BS5" i="3" a="1"/>
  <c r="BN5" i="3" a="1"/>
  <c r="BX3" i="3" a="1"/>
  <c r="AW3" i="3" a="1"/>
  <c r="AA6" i="3" a="1"/>
  <c r="BP3" i="3" a="1"/>
  <c r="AI6" i="3" a="1"/>
  <c r="AV4" i="3" a="1"/>
  <c r="BX4" i="3" a="1"/>
  <c r="BN4" i="3" a="1"/>
  <c r="AE3" i="3" a="1"/>
  <c r="AW4" i="3" a="1"/>
  <c r="BQ4" i="3" a="1"/>
  <c r="AT5" i="3" a="1"/>
  <c r="AF4" i="3" a="1"/>
  <c r="Z6" i="3" a="1"/>
  <c r="BD5" i="3" a="1"/>
  <c r="AI3" i="3" a="1"/>
  <c r="BB6" i="3" a="1"/>
  <c r="AD6" i="3" a="1"/>
  <c r="BH6" i="3" a="1"/>
  <c r="AI4" i="3" a="1"/>
  <c r="AX4" i="3" a="1"/>
  <c r="W5" i="3" a="1"/>
  <c r="AE4" i="3" a="1"/>
  <c r="BT5" i="3" a="1"/>
  <c r="BQ5" i="3" a="1"/>
  <c r="BL6" i="3" a="1"/>
  <c r="BU4" i="3" a="1"/>
  <c r="AX5" i="3" a="1"/>
  <c r="AZ3" i="3" a="1"/>
  <c r="BT3" i="3" a="1"/>
  <c r="AH6" i="3" a="1"/>
  <c r="BK6" i="3" a="1"/>
  <c r="AR5" i="3" a="1"/>
  <c r="BE4" i="3" a="1"/>
  <c r="BC6" i="3" a="1"/>
  <c r="BM5" i="3" a="1"/>
  <c r="BF6" i="3" a="1"/>
  <c r="AN3" i="3" a="1"/>
  <c r="AS3" i="3" a="1"/>
  <c r="AM5" i="3" a="1"/>
  <c r="AQ3" i="3" a="1"/>
  <c r="AJ6" i="3" a="1"/>
  <c r="W3" i="3" a="1"/>
  <c r="BG5" i="3" a="1"/>
  <c r="BR6" i="3" a="1"/>
  <c r="BG3" i="3" a="1"/>
  <c r="BV3" i="3" a="1"/>
  <c r="BI4" i="3" a="1"/>
  <c r="BS3" i="3" a="1"/>
  <c r="BF5" i="3" a="1"/>
  <c r="Y4" i="3" a="1"/>
  <c r="AK3" i="3" a="1"/>
  <c r="AT6" i="3" a="1"/>
  <c r="BC5" i="3" a="1"/>
  <c r="BL3" i="3" a="1"/>
  <c r="AN6" i="3" a="1"/>
  <c r="BJ3" i="3" a="1"/>
  <c r="BP4" i="3" a="1"/>
  <c r="BQ6" i="3" a="1"/>
  <c r="BQ3" i="3" a="1"/>
  <c r="AA4" i="3" a="1"/>
  <c r="AR6" i="3" a="1"/>
  <c r="BJ5" i="3" a="1"/>
  <c r="AT3" i="3" a="1"/>
  <c r="BB5" i="3" a="1"/>
  <c r="AO4" i="3" a="1"/>
  <c r="BJ4" i="3" a="1"/>
  <c r="BM3" i="3" a="1"/>
  <c r="BL5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<sst xmlns="http://schemas.openxmlformats.org/spreadsheetml/2006/main" count="2184" uniqueCount="673">
  <si>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</si>
  <si>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</si>
  <si>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</si>
  <si>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</si>
  <si>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</si>
  <si>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</si>
  <si>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</si>
  <si>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</si>
  <si>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</si>
  <si>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</si>
  <si>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</si>
  <si>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</si>
  <si>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</si>
  <si>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</si>
  <si>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</si>
  <si>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</si>
  <si>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</si>
  <si>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</si>
  <si>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</si>
  <si>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</si>
  <si>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</si>
  <si>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</si>
  <si>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</si>
  <si>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</si>
  <si>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</si>
  <si>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</si>
  <si>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</si>
  <si>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</si>
  <si>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</si>
  <si>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</si>
  <si>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</si>
  <si>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</si>
  <si>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</si>
  <si>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</si>
  <si>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</si>
  <si>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</si>
  <si>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</si>
  <si>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</si>
  <si>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</si>
  <si>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</si>
  <si>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</si>
  <si>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</si>
  <si>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</si>
  <si>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</si>
  <si>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</si>
  <si>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</si>
  <si>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</si>
  <si>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</si>
  <si>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</si>
  <si>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</si>
  <si>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</si>
  <si>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</si>
  <si>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</si>
  <si>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</si>
  <si>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</si>
  <si>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</si>
  <si>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</si>
  <si>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</si>
  <si>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</si>
  <si>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</si>
  <si>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</si>
  <si>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</si>
  <si>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</si>
  <si>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</si>
  <si>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</si>
  <si>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</si>
  <si>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</si>
  <si>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</si>
  <si>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</si>
  <si>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</si>
  <si>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</si>
  <si>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</si>
  <si>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</si>
  <si>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</si>
  <si>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</si>
  <si>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</si>
  <si>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</si>
  <si>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</si>
  <si>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</si>
  <si>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</si>
  <si>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</si>
  <si>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</si>
  <si>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</si>
  <si>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</si>
  <si>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</si>
  <si>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</si>
  <si>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</si>
  <si>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</si>
  <si>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</si>
  <si>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</si>
  <si>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</si>
  <si>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</si>
  <si>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</si>
  <si>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</si>
  <si>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</si>
  <si>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</si>
  <si>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</si>
  <si>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</si>
  <si>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</si>
  <si>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</si>
  <si>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</si>
  <si>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</si>
  <si>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</si>
  <si>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</si>
  <si>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</si>
  <si>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</si>
  <si>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</si>
  <si>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</si>
  <si>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</si>
  <si>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</si>
  <si>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</si>
  <si>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</si>
  <si>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</si>
  <si>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</si>
  <si>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</si>
  <si>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</si>
  <si>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</si>
  <si>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</si>
  <si>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</si>
  <si>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</si>
  <si>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</si>
  <si>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</si>
  <si>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</si>
  <si>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</si>
  <si>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</si>
  <si>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</si>
  <si>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</si>
  <si>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</si>
  <si>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</si>
  <si>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</si>
  <si>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</si>
  <si>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</si>
  <si>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</si>
  <si>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</si>
  <si>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</si>
  <si>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</si>
  <si>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</si>
  <si>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</si>
  <si>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</si>
  <si>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</si>
  <si>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</si>
  <si>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</si>
  <si>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</si>
  <si>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</si>
  <si>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</si>
  <si>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</si>
  <si>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</si>
  <si>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</si>
  <si>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</si>
  <si>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</si>
  <si>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</si>
  <si>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</si>
  <si>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</si>
  <si>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</si>
  <si>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</si>
  <si>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</si>
  <si>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</si>
  <si>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</si>
  <si>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</si>
  <si>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</si>
  <si>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</si>
  <si>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</si>
  <si>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</si>
  <si>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</si>
  <si>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</si>
  <si>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</si>
  <si>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</si>
  <si>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</si>
  <si>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</si>
  <si>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</si>
  <si>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</si>
  <si>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</si>
  <si>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</si>
  <si>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</si>
  <si>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</si>
  <si>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</si>
  <si>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</si>
  <si>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</si>
  <si>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</si>
  <si>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</si>
  <si>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</si>
  <si>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</si>
  <si>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</si>
  <si>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</si>
  <si>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</si>
  <si>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</si>
  <si>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</si>
  <si>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</si>
  <si>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</si>
  <si>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</si>
  <si>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</si>
  <si>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</si>
  <si>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</si>
  <si>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</si>
  <si>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</si>
  <si>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</si>
  <si>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</si>
  <si>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</si>
  <si>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</si>
  <si>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</si>
  <si>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</si>
  <si>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</si>
  <si>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</si>
  <si>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</si>
  <si>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</si>
  <si>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</si>
  <si>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</si>
  <si>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</si>
  <si>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</si>
  <si>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</si>
  <si>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</si>
  <si>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</si>
  <si>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</si>
  <si>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</si>
  <si>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</si>
  <si>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</si>
  <si>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</si>
  <si>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</si>
  <si>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</si>
  <si>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</si>
  <si>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</si>
  <si>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</si>
  <si>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</si>
  <si>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</si>
  <si>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</si>
  <si>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</si>
  <si>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</si>
  <si>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</si>
  <si>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</si>
  <si>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</si>
  <si>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</si>
  <si>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</si>
  <si>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</si>
  <si>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</si>
  <si>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</si>
  <si>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</si>
  <si>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</si>
  <si>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</si>
  <si>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</si>
  <si>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</si>
  <si>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</si>
  <si>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</si>
  <si>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</si>
  <si>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</si>
  <si>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</si>
  <si>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</si>
  <si>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</si>
  <si>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</si>
  <si>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</si>
  <si>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</si>
  <si>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</si>
  <si>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</si>
  <si>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</si>
  <si>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</si>
  <si>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</si>
  <si>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</si>
  <si>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</si>
  <si>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</si>
  <si>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</si>
  <si>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</si>
  <si>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</si>
  <si>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</si>
  <si>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</si>
  <si>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</si>
  <si>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</si>
  <si>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</si>
  <si>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</si>
  <si>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</si>
  <si>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</si>
  <si>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</si>
  <si>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</si>
  <si>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</si>
  <si>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</si>
  <si>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</si>
  <si>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</si>
  <si>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</si>
  <si>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</si>
  <si>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</si>
  <si>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</si>
  <si>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</si>
  <si>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</si>
  <si>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</si>
  <si>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</si>
  <si>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</si>
  <si>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</si>
  <si>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</si>
  <si>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</si>
  <si>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</si>
  <si>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</si>
  <si>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</si>
  <si>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</si>
  <si>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</si>
  <si>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</si>
  <si>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</si>
  <si>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</si>
  <si>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</si>
  <si>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</si>
  <si>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</si>
  <si>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</si>
  <si>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</si>
  <si>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</si>
  <si>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</si>
  <si>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</si>
  <si>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</si>
  <si>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</si>
  <si>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</si>
  <si>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</si>
  <si>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</si>
  <si>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</si>
  <si>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</si>
  <si>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</si>
  <si>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</si>
  <si>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</si>
  <si>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</si>
  <si>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</si>
  <si>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</si>
  <si>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</si>
  <si>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</si>
  <si>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</si>
  <si>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</si>
  <si>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</si>
  <si>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</si>
  <si>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</si>
  <si>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</si>
  <si>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</si>
  <si>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</si>
  <si>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</si>
  <si>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</si>
  <si>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</si>
  <si>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</si>
  <si>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</si>
  <si>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</si>
  <si>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</si>
  <si>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</si>
  <si>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</si>
  <si>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</si>
  <si>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</si>
  <si>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</si>
  <si>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</si>
  <si>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</si>
  <si>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</si>
  <si>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</si>
  <si>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</si>
  <si>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</si>
  <si>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</si>
  <si>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</si>
  <si>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</si>
  <si>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</si>
  <si>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</si>
  <si>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</si>
  <si>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</si>
  <si>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</si>
  <si>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</si>
  <si>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</si>
  <si>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</si>
  <si>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</si>
  <si>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</si>
  <si>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</si>
  <si>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</si>
  <si>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</si>
  <si>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</si>
  <si>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</si>
  <si>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</si>
  <si>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</si>
  <si>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</si>
  <si>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</si>
  <si>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</si>
  <si>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</si>
  <si>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</si>
  <si>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</si>
  <si>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</si>
  <si>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</si>
  <si>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</si>
  <si>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</si>
  <si>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</si>
  <si>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</si>
  <si>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</si>
  <si>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</si>
  <si>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</si>
  <si>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</si>
  <si>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</si>
  <si>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</si>
  <si>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</si>
  <si>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</si>
  <si>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</si>
  <si>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</si>
  <si>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</si>
  <si>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</si>
  <si>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</si>
  <si>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</si>
  <si>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</si>
  <si>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</si>
  <si>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</si>
  <si>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</si>
  <si>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</si>
  <si>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</si>
  <si>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</si>
  <si>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</si>
  <si>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</si>
  <si>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</si>
  <si>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</si>
  <si>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</si>
  <si>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</si>
  <si>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</si>
  <si>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</si>
  <si>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</si>
  <si>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</si>
  <si>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</si>
  <si>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</si>
  <si>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</si>
  <si>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</si>
  <si>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</si>
  <si>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</si>
  <si>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</si>
  <si>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</si>
  <si>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</si>
  <si>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</si>
  <si>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</si>
  <si>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</si>
  <si>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</si>
  <si>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</si>
  <si>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</si>
  <si>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</si>
  <si>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</si>
  <si>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</si>
  <si>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</si>
  <si>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</si>
  <si>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</si>
  <si>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</si>
  <si>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</si>
  <si>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</si>
  <si>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</si>
  <si>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</si>
  <si>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</si>
  <si>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</si>
  <si>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</si>
  <si>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</si>
  <si>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</si>
  <si>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</si>
  <si>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</si>
  <si>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</si>
  <si>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</si>
  <si>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</si>
  <si>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</si>
  <si>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</si>
  <si>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</si>
  <si>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</si>
  <si>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</si>
  <si>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</si>
  <si>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</si>
  <si>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</si>
  <si>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</si>
  <si>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</si>
  <si>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</si>
  <si>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</si>
  <si>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</si>
  <si>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</si>
  <si>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</si>
  <si>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</si>
  <si>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</si>
  <si>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</si>
  <si>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</si>
  <si>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</si>
  <si>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</si>
  <si>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</si>
  <si>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</si>
  <si>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</si>
  <si>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</si>
  <si>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</si>
  <si>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</si>
  <si>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</si>
  <si>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</si>
  <si>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</si>
  <si>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</si>
  <si>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</si>
  <si>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</si>
  <si>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</si>
  <si>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</si>
  <si>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</si>
  <si>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</si>
  <si>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</si>
  <si>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</si>
  <si>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</si>
  <si>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</si>
  <si>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</si>
  <si>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</si>
  <si>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</si>
  <si>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</si>
  <si>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</si>
  <si>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</si>
  <si>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</si>
  <si>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</si>
  <si>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</si>
  <si>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</si>
  <si>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</si>
  <si>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</si>
  <si>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</si>
  <si>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</si>
  <si>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</si>
  <si>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</si>
  <si>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</si>
  <si>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</si>
  <si>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</si>
  <si>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</si>
  <si>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</si>
  <si>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</si>
  <si>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</si>
  <si>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</si>
  <si>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</si>
  <si>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</si>
  <si>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</si>
  <si>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</si>
  <si>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</si>
  <si>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</si>
  <si>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</si>
  <si>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</si>
  <si>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</si>
  <si>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</si>
  <si>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</si>
  <si>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</si>
  <si>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</si>
  <si>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</si>
  <si>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</si>
  <si>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</si>
  <si>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</si>
  <si>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</si>
  <si>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</si>
  <si>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</si>
  <si>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</si>
  <si>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</si>
  <si>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</si>
  <si>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</si>
  <si>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</si>
  <si>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</si>
  <si>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</si>
  <si>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</si>
  <si>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</si>
  <si>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</si>
  <si>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</si>
  <si>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</si>
  <si>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</si>
  <si>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</si>
  <si>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</si>
  <si>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</si>
  <si>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</si>
  <si>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</si>
  <si>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</si>
  <si>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</si>
  <si>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</si>
  <si>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</si>
  <si>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</si>
  <si>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</si>
  <si>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</si>
  <si>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</si>
  <si>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</si>
  <si>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</si>
  <si>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</si>
  <si>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</si>
  <si>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</si>
  <si>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</si>
  <si>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</si>
  <si>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</si>
  <si>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</si>
  <si>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</si>
  <si>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</si>
  <si>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</si>
  <si>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</si>
  <si>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</si>
  <si>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</si>
  <si>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</si>
  <si>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</si>
  <si>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</si>
  <si>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</si>
  <si>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</si>
  <si>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</si>
  <si>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</si>
  <si>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</si>
  <si>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</si>
  <si>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</si>
  <si>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</si>
  <si>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</si>
  <si>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</si>
  <si>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</si>
  <si>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</si>
  <si>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</si>
  <si>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</si>
  <si>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</si>
  <si>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</si>
  <si>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</si>
  <si>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</si>
  <si>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</si>
  <si>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</si>
  <si>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</si>
  <si>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</si>
  <si>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</si>
  <si>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</si>
  <si>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</si>
  <si>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</si>
  <si>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</si>
  <si>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</si>
  <si>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</si>
  <si>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</si>
  <si>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</si>
  <si>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</si>
  <si>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</si>
  <si>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</si>
  <si>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</si>
  <si>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</si>
  <si>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</si>
  <si>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</si>
  <si>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</si>
  <si>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</si>
  <si>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</si>
  <si>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</si>
  <si>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</si>
  <si>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</si>
  <si>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</si>
  <si>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</si>
  <si>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</si>
  <si>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</si>
  <si>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</si>
  <si>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</si>
  <si>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</si>
  <si>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</si>
  <si>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</si>
  <si>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</si>
  <si>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</si>
  <si>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</si>
  <si>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</si>
  <si>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</si>
  <si>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</si>
  <si>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</si>
  <si>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</si>
  <si>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</si>
  <si>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</si>
  <si>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</si>
  <si>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</si>
  <si>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</si>
  <si>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</si>
  <si>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</si>
  <si>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</si>
  <si>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</si>
  <si>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</si>
  <si>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</si>
  <si>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</si>
  <si>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</si>
  <si>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</si>
  <si>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</si>
  <si>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</si>
  <si>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</si>
  <si>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</si>
  <si>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</si>
  <si>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  <charset val="136"/>
      </rPr>
      <t>ㆱ</t>
    </r>
    <phoneticPr fontId="9" type="noConversion"/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</si>
  <si>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</si>
  <si>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</si>
  <si>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</si>
  <si>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</si>
  <si>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ㄛㄥ</t>
    <phoneticPr fontId="9" type="noConversion"/>
  </si>
  <si>
    <t>ㄥㄧ</t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</si>
  <si>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</si>
  <si>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</si>
  <si>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</si>
  <si>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</si>
  <si>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</si>
  <si>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</si>
  <si>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</si>
  <si>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r>
      <t>"xlit|1!qa2wsxeEdcbyhnBYHN?ujm8ik,9l.0p;:/-OAUJ*I&lt;(L43657|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ㄐㄑㄒㄫㄧㄨ</t>
    </r>
    <r>
      <rPr>
        <b/>
        <sz val="12"/>
        <color rgb="FFFF0000"/>
        <rFont val="Microsoft JhengHei"/>
        <family val="2"/>
        <charset val="136"/>
      </rPr>
      <t>ㆬ</t>
    </r>
    <r>
      <rPr>
        <b/>
        <sz val="12"/>
        <color rgb="FFFF0000"/>
        <rFont val="Microsoft JhengHei"/>
        <family val="2"/>
      </rPr>
      <t>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</t>
    </r>
    <r>
      <rPr>
        <b/>
        <sz val="12"/>
        <color rgb="FFFF0000"/>
        <rFont val="Microsoft JhengHei"/>
        <family val="2"/>
        <charset val="136"/>
      </rPr>
      <t>ㆲㆭㆨㆱㆰㆪㆫㆩㆧㆥㆮㆯˋ˪ˊ˫˙</t>
    </r>
    <r>
      <rPr>
        <b/>
        <sz val="12"/>
        <color rgb="FFFF0000"/>
        <rFont val="Arial"/>
        <family val="2"/>
      </rPr>
      <t>|"</t>
    </r>
    <phoneticPr fontId="9" type="noConversion"/>
  </si>
  <si>
    <t>xlit|pbPmtTnlkgKhjzcsJZCSwiuMaOoeyxB@NGHWRDVIUAQEYX123570|1!qa2wsxeEdcbyhnBYHN?ujm8ik,9l.0p;:/-OAUJ*I&lt;(L 43657|</t>
    <phoneticPr fontId="9" type="noConversion"/>
  </si>
  <si>
    <t>xlit|pbPmtTnlkgKhjzcsJZCSwiuMaOoeyxB@N[WRIUAQEYX}{]123570|1!qa2wsxeEdcbyhnBYHN?ujm8ik,9l.0p;/-UJ*I&lt;(LOA: 43657|</t>
    <phoneticPr fontId="9" type="noConversion"/>
  </si>
  <si>
    <r>
      <t>"xlit|1!qa2wsxeEdcbyhnBYHN?ujm8ik,9l.0p;/-UJ*I&lt;(LOA:43657|ㄅㆠㄆㄇㄉㄊㄋㄌㄍㆣㄎㄏㆡㄗㄘㄙㆢㄐㄑㄒㄥㄧㄨㄇㄚㄛㄜㄝㄞㄠｎㄢㄣㄤㄥㄦㆪㆫㆩㆧㆥㆮㆯㆱㆰㆲˋ</t>
    </r>
    <r>
      <rPr>
        <u/>
        <sz val="16"/>
        <color theme="10"/>
        <rFont val="Tahoma"/>
        <family val="1"/>
        <charset val="1"/>
      </rPr>
      <t>˪ˊ˫˙</t>
    </r>
    <r>
      <rPr>
        <u/>
        <sz val="16"/>
        <color theme="10"/>
        <rFont val="新細明體"/>
        <family val="1"/>
        <charset val="136"/>
        <scheme val="minor"/>
      </rPr>
      <t>|"</t>
    </r>
    <phoneticPr fontId="9" type="noConversion"/>
  </si>
  <si>
    <t>code:</t>
    <phoneticPr fontId="9" type="noConversion"/>
  </si>
  <si>
    <t>ㄫ</t>
    <phoneticPr fontId="9" type="noConversion"/>
  </si>
  <si>
    <t>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</si>
</sst>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b/>
      <sz val="20"/>
      <color rgb="FFFF0000"/>
      <name val="Microsoft JhengHei Light"/>
      <family val="2"/>
      <charset val="136"/>
    </font>
    <font>
      <u/>
      <sz val="16"/>
      <color theme="10"/>
      <name val="新細明體"/>
      <family val="1"/>
      <charset val="136"/>
      <scheme val="minor"/>
    </font>
    <font>
      <u/>
      <sz val="16"/>
      <color theme="10"/>
      <name val="Tahoma"/>
      <family val="1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62" fillId="0" borderId="0" applyNumberFormat="0" applyFill="0" applyBorder="0" applyAlignment="0" applyProtection="0"/>
  </cellStyleXfs>
  <cellXfs count="496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2" fillId="0" borderId="0" xfId="1" applyFont="1" applyAlignment="1">
      <alignment horizontal="left"/>
    </xf>
    <xf numFmtId="0" fontId="150" fillId="0" borderId="0" xfId="1" applyFont="1" applyAlignment="1">
      <alignment vertical="center"/>
    </xf>
    <xf numFmtId="0" fontId="150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3" fillId="4" borderId="0" xfId="0" applyFont="1" applyFill="1" applyAlignment="1">
      <alignment horizontal="center" vertical="center"/>
    </xf>
    <xf numFmtId="0" fontId="154" fillId="6" borderId="0" xfId="0" applyFont="1" applyFill="1" applyAlignment="1">
      <alignment horizontal="center" vertical="center"/>
    </xf>
    <xf numFmtId="0" fontId="154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6" fillId="4" borderId="0" xfId="1" applyFont="1" applyFill="1" applyAlignment="1" applyProtection="1">
      <alignment horizontal="center" vertical="center"/>
      <protection locked="0"/>
    </xf>
    <xf numFmtId="0" fontId="158" fillId="0" borderId="0" xfId="1" applyFont="1" applyAlignment="1">
      <alignment vertical="center"/>
    </xf>
    <xf numFmtId="0" fontId="151" fillId="11" borderId="10" xfId="1" applyFont="1" applyFill="1" applyBorder="1" applyAlignment="1">
      <alignment horizontal="center" vertical="center"/>
    </xf>
    <xf numFmtId="0" fontId="151" fillId="11" borderId="6" xfId="1" applyFont="1" applyFill="1" applyBorder="1" applyAlignment="1">
      <alignment horizontal="center" vertical="center"/>
    </xf>
    <xf numFmtId="0" fontId="151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9" fillId="2" borderId="0" xfId="1" applyFont="1" applyFill="1"/>
    <xf numFmtId="0" fontId="38" fillId="2" borderId="0" xfId="1" applyFont="1" applyFill="1"/>
    <xf numFmtId="0" fontId="16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50" fillId="0" borderId="0" xfId="1" applyFont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155" fillId="5" borderId="0" xfId="0" applyFont="1" applyFill="1" applyAlignment="1">
      <alignment horizontal="left" vertical="center" indent="1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62" fillId="2" borderId="0" xfId="3" quotePrefix="1" applyFill="1"/>
    <xf numFmtId="0" fontId="29" fillId="27" borderId="0" xfId="0" applyFont="1" applyFill="1" applyAlignment="1">
      <alignment horizontal="center" vertical="center"/>
    </xf>
    <xf numFmtId="0" fontId="155" fillId="27" borderId="0" xfId="0" applyFont="1" applyFill="1" applyAlignment="1">
      <alignment horizontal="center" vertical="center"/>
    </xf>
    <xf numFmtId="0" fontId="31" fillId="25" borderId="0" xfId="0" applyFont="1" applyFill="1" applyAlignment="1">
      <alignment horizontal="center" vertical="center"/>
    </xf>
    <xf numFmtId="0" fontId="155" fillId="27" borderId="0" xfId="0" applyFont="1" applyFill="1" applyAlignment="1">
      <alignment horizontal="left" vertical="center" indent="1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27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26" dataDxfId="25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4">
      <calculatedColumnFormula xml:space="preserve"> J3</calculatedColumnFormula>
    </tableColumn>
    <tableColumn id="4" xr3:uid="{7407D282-3312-489C-B29B-19D43E4E79D6}" name="注音編碼" dataDxfId="13" dataCellStyle="一般 4">
      <calculatedColumnFormula>I3</calculatedColumnFormula>
    </tableColumn>
    <tableColumn id="2" xr3:uid="{DAFEC160-B656-4EE0-9837-61A87BB277BC}" name="注音符號" dataDxfId="5" dataCellStyle="一般 4">
      <calculatedColumnFormula array="1" xml:space="preserve"> INDEX(注音編碼對照表!$E$3:$E$58, MATCH(TRUE, EXACT(表格1_33411[[#This Row],[注音編碼]], 注音編碼對照表!$D$3:$D$54), 0))</calculatedColumnFormula>
    </tableColumn>
    <tableColumn id="3" xr3:uid="{716636BA-FE9C-4F70-80B3-61C875130210}" name="拼音字母" dataDxfId="7" dataCellStyle="一般 4">
      <calculatedColumnFormula array="1" xml:space="preserve"> INDEX(注音編碼對照表!$G$3:$G$58,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9CA8A-8368-4141-B273-59CA62EE3358}" name="表格1_334115" displayName="表格1_334115" ref="U2:X54" totalsRowShown="0" headerRowDxfId="12" dataDxfId="11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BA62D46E-0A2E-4C2D-8D31-B877DD850063}" name="鍵盤按鍵" dataDxfId="10">
      <calculatedColumnFormula xml:space="preserve"> J3</calculatedColumnFormula>
    </tableColumn>
    <tableColumn id="4" xr3:uid="{AFDBEB5C-2BE7-45F0-8E6B-0F9B07EFAA27}" name="注音編碼" dataDxfId="9" dataCellStyle="一般 4">
      <calculatedColumnFormula>I3</calculatedColumnFormula>
    </tableColumn>
    <tableColumn id="2" xr3:uid="{76FD36F2-8DED-4743-8AA0-A22521DBF75D}" name="注音符號" dataDxfId="8" dataCellStyle="一般 4">
      <calculatedColumnFormula array="1" xml:space="preserve"> INDEX($N$3:$N$53, MATCH(TRUE, EXACT(表格1_33411[[#This Row],[鍵盤按鍵]], $M$3:$M$53), 0))</calculatedColumnFormula>
    </tableColumn>
    <tableColumn id="3" xr3:uid="{BC42609A-FC9E-4C37-82BF-1D00DF0E516F}" name="拼音字母" dataDxfId="6" dataCellStyle="一般 4">
      <calculatedColumnFormula array="1" xml:space="preserve"> INDEX(注音編碼對照表!$G$3:$G$58,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24">
  <autoFilter ref="C4:G56" xr:uid="{CBD99B6E-1695-45CA-A35A-919D424705A0}"/>
  <tableColumns count="5">
    <tableColumn id="1" xr3:uid="{23C441A4-A9BF-4AF3-9A00-C54EFA849863}" name="按鍵字元" dataDxfId="23"/>
    <tableColumn id="2" xr3:uid="{BF68382C-29B0-42B3-B1E7-6BBFB43FDBF8}" name="注音符號" dataDxfId="22"/>
    <tableColumn id="3" xr3:uid="{53638260-1BF6-4965-A4AE-956982740802}" name="方音符號" dataDxfId="21"/>
    <tableColumn id="4" xr3:uid="{DCF6B5DB-F2BF-4A75-8F81-445A20F5EFEC}" name="音標編碼" dataDxfId="20"/>
    <tableColumn id="5" xr3:uid="{138EEA27-F029-4B76-B6E7-B073EAAE87F1}" name="台語音標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1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17">
      <calculatedColumnFormula>H3</calculatedColumnFormula>
    </tableColumn>
    <tableColumn id="4" xr3:uid="{52141FD4-4282-4655-8FDB-25D018179FEA}" name="字典編碼" dataDxfId="16" dataCellStyle="一般 4">
      <calculatedColumnFormula>G3</calculatedColumnFormula>
    </tableColumn>
    <tableColumn id="2" xr3:uid="{59B967E3-C71C-4CF6-991D-C8F093BAB101}" name="方音符號" dataDxfId="1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xlit%7CpbPmtTnlkgKhjzcsJZCSwiuMaOoeyxB@NGHWRDVIUAQEYX123570%7C1!qa2wsxeEdcbyhnBYHN?ujm8ik,9l.0p;:/-OAUJ*I%3c(L%2043657|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xlit%7CpbPmtTnlkgKhjzcsJZCSwiuMaOoeyxB@N[WRIUAQEYX%7D%7B]123570%7C1!qa2wsxeEdcbyhnBYHN?ujm8ik,9l.0p;/-UJ*I%3c(LOA:%2043657|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39" workbookViewId="0">
      <selection activeCell="E58" sqref="E58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634</v>
      </c>
      <c r="D2" s="404"/>
      <c r="E2" s="404"/>
      <c r="F2" s="404"/>
      <c r="G2" s="404"/>
      <c r="H2" s="404"/>
      <c r="I2" s="404"/>
      <c r="J2" s="404"/>
    </row>
    <row r="4" spans="2:10">
      <c r="B4" t="s">
        <v>635</v>
      </c>
      <c r="C4" s="405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639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6">
      <c r="B49" s="237">
        <f t="shared" si="0"/>
        <v>39</v>
      </c>
      <c r="C49" s="375" t="str">
        <f t="shared" si="1"/>
        <v>*</v>
      </c>
    </row>
    <row r="50" spans="2:6">
      <c r="B50" s="237">
        <f t="shared" si="0"/>
        <v>40</v>
      </c>
      <c r="C50" s="375" t="str">
        <f t="shared" si="1"/>
        <v>I</v>
      </c>
    </row>
    <row r="51" spans="2:6">
      <c r="B51" s="237">
        <f t="shared" si="0"/>
        <v>41</v>
      </c>
      <c r="C51" s="375" t="str">
        <f t="shared" si="1"/>
        <v>&lt;</v>
      </c>
    </row>
    <row r="52" spans="2:6">
      <c r="B52" s="237">
        <f t="shared" si="0"/>
        <v>42</v>
      </c>
      <c r="C52" s="375" t="str">
        <f t="shared" si="1"/>
        <v>(</v>
      </c>
    </row>
    <row r="53" spans="2:6">
      <c r="B53" s="237">
        <f t="shared" si="0"/>
        <v>43</v>
      </c>
      <c r="C53" s="375" t="str">
        <f t="shared" si="1"/>
        <v>L</v>
      </c>
    </row>
    <row r="54" spans="2:6">
      <c r="B54" s="237">
        <f t="shared" si="0"/>
        <v>44</v>
      </c>
      <c r="C54" s="375" t="str">
        <f t="shared" si="1"/>
        <v>O</v>
      </c>
    </row>
    <row r="55" spans="2:6">
      <c r="B55" s="237">
        <f t="shared" si="0"/>
        <v>45</v>
      </c>
      <c r="C55" s="375" t="str">
        <f t="shared" si="1"/>
        <v>A</v>
      </c>
    </row>
    <row r="56" spans="2:6">
      <c r="B56" s="237">
        <f t="shared" si="0"/>
        <v>46</v>
      </c>
      <c r="C56" s="375" t="str">
        <f t="shared" si="1"/>
        <v>:</v>
      </c>
    </row>
    <row r="57" spans="2:6">
      <c r="B57" s="237">
        <f t="shared" si="0"/>
        <v>47</v>
      </c>
      <c r="C57" s="375" t="str">
        <f t="shared" si="1"/>
        <v xml:space="preserve"> </v>
      </c>
      <c r="E57" t="s">
        <v>670</v>
      </c>
      <c r="F57">
        <f xml:space="preserve"> CODE(C57)</f>
        <v>32</v>
      </c>
    </row>
    <row r="58" spans="2:6">
      <c r="B58" s="237">
        <f t="shared" si="0"/>
        <v>48</v>
      </c>
      <c r="C58" s="375" t="str">
        <f t="shared" si="1"/>
        <v>4</v>
      </c>
    </row>
    <row r="59" spans="2:6">
      <c r="B59" s="237">
        <f t="shared" si="0"/>
        <v>49</v>
      </c>
      <c r="C59" s="375" t="str">
        <f t="shared" si="1"/>
        <v>3</v>
      </c>
    </row>
    <row r="60" spans="2:6">
      <c r="B60" s="237">
        <f t="shared" si="0"/>
        <v>50</v>
      </c>
      <c r="C60" s="375" t="str">
        <f t="shared" si="1"/>
        <v>6</v>
      </c>
    </row>
    <row r="61" spans="2:6">
      <c r="B61" s="237">
        <f t="shared" si="0"/>
        <v>51</v>
      </c>
      <c r="C61" s="375" t="str">
        <f t="shared" si="1"/>
        <v>5</v>
      </c>
    </row>
    <row r="62" spans="2:6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G60"/>
  <sheetViews>
    <sheetView workbookViewId="0">
      <pane ySplit="2" topLeftCell="A3" activePane="bottomLeft" state="frozen"/>
      <selection pane="bottomLeft" activeCell="E49" sqref="E49"/>
    </sheetView>
  </sheetViews>
  <sheetFormatPr defaultRowHeight="23.25"/>
  <cols>
    <col min="2" max="2" width="6.3984375" style="2" customWidth="1"/>
    <col min="3" max="5" width="10.59765625" style="421" customWidth="1"/>
    <col min="6" max="6" width="10.59765625" style="11" customWidth="1"/>
    <col min="7" max="7" width="10.59765625" style="407" customWidth="1"/>
  </cols>
  <sheetData>
    <row r="1" spans="2:7" ht="32.25">
      <c r="B1" s="7" t="s">
        <v>5</v>
      </c>
      <c r="C1" s="139"/>
      <c r="D1" s="139"/>
      <c r="E1" s="8"/>
      <c r="F1" s="139"/>
      <c r="G1" s="138"/>
    </row>
    <row r="2" spans="2:7" ht="21.75" thickBot="1">
      <c r="B2" s="419" t="s">
        <v>14</v>
      </c>
      <c r="C2" s="396" t="s">
        <v>19</v>
      </c>
      <c r="D2" s="398" t="s">
        <v>585</v>
      </c>
      <c r="E2" s="397" t="s">
        <v>386</v>
      </c>
      <c r="F2" s="399" t="s">
        <v>385</v>
      </c>
      <c r="G2" s="399" t="s">
        <v>16</v>
      </c>
    </row>
    <row r="3" spans="2:7" ht="33" thickTop="1">
      <c r="B3" s="413">
        <f>ROW() - 2</f>
        <v>1</v>
      </c>
      <c r="C3" s="71" t="s">
        <v>361</v>
      </c>
      <c r="D3" s="379" t="s">
        <v>217</v>
      </c>
      <c r="E3" s="32" t="s">
        <v>20</v>
      </c>
      <c r="F3" s="465" t="s">
        <v>20</v>
      </c>
      <c r="G3" s="430" t="s">
        <v>217</v>
      </c>
    </row>
    <row r="4" spans="2:7" ht="32.25">
      <c r="B4" s="413">
        <f t="shared" ref="B4:B58" si="0">ROW() - 2</f>
        <v>2</v>
      </c>
      <c r="C4" s="71" t="s">
        <v>394</v>
      </c>
      <c r="D4" s="379" t="s">
        <v>190</v>
      </c>
      <c r="E4" s="32" t="s">
        <v>27</v>
      </c>
      <c r="F4" s="465" t="s">
        <v>27</v>
      </c>
      <c r="G4" s="430" t="s">
        <v>190</v>
      </c>
    </row>
    <row r="5" spans="2:7" ht="32.25">
      <c r="B5" s="413">
        <f t="shared" si="0"/>
        <v>3</v>
      </c>
      <c r="C5" s="71" t="s">
        <v>353</v>
      </c>
      <c r="D5" s="379" t="s">
        <v>400</v>
      </c>
      <c r="E5" s="32" t="s">
        <v>23</v>
      </c>
      <c r="F5" s="465" t="s">
        <v>23</v>
      </c>
      <c r="G5" s="430" t="s">
        <v>392</v>
      </c>
    </row>
    <row r="6" spans="2:7" ht="32.25">
      <c r="B6" s="413">
        <f t="shared" si="0"/>
        <v>4</v>
      </c>
      <c r="C6" s="71" t="s">
        <v>351</v>
      </c>
      <c r="D6" s="379" t="s">
        <v>143</v>
      </c>
      <c r="E6" s="32" t="s">
        <v>83</v>
      </c>
      <c r="F6" s="465" t="s">
        <v>83</v>
      </c>
      <c r="G6" s="430" t="s">
        <v>143</v>
      </c>
    </row>
    <row r="7" spans="2:7" ht="32.25">
      <c r="B7" s="413">
        <f t="shared" si="0"/>
        <v>5</v>
      </c>
      <c r="C7" s="71" t="s">
        <v>347</v>
      </c>
      <c r="D7" s="379" t="s">
        <v>30</v>
      </c>
      <c r="E7" s="32" t="s">
        <v>29</v>
      </c>
      <c r="F7" s="465" t="s">
        <v>29</v>
      </c>
      <c r="G7" s="430" t="s">
        <v>30</v>
      </c>
    </row>
    <row r="8" spans="2:7" ht="32.25">
      <c r="B8" s="413">
        <f t="shared" si="0"/>
        <v>6</v>
      </c>
      <c r="C8" s="71" t="s">
        <v>341</v>
      </c>
      <c r="D8" s="379" t="s">
        <v>408</v>
      </c>
      <c r="E8" s="32" t="s">
        <v>31</v>
      </c>
      <c r="F8" s="465" t="s">
        <v>31</v>
      </c>
      <c r="G8" s="430" t="s">
        <v>32</v>
      </c>
    </row>
    <row r="9" spans="2:7" ht="32.25">
      <c r="B9" s="413">
        <f t="shared" si="0"/>
        <v>7</v>
      </c>
      <c r="C9" s="71" t="s">
        <v>338</v>
      </c>
      <c r="D9" s="379" t="s">
        <v>34</v>
      </c>
      <c r="E9" s="32" t="s">
        <v>33</v>
      </c>
      <c r="F9" s="465" t="s">
        <v>33</v>
      </c>
      <c r="G9" s="430" t="s">
        <v>34</v>
      </c>
    </row>
    <row r="10" spans="2:7" ht="32.25">
      <c r="B10" s="413">
        <f t="shared" si="0"/>
        <v>8</v>
      </c>
      <c r="C10" s="71" t="s">
        <v>332</v>
      </c>
      <c r="D10" s="379" t="s">
        <v>86</v>
      </c>
      <c r="E10" s="32" t="s">
        <v>85</v>
      </c>
      <c r="F10" s="465" t="s">
        <v>85</v>
      </c>
      <c r="G10" s="430" t="s">
        <v>86</v>
      </c>
    </row>
    <row r="11" spans="2:7" ht="32.25">
      <c r="B11" s="413">
        <f t="shared" si="0"/>
        <v>9</v>
      </c>
      <c r="C11" s="71" t="s">
        <v>329</v>
      </c>
      <c r="D11" s="379" t="s">
        <v>37</v>
      </c>
      <c r="E11" s="32" t="s">
        <v>36</v>
      </c>
      <c r="F11" s="465" t="s">
        <v>36</v>
      </c>
      <c r="G11" s="430" t="s">
        <v>37</v>
      </c>
    </row>
    <row r="12" spans="2:7" ht="32.25">
      <c r="B12" s="413">
        <f t="shared" si="0"/>
        <v>10</v>
      </c>
      <c r="C12" s="71" t="s">
        <v>322</v>
      </c>
      <c r="D12" s="379" t="s">
        <v>184</v>
      </c>
      <c r="E12" s="32" t="s">
        <v>41</v>
      </c>
      <c r="F12" s="465" t="s">
        <v>41</v>
      </c>
      <c r="G12" s="430" t="s">
        <v>184</v>
      </c>
    </row>
    <row r="13" spans="2:7" ht="32.25">
      <c r="B13" s="413">
        <f t="shared" si="0"/>
        <v>11</v>
      </c>
      <c r="C13" s="71" t="s">
        <v>309</v>
      </c>
      <c r="D13" s="379" t="s">
        <v>425</v>
      </c>
      <c r="E13" s="32" t="s">
        <v>38</v>
      </c>
      <c r="F13" s="465" t="s">
        <v>38</v>
      </c>
      <c r="G13" s="430" t="s">
        <v>418</v>
      </c>
    </row>
    <row r="14" spans="2:7" ht="32.25">
      <c r="B14" s="413">
        <f t="shared" si="0"/>
        <v>12</v>
      </c>
      <c r="C14" s="380" t="s">
        <v>429</v>
      </c>
      <c r="D14" s="383" t="s">
        <v>341</v>
      </c>
      <c r="E14" s="381" t="s">
        <v>671</v>
      </c>
      <c r="F14" s="465" t="s">
        <v>672</v>
      </c>
      <c r="G14" s="432" t="s">
        <v>613</v>
      </c>
    </row>
    <row r="15" spans="2:7" ht="32.25">
      <c r="B15" s="413">
        <f t="shared" si="0"/>
        <v>13</v>
      </c>
      <c r="C15" s="384" t="s">
        <v>305</v>
      </c>
      <c r="D15" s="387" t="s">
        <v>422</v>
      </c>
      <c r="E15" s="385" t="s">
        <v>52</v>
      </c>
      <c r="F15" s="465" t="s">
        <v>52</v>
      </c>
      <c r="G15" s="431" t="s">
        <v>422</v>
      </c>
    </row>
    <row r="16" spans="2:7" ht="32.25">
      <c r="B16" s="413">
        <f t="shared" si="0"/>
        <v>14</v>
      </c>
      <c r="C16" s="380" t="s">
        <v>590</v>
      </c>
      <c r="D16" s="383" t="s">
        <v>179</v>
      </c>
      <c r="E16" s="381" t="s">
        <v>43</v>
      </c>
      <c r="F16" s="465" t="s">
        <v>43</v>
      </c>
      <c r="G16" s="432" t="s">
        <v>179</v>
      </c>
    </row>
    <row r="17" spans="2:7" ht="32.25">
      <c r="B17" s="413">
        <f t="shared" si="0"/>
        <v>15</v>
      </c>
      <c r="C17" s="380" t="s">
        <v>422</v>
      </c>
      <c r="D17" s="383" t="s">
        <v>305</v>
      </c>
      <c r="E17" s="381" t="s">
        <v>46</v>
      </c>
      <c r="F17" s="465" t="s">
        <v>46</v>
      </c>
      <c r="G17" s="432" t="s">
        <v>305</v>
      </c>
    </row>
    <row r="18" spans="2:7" ht="32.25">
      <c r="B18" s="413">
        <f t="shared" si="0"/>
        <v>16</v>
      </c>
      <c r="C18" s="380" t="s">
        <v>34</v>
      </c>
      <c r="D18" s="383" t="s">
        <v>338</v>
      </c>
      <c r="E18" s="381" t="s">
        <v>50</v>
      </c>
      <c r="F18" s="465" t="s">
        <v>50</v>
      </c>
      <c r="G18" s="432" t="s">
        <v>338</v>
      </c>
    </row>
    <row r="19" spans="2:7" ht="32.25">
      <c r="B19" s="413">
        <f t="shared" si="0"/>
        <v>17</v>
      </c>
      <c r="C19" s="71" t="s">
        <v>190</v>
      </c>
      <c r="D19" s="379" t="s">
        <v>254</v>
      </c>
      <c r="E19" s="32" t="s">
        <v>442</v>
      </c>
      <c r="F19" s="465" t="s">
        <v>441</v>
      </c>
      <c r="G19" s="430" t="s">
        <v>254</v>
      </c>
    </row>
    <row r="20" spans="2:7" ht="32.25">
      <c r="B20" s="413">
        <f t="shared" si="0"/>
        <v>18</v>
      </c>
      <c r="C20" s="384" t="s">
        <v>447</v>
      </c>
      <c r="D20" s="387" t="s">
        <v>449</v>
      </c>
      <c r="E20" s="385" t="s">
        <v>89</v>
      </c>
      <c r="F20" s="465" t="s">
        <v>89</v>
      </c>
      <c r="G20" s="431" t="s">
        <v>648</v>
      </c>
    </row>
    <row r="21" spans="2:7" ht="32.25">
      <c r="B21" s="413">
        <f t="shared" si="0"/>
        <v>19</v>
      </c>
      <c r="C21" s="384" t="s">
        <v>454</v>
      </c>
      <c r="D21" s="388" t="s">
        <v>456</v>
      </c>
      <c r="E21" s="385" t="s">
        <v>91</v>
      </c>
      <c r="F21" s="465" t="s">
        <v>91</v>
      </c>
      <c r="G21" s="431" t="s">
        <v>649</v>
      </c>
    </row>
    <row r="22" spans="2:7" ht="32.25">
      <c r="B22" s="413">
        <f t="shared" si="0"/>
        <v>20</v>
      </c>
      <c r="C22" s="384" t="s">
        <v>571</v>
      </c>
      <c r="D22" s="388" t="s">
        <v>460</v>
      </c>
      <c r="E22" s="385" t="s">
        <v>284</v>
      </c>
      <c r="F22" s="465" t="s">
        <v>284</v>
      </c>
      <c r="G22" s="431" t="s">
        <v>461</v>
      </c>
    </row>
    <row r="23" spans="2:7" ht="32.25">
      <c r="B23" s="413">
        <f t="shared" si="0"/>
        <v>21</v>
      </c>
      <c r="C23" s="71" t="s">
        <v>144</v>
      </c>
      <c r="D23" s="379" t="s">
        <v>249</v>
      </c>
      <c r="E23" s="32" t="s">
        <v>109</v>
      </c>
      <c r="F23" s="465" t="s">
        <v>441</v>
      </c>
      <c r="G23" s="430" t="s">
        <v>607</v>
      </c>
    </row>
    <row r="24" spans="2:7" ht="32.25">
      <c r="B24" s="98">
        <f t="shared" si="0"/>
        <v>22</v>
      </c>
      <c r="C24" s="71" t="s">
        <v>196</v>
      </c>
      <c r="D24" s="379" t="s">
        <v>279</v>
      </c>
      <c r="E24" s="32" t="s">
        <v>54</v>
      </c>
      <c r="F24" s="465" t="s">
        <v>54</v>
      </c>
      <c r="G24" s="430" t="s">
        <v>279</v>
      </c>
    </row>
    <row r="25" spans="2:7" ht="32.25">
      <c r="B25" s="98">
        <f t="shared" si="0"/>
        <v>23</v>
      </c>
      <c r="C25" s="389" t="s">
        <v>254</v>
      </c>
      <c r="D25" s="390" t="s">
        <v>196</v>
      </c>
      <c r="E25" s="32" t="s">
        <v>56</v>
      </c>
      <c r="F25" s="465" t="s">
        <v>56</v>
      </c>
      <c r="G25" s="430" t="s">
        <v>196</v>
      </c>
    </row>
    <row r="26" spans="2:7" ht="32.25">
      <c r="B26" s="98">
        <f t="shared" si="0"/>
        <v>24</v>
      </c>
      <c r="C26" s="71" t="s">
        <v>143</v>
      </c>
      <c r="D26" s="379" t="s">
        <v>525</v>
      </c>
      <c r="E26" s="32" t="s">
        <v>145</v>
      </c>
      <c r="F26" s="465" t="s">
        <v>655</v>
      </c>
      <c r="G26" s="430" t="s">
        <v>608</v>
      </c>
    </row>
    <row r="27" spans="2:7" ht="32.25">
      <c r="B27" s="98">
        <f t="shared" si="0"/>
        <v>25</v>
      </c>
      <c r="C27" s="71" t="s">
        <v>591</v>
      </c>
      <c r="D27" s="379" t="s">
        <v>351</v>
      </c>
      <c r="E27" s="32" t="s">
        <v>58</v>
      </c>
      <c r="F27" s="465" t="s">
        <v>58</v>
      </c>
      <c r="G27" s="430" t="s">
        <v>351</v>
      </c>
    </row>
    <row r="28" spans="2:7" ht="32.25">
      <c r="B28" s="98">
        <f t="shared" si="0"/>
        <v>26</v>
      </c>
      <c r="C28" s="71" t="s">
        <v>279</v>
      </c>
      <c r="D28" s="379" t="s">
        <v>267</v>
      </c>
      <c r="E28" s="32" t="s">
        <v>67</v>
      </c>
      <c r="F28" s="465" t="s">
        <v>483</v>
      </c>
      <c r="G28" s="430" t="s">
        <v>346</v>
      </c>
    </row>
    <row r="29" spans="2:7" ht="32.25">
      <c r="B29" s="98">
        <f t="shared" si="0"/>
        <v>27</v>
      </c>
      <c r="C29" s="71" t="s">
        <v>37</v>
      </c>
      <c r="D29" s="379" t="s">
        <v>65</v>
      </c>
      <c r="E29" s="32" t="s">
        <v>473</v>
      </c>
      <c r="F29" s="465" t="s">
        <v>473</v>
      </c>
      <c r="G29" s="430" t="s">
        <v>65</v>
      </c>
    </row>
    <row r="30" spans="2:7" ht="32.25">
      <c r="B30" s="98">
        <f t="shared" si="0"/>
        <v>28</v>
      </c>
      <c r="C30" s="434" t="s">
        <v>225</v>
      </c>
      <c r="D30" s="436" t="s">
        <v>329</v>
      </c>
      <c r="E30" s="435" t="s">
        <v>61</v>
      </c>
      <c r="F30" s="465" t="s">
        <v>654</v>
      </c>
      <c r="G30" s="437" t="s">
        <v>329</v>
      </c>
    </row>
    <row r="31" spans="2:7" ht="32.25">
      <c r="B31" s="98">
        <f t="shared" si="0"/>
        <v>29</v>
      </c>
      <c r="C31" s="434" t="s">
        <v>264</v>
      </c>
      <c r="D31" s="436" t="s">
        <v>590</v>
      </c>
      <c r="E31" s="435" t="s">
        <v>241</v>
      </c>
      <c r="F31" s="465" t="s">
        <v>241</v>
      </c>
      <c r="G31" s="437" t="s">
        <v>330</v>
      </c>
    </row>
    <row r="32" spans="2:7" ht="32.25">
      <c r="B32" s="98">
        <f t="shared" si="0"/>
        <v>30</v>
      </c>
      <c r="C32" s="71" t="s">
        <v>86</v>
      </c>
      <c r="D32" s="379" t="s">
        <v>332</v>
      </c>
      <c r="E32" s="32" t="s">
        <v>72</v>
      </c>
      <c r="F32" s="465" t="s">
        <v>72</v>
      </c>
      <c r="G32" s="430" t="s">
        <v>326</v>
      </c>
    </row>
    <row r="33" spans="2:7" ht="32.25">
      <c r="B33" s="98">
        <f t="shared" si="0"/>
        <v>31</v>
      </c>
      <c r="C33" s="71" t="s">
        <v>596</v>
      </c>
      <c r="D33" s="379" t="s">
        <v>144</v>
      </c>
      <c r="E33" s="32" t="s">
        <v>594</v>
      </c>
      <c r="F33" s="465" t="s">
        <v>594</v>
      </c>
      <c r="G33" s="430" t="s">
        <v>623</v>
      </c>
    </row>
    <row r="34" spans="2:7" ht="32.25">
      <c r="B34" s="98">
        <f t="shared" si="0"/>
        <v>32</v>
      </c>
      <c r="C34" s="71" t="s">
        <v>219</v>
      </c>
      <c r="D34" s="379" t="s">
        <v>617</v>
      </c>
      <c r="E34" s="32" t="s">
        <v>97</v>
      </c>
      <c r="F34" s="465" t="s">
        <v>97</v>
      </c>
      <c r="G34" s="430" t="s">
        <v>177</v>
      </c>
    </row>
    <row r="35" spans="2:7" ht="32.25">
      <c r="B35" s="98">
        <f t="shared" si="0"/>
        <v>33</v>
      </c>
      <c r="C35" s="71" t="s">
        <v>217</v>
      </c>
      <c r="D35" s="379" t="s">
        <v>571</v>
      </c>
      <c r="E35" s="32" t="s">
        <v>76</v>
      </c>
      <c r="F35" s="465" t="s">
        <v>76</v>
      </c>
      <c r="G35" s="430" t="s">
        <v>489</v>
      </c>
    </row>
    <row r="36" spans="2:7" ht="32.25">
      <c r="B36" s="98">
        <f t="shared" si="0"/>
        <v>34</v>
      </c>
      <c r="C36" s="71" t="s">
        <v>212</v>
      </c>
      <c r="D36" s="379" t="s">
        <v>195</v>
      </c>
      <c r="E36" s="32" t="s">
        <v>95</v>
      </c>
      <c r="F36" s="465" t="s">
        <v>95</v>
      </c>
      <c r="G36" s="430" t="s">
        <v>163</v>
      </c>
    </row>
    <row r="37" spans="2:7" ht="32.25">
      <c r="B37" s="98">
        <f t="shared" si="0"/>
        <v>35</v>
      </c>
      <c r="C37" s="71" t="s">
        <v>202</v>
      </c>
      <c r="D37" s="379" t="s">
        <v>559</v>
      </c>
      <c r="E37" s="32" t="s">
        <v>74</v>
      </c>
      <c r="F37" s="465" t="s">
        <v>127</v>
      </c>
      <c r="G37" s="430" t="s">
        <v>494</v>
      </c>
    </row>
    <row r="38" spans="2:7" ht="32.25">
      <c r="B38" s="98">
        <f t="shared" si="0"/>
        <v>36</v>
      </c>
      <c r="C38" s="71" t="s">
        <v>198</v>
      </c>
      <c r="D38" s="379" t="s">
        <v>560</v>
      </c>
      <c r="E38" s="32" t="s">
        <v>593</v>
      </c>
      <c r="F38" s="465" t="s">
        <v>620</v>
      </c>
      <c r="G38" s="430" t="s">
        <v>522</v>
      </c>
    </row>
    <row r="39" spans="2:7" ht="32.25">
      <c r="B39" s="98">
        <f t="shared" si="0"/>
        <v>37</v>
      </c>
      <c r="C39" s="71" t="s">
        <v>259</v>
      </c>
      <c r="D39" s="379" t="s">
        <v>275</v>
      </c>
      <c r="E39" s="32" t="s">
        <v>111</v>
      </c>
      <c r="F39" s="465" t="s">
        <v>658</v>
      </c>
      <c r="G39" s="430" t="s">
        <v>513</v>
      </c>
    </row>
    <row r="40" spans="2:7" ht="32.25">
      <c r="B40" s="98">
        <f t="shared" si="0"/>
        <v>38</v>
      </c>
      <c r="C40" s="71" t="s">
        <v>249</v>
      </c>
      <c r="D40" s="379" t="s">
        <v>259</v>
      </c>
      <c r="E40" s="32" t="s">
        <v>113</v>
      </c>
      <c r="F40" s="465" t="s">
        <v>659</v>
      </c>
      <c r="G40" s="430" t="s">
        <v>518</v>
      </c>
    </row>
    <row r="41" spans="2:7" ht="32.25">
      <c r="B41" s="98">
        <f t="shared" si="0"/>
        <v>39</v>
      </c>
      <c r="C41" s="71" t="s">
        <v>281</v>
      </c>
      <c r="D41" s="379" t="s">
        <v>612</v>
      </c>
      <c r="E41" s="32" t="s">
        <v>115</v>
      </c>
      <c r="F41" s="465" t="s">
        <v>660</v>
      </c>
      <c r="G41" s="430" t="s">
        <v>276</v>
      </c>
    </row>
    <row r="42" spans="2:7" ht="32.25">
      <c r="B42" s="98">
        <f t="shared" si="0"/>
        <v>40</v>
      </c>
      <c r="C42" s="71" t="s">
        <v>275</v>
      </c>
      <c r="D42" s="379" t="s">
        <v>558</v>
      </c>
      <c r="E42" s="32" t="s">
        <v>121</v>
      </c>
      <c r="F42" s="465" t="s">
        <v>661</v>
      </c>
      <c r="G42" s="430" t="s">
        <v>273</v>
      </c>
    </row>
    <row r="43" spans="2:7" ht="32.25">
      <c r="B43" s="98">
        <f t="shared" si="0"/>
        <v>41</v>
      </c>
      <c r="C43" s="71" t="s">
        <v>223</v>
      </c>
      <c r="D43" s="379" t="s">
        <v>322</v>
      </c>
      <c r="E43" s="32" t="s">
        <v>119</v>
      </c>
      <c r="F43" s="465" t="s">
        <v>662</v>
      </c>
      <c r="G43" s="430" t="s">
        <v>270</v>
      </c>
    </row>
    <row r="44" spans="2:7" ht="32.25">
      <c r="B44" s="98">
        <f t="shared" si="0"/>
        <v>42</v>
      </c>
      <c r="C44" s="71" t="s">
        <v>240</v>
      </c>
      <c r="D44" s="379" t="s">
        <v>447</v>
      </c>
      <c r="E44" s="32" t="s">
        <v>117</v>
      </c>
      <c r="F44" s="465" t="s">
        <v>663</v>
      </c>
      <c r="G44" s="430" t="s">
        <v>268</v>
      </c>
    </row>
    <row r="45" spans="2:7" ht="32.25">
      <c r="B45" s="98">
        <f t="shared" si="0"/>
        <v>43</v>
      </c>
      <c r="C45" s="71" t="s">
        <v>497</v>
      </c>
      <c r="D45" s="379" t="s">
        <v>569</v>
      </c>
      <c r="E45" s="32" t="s">
        <v>123</v>
      </c>
      <c r="F45" s="465" t="s">
        <v>664</v>
      </c>
      <c r="G45" s="430" t="s">
        <v>265</v>
      </c>
    </row>
    <row r="46" spans="2:7" ht="32.25">
      <c r="B46" s="98">
        <f t="shared" si="0"/>
        <v>44</v>
      </c>
      <c r="C46" s="71" t="s">
        <v>69</v>
      </c>
      <c r="D46" s="379" t="s">
        <v>426</v>
      </c>
      <c r="E46" s="32" t="s">
        <v>125</v>
      </c>
      <c r="F46" s="465" t="s">
        <v>656</v>
      </c>
      <c r="G46" s="430" t="s">
        <v>203</v>
      </c>
    </row>
    <row r="47" spans="2:7" ht="32.25">
      <c r="B47" s="98">
        <f t="shared" si="0"/>
        <v>45</v>
      </c>
      <c r="C47" s="71" t="s">
        <v>401</v>
      </c>
      <c r="D47" s="379" t="s">
        <v>444</v>
      </c>
      <c r="E47" s="32" t="s">
        <v>99</v>
      </c>
      <c r="F47" s="465" t="s">
        <v>665</v>
      </c>
      <c r="G47" s="430" t="s">
        <v>207</v>
      </c>
    </row>
    <row r="48" spans="2:7" ht="32.25">
      <c r="B48" s="98">
        <f t="shared" si="0"/>
        <v>46</v>
      </c>
      <c r="C48" s="71" t="s">
        <v>509</v>
      </c>
      <c r="D48" s="379" t="s">
        <v>375</v>
      </c>
      <c r="E48" s="32" t="s">
        <v>101</v>
      </c>
      <c r="F48" s="465" t="s">
        <v>657</v>
      </c>
      <c r="G48" s="430" t="s">
        <v>160</v>
      </c>
    </row>
    <row r="49" spans="2:7" ht="32.25">
      <c r="B49" s="98">
        <f t="shared" si="0"/>
        <v>47</v>
      </c>
      <c r="C49" s="71" t="str">
        <f xml:space="preserve"> CHAR(32)</f>
        <v xml:space="preserve"> </v>
      </c>
      <c r="D49" s="379" t="s">
        <v>361</v>
      </c>
      <c r="E49" s="32" t="s">
        <v>532</v>
      </c>
      <c r="F49" s="465" t="s">
        <v>532</v>
      </c>
      <c r="G49" s="430">
        <v>1</v>
      </c>
    </row>
    <row r="50" spans="2:7" ht="32.25">
      <c r="B50" s="98">
        <f t="shared" si="0"/>
        <v>48</v>
      </c>
      <c r="C50" s="71" t="s">
        <v>193</v>
      </c>
      <c r="D50" s="379" t="s">
        <v>347</v>
      </c>
      <c r="E50" s="32" t="s">
        <v>104</v>
      </c>
      <c r="F50" s="465" t="s">
        <v>104</v>
      </c>
      <c r="G50" s="430">
        <v>2</v>
      </c>
    </row>
    <row r="51" spans="2:7" ht="32.25">
      <c r="B51" s="98">
        <f t="shared" si="0"/>
        <v>49</v>
      </c>
      <c r="C51" s="71" t="s">
        <v>191</v>
      </c>
      <c r="D51" s="379" t="s">
        <v>191</v>
      </c>
      <c r="E51" s="32" t="s">
        <v>105</v>
      </c>
      <c r="F51" s="465" t="s">
        <v>105</v>
      </c>
      <c r="G51" s="430">
        <v>3</v>
      </c>
    </row>
    <row r="52" spans="2:7" ht="32.25">
      <c r="B52" s="98">
        <f t="shared" si="0"/>
        <v>50</v>
      </c>
      <c r="C52" s="71" t="s">
        <v>175</v>
      </c>
      <c r="D52" s="379" t="s">
        <v>170</v>
      </c>
      <c r="E52" s="32" t="s">
        <v>106</v>
      </c>
      <c r="F52" s="465" t="s">
        <v>106</v>
      </c>
      <c r="G52" s="430">
        <v>5</v>
      </c>
    </row>
    <row r="53" spans="2:7" ht="32.25">
      <c r="B53" s="98">
        <f t="shared" si="0"/>
        <v>51</v>
      </c>
      <c r="C53" s="71" t="s">
        <v>170</v>
      </c>
      <c r="D53" s="379" t="s">
        <v>166</v>
      </c>
      <c r="E53" s="32" t="s">
        <v>107</v>
      </c>
      <c r="F53" s="465" t="s">
        <v>107</v>
      </c>
      <c r="G53" s="430">
        <v>7</v>
      </c>
    </row>
    <row r="54" spans="2:7" ht="32.25">
      <c r="B54" s="98">
        <f t="shared" si="0"/>
        <v>52</v>
      </c>
      <c r="C54" s="71" t="s">
        <v>166</v>
      </c>
      <c r="D54" s="379" t="s">
        <v>219</v>
      </c>
      <c r="E54" s="32" t="s">
        <v>108</v>
      </c>
      <c r="F54" s="465" t="s">
        <v>108</v>
      </c>
      <c r="G54" s="430" t="s">
        <v>609</v>
      </c>
    </row>
    <row r="55" spans="2:7" ht="32.25">
      <c r="B55" s="98">
        <f t="shared" si="0"/>
        <v>53</v>
      </c>
      <c r="C55" s="71" t="str">
        <f xml:space="preserve"> IFERROR( INDEX(表格1_334115[鍵盤按鍵], MATCH($AB55, 表格1_334115[注音符號], 0)), "")</f>
        <v/>
      </c>
      <c r="D55" s="379" t="str">
        <f xml:space="preserve"> IFERROR( INDEX(表格1_334115[注音編碼], MATCH($AB55, 表格1_334115[注音符號], 0)), "")</f>
        <v/>
      </c>
      <c r="E55" s="32" t="s">
        <v>128</v>
      </c>
      <c r="F55" s="466" t="s">
        <v>128</v>
      </c>
      <c r="G55" s="433" t="s">
        <v>643</v>
      </c>
    </row>
    <row r="56" spans="2:7" ht="32.25">
      <c r="B56" s="98">
        <f t="shared" si="0"/>
        <v>54</v>
      </c>
      <c r="C56" s="71" t="str">
        <f xml:space="preserve"> IFERROR( INDEX(表格1_334115[鍵盤按鍵], MATCH($AB56, 表格1_334115[注音符號], 0)), "")</f>
        <v/>
      </c>
      <c r="D56" s="379" t="str">
        <f xml:space="preserve"> IFERROR( INDEX(表格1_334115[注音編碼], MATCH($AB56, 表格1_334115[注音符號], 0)), "")</f>
        <v/>
      </c>
      <c r="E56" s="32" t="s">
        <v>130</v>
      </c>
      <c r="F56" s="466" t="s">
        <v>130</v>
      </c>
      <c r="G56" s="433" t="s">
        <v>644</v>
      </c>
    </row>
    <row r="57" spans="2:7" ht="32.25">
      <c r="B57" s="98">
        <f t="shared" si="0"/>
        <v>55</v>
      </c>
      <c r="C57" s="71" t="str">
        <f xml:space="preserve"> IFERROR( INDEX(表格1_334115[鍵盤按鍵], MATCH($AB57, 表格1_334115[注音符號], 0)), "")</f>
        <v/>
      </c>
      <c r="D57" s="379" t="str">
        <f xml:space="preserve"> IFERROR( INDEX(表格1_334115[注音編碼], MATCH($AB57, 表格1_334115[注音符號], 0)), "")</f>
        <v/>
      </c>
      <c r="E57" s="32" t="s">
        <v>132</v>
      </c>
      <c r="F57" s="466" t="s">
        <v>132</v>
      </c>
      <c r="G57" s="433" t="s">
        <v>645</v>
      </c>
    </row>
    <row r="58" spans="2:7" ht="32.25">
      <c r="B58" s="98">
        <f t="shared" si="0"/>
        <v>56</v>
      </c>
      <c r="C58" s="71" t="str">
        <f xml:space="preserve"> IFERROR( INDEX(表格1_334115[鍵盤按鍵], MATCH($AB58, 表格1_334115[注音符號], 0)), "")</f>
        <v/>
      </c>
      <c r="D58" s="379" t="str">
        <f xml:space="preserve"> IFERROR( INDEX(表格1_334115[注音編碼], MATCH($AB58, 表格1_334115[注音符號], 0)), "")</f>
        <v/>
      </c>
      <c r="E58" s="32" t="s">
        <v>134</v>
      </c>
      <c r="F58" s="466" t="s">
        <v>134</v>
      </c>
      <c r="G58" s="433" t="s">
        <v>646</v>
      </c>
    </row>
    <row r="60" spans="2:7" ht="25.5">
      <c r="D60" s="428"/>
      <c r="E60" s="428"/>
      <c r="F60" s="464"/>
      <c r="G60" s="429" t="s">
        <v>364</v>
      </c>
    </row>
  </sheetData>
  <phoneticPr fontId="9" type="noConversion"/>
  <conditionalFormatting sqref="C3:D58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abSelected="1" topLeftCell="S1" zoomScaleNormal="100" workbookViewId="0">
      <pane ySplit="2" topLeftCell="A33" activePane="bottomLeft" state="frozen"/>
      <selection activeCell="W1" sqref="W1"/>
      <selection pane="bottomLeft" activeCell="AC42" sqref="AC42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3" width="9.796875" style="2" customWidth="1"/>
    <col min="25" max="25" width="9.796875" style="407" customWidth="1"/>
    <col min="26" max="26" width="5.59765625" customWidth="1"/>
    <col min="27" max="27" width="10.296875" style="2" customWidth="1"/>
    <col min="28" max="30" width="10.296875" style="421" customWidth="1"/>
    <col min="31" max="31" width="10.59765625" style="407" customWidth="1"/>
    <col min="32" max="32" width="11.69921875" style="2" customWidth="1"/>
    <col min="33" max="33" width="13.5" style="421" customWidth="1"/>
    <col min="34" max="34" width="4.296875" style="2" customWidth="1"/>
    <col min="35" max="35" width="5.5" style="2" customWidth="1"/>
    <col min="36" max="49" width="8.796875" style="2"/>
    <col min="50" max="50" width="8.796875" style="11"/>
    <col min="51" max="51" width="12.8984375" style="2" customWidth="1"/>
    <col min="52" max="54" width="3.69921875" style="443" customWidth="1"/>
    <col min="55" max="103" width="3.69921875" style="2" customWidth="1"/>
    <col min="104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407"/>
      <c r="Y1" s="2"/>
      <c r="Z1" s="7" t="s">
        <v>5</v>
      </c>
      <c r="AA1" s="139"/>
      <c r="AB1" s="139"/>
      <c r="AC1" s="8"/>
      <c r="AD1" s="138"/>
      <c r="AE1" s="2"/>
      <c r="AF1" s="421"/>
      <c r="AG1" s="2"/>
      <c r="AV1" s="11"/>
      <c r="AX1" s="2"/>
      <c r="AY1" s="443"/>
      <c r="BB1" s="2"/>
    </row>
    <row r="2" spans="2:102" ht="26.25" thickBot="1">
      <c r="B2" s="491" t="s">
        <v>667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640</v>
      </c>
      <c r="U2" s="420" t="s">
        <v>11</v>
      </c>
      <c r="V2" s="420" t="s">
        <v>642</v>
      </c>
      <c r="W2" s="420" t="s">
        <v>641</v>
      </c>
      <c r="X2" s="420" t="s">
        <v>383</v>
      </c>
      <c r="Y2" s="420"/>
      <c r="Z2" s="419" t="s">
        <v>14</v>
      </c>
      <c r="AA2" s="396" t="s">
        <v>19</v>
      </c>
      <c r="AB2" s="398" t="s">
        <v>585</v>
      </c>
      <c r="AC2" s="397" t="s">
        <v>15</v>
      </c>
      <c r="AD2" s="399" t="s">
        <v>16</v>
      </c>
      <c r="AE2" s="2"/>
      <c r="AF2" s="421"/>
      <c r="AG2" s="2"/>
      <c r="AV2" s="11"/>
      <c r="AX2" s="2"/>
      <c r="AY2" s="443"/>
      <c r="BB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:U34" si="0" xml:space="preserve"> J3</f>
        <v>1</v>
      </c>
      <c r="V3" s="411" t="str">
        <f t="shared" ref="V3:V34" si="1">I3</f>
        <v>p</v>
      </c>
      <c r="W3" s="410" t="str" cm="1">
        <f t="array" ref="W3" xml:space="preserve"> INDEX(注音編碼對照表!$E$3:$E$58, MATCH(TRUE, EXACT(表格1_33411[[#This Row],[注音編碼]], 注音編碼對照表!$D$3:$D$54), 0))</f>
        <v>ㄅ</v>
      </c>
      <c r="X3" s="412" t="str" cm="1">
        <f t="array" ref="X3" xml:space="preserve"> INDEX(注音編碼對照表!$G$3:$G$58, MATCH(TRUE, EXACT(表格1_33411[[#This Row],[注音編碼]], 注音編碼對照表!$D$3:$D$54), 0))</f>
        <v>p</v>
      </c>
      <c r="Y3" s="24"/>
      <c r="Z3" s="413">
        <f>ROW() - 2</f>
        <v>1</v>
      </c>
      <c r="AA3" s="71" t="str">
        <f t="shared" ref="AA3:AA34" si="2">U3</f>
        <v>1</v>
      </c>
      <c r="AB3" s="379" t="str">
        <f t="shared" ref="AB3:AB34" si="3">V3</f>
        <v>p</v>
      </c>
      <c r="AC3" s="32" t="str">
        <f t="shared" ref="AC3:AC34" si="4">W3</f>
        <v>ㄅ</v>
      </c>
      <c r="AD3" s="430" t="str">
        <f t="shared" ref="AD3:AD34" si="5">X3</f>
        <v>p</v>
      </c>
      <c r="AE3" s="2"/>
      <c r="AF3" s="361" t="str">
        <f xml:space="preserve"> "  alphabet: '" &amp; _xlfn.CONCAT(AA$3:AA$54) &amp; "'"</f>
        <v xml:space="preserve">  alphabet: '1!qa2wsxeEdcbyhnBYHN?ujm8ik,9l.0p;/-UJ*I&lt;(LOA: 43657'</v>
      </c>
      <c r="AG3" s="438"/>
      <c r="AH3" s="438"/>
      <c r="AI3" s="438"/>
      <c r="AJ3" s="438"/>
      <c r="AK3" s="438"/>
      <c r="AL3" s="438"/>
      <c r="AM3" s="438"/>
      <c r="AN3" s="438"/>
      <c r="AV3" s="11"/>
      <c r="AX3" s="2"/>
      <c r="AY3" s="443"/>
      <c r="BB3" s="2"/>
    </row>
    <row r="4" spans="2:102" ht="32.25">
      <c r="B4" s="2">
        <f xml:space="preserve"> SEARCH("|",$B$2,B3+1)</f>
        <v>58</v>
      </c>
      <c r="H4" s="2">
        <f t="shared" ref="H4:H54" si="6" xml:space="preserve"> ROW() - 2</f>
        <v>2</v>
      </c>
      <c r="I4" s="136" t="str">
        <f t="shared" ref="I4:I54" si="7" xml:space="preserve"> IFERROR( MID($B$6, $H4, 1), "")</f>
        <v>b</v>
      </c>
      <c r="J4" s="136" t="str">
        <f t="shared" ref="J4:J54" si="8" xml:space="preserve"> IFERROR( MID($B$7, $H4, 1), "")</f>
        <v>!</v>
      </c>
      <c r="L4" s="2">
        <v>2</v>
      </c>
      <c r="M4" s="21" t="str">
        <f t="shared" ref="M4:M19" si="9" xml:space="preserve"> IFERROR( MID($B$15, $H4, 1), "")</f>
        <v>!</v>
      </c>
      <c r="N4" s="21" t="str">
        <f t="shared" ref="N4:N54" si="10" xml:space="preserve"> IFERROR( MID($B$16, $H4, 1), "")</f>
        <v>ㆠ</v>
      </c>
      <c r="P4" s="2">
        <v>2</v>
      </c>
      <c r="Q4" s="22" t="str">
        <f t="shared" ref="Q4:Q44" si="11" xml:space="preserve"> IFERROR( MID($B$25, $P4, 1), "")</f>
        <v>P</v>
      </c>
      <c r="R4" s="22" t="str">
        <f t="shared" ref="R4:R44" si="12" xml:space="preserve"> IFERROR( MID($B$26, $P4, 1), "")</f>
        <v>ㄆ</v>
      </c>
      <c r="T4" s="2">
        <v>2</v>
      </c>
      <c r="U4" s="409" t="str">
        <f t="shared" si="0"/>
        <v>!</v>
      </c>
      <c r="V4" s="411" t="str">
        <f t="shared" si="1"/>
        <v>b</v>
      </c>
      <c r="W4" s="410" t="str" cm="1">
        <f t="array" ref="W4" xml:space="preserve"> INDEX(注音編碼對照表!$E$3:$E$58, MATCH(TRUE, EXACT(表格1_33411[[#This Row],[注音編碼]], 注音編碼對照表!$D$3:$D$54), 0))</f>
        <v>ㆠ</v>
      </c>
      <c r="X4" s="412" t="str" cm="1">
        <f t="array" ref="X4" xml:space="preserve"> INDEX(注音編碼對照表!$G$3:$G$58, MATCH(TRUE, EXACT(表格1_33411[[#This Row],[注音編碼]], 注音編碼對照表!$D$3:$D$54), 0))</f>
        <v>b</v>
      </c>
      <c r="Y4" s="24"/>
      <c r="Z4" s="413">
        <f t="shared" ref="Z4:Z58" si="13">ROW() - 2</f>
        <v>2</v>
      </c>
      <c r="AA4" s="71" t="str">
        <f t="shared" si="2"/>
        <v>!</v>
      </c>
      <c r="AB4" s="379" t="str">
        <f t="shared" si="3"/>
        <v>b</v>
      </c>
      <c r="AC4" s="32" t="str">
        <f t="shared" si="4"/>
        <v>ㆠ</v>
      </c>
      <c r="AD4" s="430" t="str">
        <f t="shared" si="5"/>
        <v>b</v>
      </c>
      <c r="AE4" s="2"/>
      <c r="AF4" s="361" t="str">
        <f xml:space="preserve"> "  initials: '" &amp; _xlfn.CONCAT(AA$3:AA$45) &amp; "'"</f>
        <v xml:space="preserve">  initials: '1!qa2wsxeEdcbyhnBYHN?ujm8ik,9l.0p;/-UJ*I&lt;(L'</v>
      </c>
      <c r="AG4" s="438"/>
      <c r="AH4" s="438"/>
      <c r="AI4" s="438"/>
      <c r="AJ4" s="438"/>
      <c r="AK4" s="438"/>
      <c r="AL4" s="438"/>
      <c r="AM4" s="438"/>
      <c r="AN4" s="438"/>
      <c r="AV4" s="11"/>
      <c r="AX4" s="2"/>
      <c r="AY4" s="443"/>
      <c r="BB4" s="2"/>
    </row>
    <row r="5" spans="2:102" ht="32.25">
      <c r="B5" s="2">
        <f xml:space="preserve"> SEARCH("|",$B$2,B4+1)</f>
        <v>111</v>
      </c>
      <c r="H5" s="2">
        <f t="shared" si="6"/>
        <v>3</v>
      </c>
      <c r="I5" s="136" t="str">
        <f t="shared" si="7"/>
        <v>P</v>
      </c>
      <c r="J5" s="136" t="str">
        <f t="shared" si="8"/>
        <v>q</v>
      </c>
      <c r="L5" s="2">
        <v>3</v>
      </c>
      <c r="M5" s="21" t="str">
        <f t="shared" si="9"/>
        <v>q</v>
      </c>
      <c r="N5" s="21" t="str">
        <f t="shared" si="10"/>
        <v>ㄆ</v>
      </c>
      <c r="P5" s="2">
        <v>3</v>
      </c>
      <c r="Q5" s="22" t="str">
        <f t="shared" si="11"/>
        <v>b</v>
      </c>
      <c r="R5" s="22" t="str">
        <f t="shared" si="12"/>
        <v>ㆠ</v>
      </c>
      <c r="T5" s="2">
        <v>3</v>
      </c>
      <c r="U5" s="409" t="str">
        <f t="shared" si="0"/>
        <v>q</v>
      </c>
      <c r="V5" s="411" t="str">
        <f t="shared" si="1"/>
        <v>P</v>
      </c>
      <c r="W5" s="410" t="str" cm="1">
        <f t="array" ref="W5" xml:space="preserve"> INDEX(注音編碼對照表!$E$3:$E$58, MATCH(TRUE, EXACT(表格1_33411[[#This Row],[注音編碼]], 注音編碼對照表!$D$3:$D$54), 0))</f>
        <v>ㄆ</v>
      </c>
      <c r="X5" s="412" t="str" cm="1">
        <f t="array" ref="X5" xml:space="preserve"> INDEX(注音編碼對照表!$G$3:$G$58, MATCH(TRUE, EXACT(表格1_33411[[#This Row],[注音編碼]], 注音編碼對照表!$D$3:$D$54), 0))</f>
        <v>ph</v>
      </c>
      <c r="Y5" s="24"/>
      <c r="Z5" s="413">
        <f t="shared" si="13"/>
        <v>3</v>
      </c>
      <c r="AA5" s="71" t="str">
        <f t="shared" si="2"/>
        <v>q</v>
      </c>
      <c r="AB5" s="379" t="str">
        <f t="shared" si="3"/>
        <v>P</v>
      </c>
      <c r="AC5" s="32" t="str">
        <f t="shared" si="4"/>
        <v>ㄆ</v>
      </c>
      <c r="AD5" s="430" t="str">
        <f t="shared" si="5"/>
        <v>ph</v>
      </c>
      <c r="AE5" s="2"/>
      <c r="AF5" s="361" t="str">
        <f xml:space="preserve"> "  finals:   '" &amp; _xlfn.CONCAT(AA$49:AA$54) &amp; "'"</f>
        <v xml:space="preserve">  finals:   ' 43657'</v>
      </c>
      <c r="AG5" s="438"/>
      <c r="AH5" s="438"/>
      <c r="AI5" s="438"/>
      <c r="AJ5" s="438"/>
      <c r="AK5" s="438"/>
      <c r="AL5" s="438"/>
      <c r="AM5" s="438"/>
      <c r="AN5" s="438"/>
      <c r="AV5" s="11"/>
      <c r="AX5" s="2"/>
      <c r="AY5" s="443"/>
      <c r="BB5" s="2"/>
    </row>
    <row r="6" spans="2:102" ht="32.25">
      <c r="B6" s="50" t="str">
        <f xml:space="preserve"> MID($B$2,B3+1, B4-B3-1)</f>
        <v>pbPmtTnlkgKhjzcsJZCSwiuMaOoeyxB@NGHWRDVIUAQEYX123570</v>
      </c>
      <c r="C6" s="51">
        <f xml:space="preserve"> LEN(B6)</f>
        <v>52</v>
      </c>
      <c r="H6" s="2">
        <f t="shared" si="6"/>
        <v>4</v>
      </c>
      <c r="I6" s="136" t="str">
        <f t="shared" si="7"/>
        <v>m</v>
      </c>
      <c r="J6" s="136" t="str">
        <f t="shared" si="8"/>
        <v>a</v>
      </c>
      <c r="L6" s="2">
        <v>4</v>
      </c>
      <c r="M6" s="21" t="str">
        <f t="shared" si="9"/>
        <v>a</v>
      </c>
      <c r="N6" s="21" t="str">
        <f t="shared" si="10"/>
        <v>ㄇ</v>
      </c>
      <c r="P6" s="2">
        <v>4</v>
      </c>
      <c r="Q6" s="22" t="str">
        <f t="shared" si="11"/>
        <v>t</v>
      </c>
      <c r="R6" s="22" t="str">
        <f t="shared" si="12"/>
        <v>ㄉ</v>
      </c>
      <c r="T6" s="2">
        <v>4</v>
      </c>
      <c r="U6" s="409" t="str">
        <f t="shared" si="0"/>
        <v>a</v>
      </c>
      <c r="V6" s="411" t="str">
        <f t="shared" si="1"/>
        <v>m</v>
      </c>
      <c r="W6" s="410" t="str" cm="1">
        <f t="array" ref="W6" xml:space="preserve"> INDEX(注音編碼對照表!$E$3:$E$58, MATCH(TRUE, EXACT(表格1_33411[[#This Row],[注音編碼]], 注音編碼對照表!$D$3:$D$54), 0))</f>
        <v>ㄇ</v>
      </c>
      <c r="X6" s="412" t="str" cm="1">
        <f t="array" ref="X6" xml:space="preserve"> INDEX(注音編碼對照表!$G$3:$G$58, MATCH(TRUE, EXACT(表格1_33411[[#This Row],[注音編碼]], 注音編碼對照表!$D$3:$D$54), 0))</f>
        <v>m</v>
      </c>
      <c r="Y6" s="24"/>
      <c r="Z6" s="413">
        <f t="shared" si="13"/>
        <v>4</v>
      </c>
      <c r="AA6" s="71" t="str">
        <f t="shared" si="2"/>
        <v>a</v>
      </c>
      <c r="AB6" s="379" t="str">
        <f t="shared" si="3"/>
        <v>m</v>
      </c>
      <c r="AC6" s="32" t="str">
        <f t="shared" si="4"/>
        <v>ㄇ</v>
      </c>
      <c r="AD6" s="430" t="str">
        <f t="shared" si="5"/>
        <v>m</v>
      </c>
      <c r="AE6" s="2"/>
      <c r="AF6" s="421"/>
      <c r="AG6" s="2"/>
      <c r="AV6" s="11"/>
      <c r="AX6" s="2"/>
      <c r="AY6" s="443"/>
      <c r="BB6" s="2"/>
    </row>
    <row r="7" spans="2:102" ht="32.25">
      <c r="B7" s="50" t="str">
        <f xml:space="preserve"> MID($B$2,B4+1, B5-B4-1)</f>
        <v>1!qa2wsxeEdcbyhnBYHN?ujm8ik,9l.0p;:/-OAUJ*I&lt;(L 43657</v>
      </c>
      <c r="C7" s="51">
        <f xml:space="preserve"> LEN(B7)</f>
        <v>52</v>
      </c>
      <c r="H7" s="2">
        <f t="shared" si="6"/>
        <v>5</v>
      </c>
      <c r="I7" s="136" t="str">
        <f t="shared" si="7"/>
        <v>t</v>
      </c>
      <c r="J7" s="136" t="str">
        <f t="shared" si="8"/>
        <v>2</v>
      </c>
      <c r="L7" s="2">
        <v>5</v>
      </c>
      <c r="M7" s="21" t="str">
        <f t="shared" si="9"/>
        <v>2</v>
      </c>
      <c r="N7" s="21" t="str">
        <f t="shared" si="10"/>
        <v>ㄉ</v>
      </c>
      <c r="P7" s="2">
        <v>5</v>
      </c>
      <c r="Q7" s="22" t="str">
        <f t="shared" si="11"/>
        <v>T</v>
      </c>
      <c r="R7" s="22" t="str">
        <f t="shared" si="12"/>
        <v>ㄊ</v>
      </c>
      <c r="T7" s="2">
        <v>5</v>
      </c>
      <c r="U7" s="409" t="str">
        <f t="shared" si="0"/>
        <v>2</v>
      </c>
      <c r="V7" s="411" t="str">
        <f t="shared" si="1"/>
        <v>t</v>
      </c>
      <c r="W7" s="410" t="str" cm="1">
        <f t="array" ref="W7" xml:space="preserve"> INDEX(注音編碼對照表!$E$3:$E$58, MATCH(TRUE, EXACT(表格1_33411[[#This Row],[注音編碼]], 注音編碼對照表!$D$3:$D$54), 0))</f>
        <v>ㄉ</v>
      </c>
      <c r="X7" s="412" t="str" cm="1">
        <f t="array" ref="X7" xml:space="preserve"> INDEX(注音編碼對照表!$G$3:$G$58, MATCH(TRUE, EXACT(表格1_33411[[#This Row],[注音編碼]], 注音編碼對照表!$D$3:$D$54), 0))</f>
        <v>t</v>
      </c>
      <c r="Y7" s="24"/>
      <c r="Z7" s="413">
        <f t="shared" si="13"/>
        <v>5</v>
      </c>
      <c r="AA7" s="71" t="str">
        <f t="shared" si="2"/>
        <v>2</v>
      </c>
      <c r="AB7" s="379" t="str">
        <f t="shared" si="3"/>
        <v>t</v>
      </c>
      <c r="AC7" s="32" t="str">
        <f t="shared" si="4"/>
        <v>ㄉ</v>
      </c>
      <c r="AD7" s="430" t="str">
        <f t="shared" si="5"/>
        <v>t</v>
      </c>
      <c r="AE7" s="2"/>
      <c r="AF7" s="421"/>
      <c r="AG7" s="2"/>
      <c r="AV7" s="11"/>
      <c r="AX7" s="2"/>
      <c r="AY7" s="443"/>
      <c r="BB7" s="2"/>
    </row>
    <row r="8" spans="2:102" ht="32.25">
      <c r="H8" s="2">
        <f t="shared" si="6"/>
        <v>6</v>
      </c>
      <c r="I8" s="136" t="str">
        <f t="shared" si="7"/>
        <v>T</v>
      </c>
      <c r="J8" s="136" t="str">
        <f t="shared" si="8"/>
        <v>w</v>
      </c>
      <c r="L8" s="2">
        <v>6</v>
      </c>
      <c r="M8" s="21" t="str">
        <f t="shared" si="9"/>
        <v>w</v>
      </c>
      <c r="N8" s="21" t="str">
        <f t="shared" si="10"/>
        <v>ㄊ</v>
      </c>
      <c r="P8" s="2">
        <v>6</v>
      </c>
      <c r="Q8" s="22" t="str">
        <f t="shared" si="11"/>
        <v>d</v>
      </c>
      <c r="R8" s="22" t="str">
        <f t="shared" si="12"/>
        <v>ㄌ</v>
      </c>
      <c r="T8" s="2">
        <v>6</v>
      </c>
      <c r="U8" s="409" t="str">
        <f t="shared" si="0"/>
        <v>w</v>
      </c>
      <c r="V8" s="411" t="str">
        <f t="shared" si="1"/>
        <v>T</v>
      </c>
      <c r="W8" s="410" t="str" cm="1">
        <f t="array" ref="W8" xml:space="preserve"> INDEX(注音編碼對照表!$E$3:$E$58, MATCH(TRUE, EXACT(表格1_33411[[#This Row],[注音編碼]], 注音編碼對照表!$D$3:$D$54), 0))</f>
        <v>ㄊ</v>
      </c>
      <c r="X8" s="412" t="str" cm="1">
        <f t="array" ref="X8" xml:space="preserve"> INDEX(注音編碼對照表!$G$3:$G$58, MATCH(TRUE, EXACT(表格1_33411[[#This Row],[注音編碼]], 注音編碼對照表!$D$3:$D$54), 0))</f>
        <v>th</v>
      </c>
      <c r="Y8" s="24"/>
      <c r="Z8" s="413">
        <f t="shared" si="13"/>
        <v>6</v>
      </c>
      <c r="AA8" s="71" t="str">
        <f t="shared" si="2"/>
        <v>w</v>
      </c>
      <c r="AB8" s="379" t="str">
        <f t="shared" si="3"/>
        <v>T</v>
      </c>
      <c r="AC8" s="32" t="str">
        <f t="shared" si="4"/>
        <v>ㄊ</v>
      </c>
      <c r="AD8" s="430" t="str">
        <f t="shared" si="5"/>
        <v>th</v>
      </c>
      <c r="AE8" s="2"/>
      <c r="AF8" s="422" t="s">
        <v>653</v>
      </c>
      <c r="AG8" s="2"/>
      <c r="AH8" s="457" t="str">
        <f xml:space="preserve"> """xlit|" &amp; AH9 &amp; "|" &amp; AH10 &amp; "|"""</f>
        <v>"xlit|pbPmtTnlkgKhjzcsJZCSwiuMaOoeyxB@NGWRIUAQEYXDVH123570|1!qa2wsxeEdcbyhnBYHN?ujm8ik,9l.0p;/-UJ*I&lt;(LOA: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0"/>
      <c r="AX8" s="2"/>
      <c r="AY8" s="448" cm="1">
        <f t="array" ref="AY8" xml:space="preserve"> COLUMN() - COLUMN($AY:$AY)</f>
        <v>0</v>
      </c>
      <c r="AZ8" s="448" cm="1">
        <f t="array" ref="AZ8" xml:space="preserve"> COLUMN() - COLUMN($AY:$AY)</f>
        <v>1</v>
      </c>
      <c r="BA8" s="448" cm="1">
        <f t="array" ref="BA8" xml:space="preserve"> COLUMN() - COLUMN($AY:$AY)</f>
        <v>2</v>
      </c>
      <c r="BB8" s="448" cm="1">
        <f t="array" ref="BB8" xml:space="preserve"> COLUMN() - COLUMN($AY:$AY)</f>
        <v>3</v>
      </c>
      <c r="BC8" s="448" cm="1">
        <f t="array" ref="BC8" xml:space="preserve"> COLUMN() - COLUMN($AY:$AY)</f>
        <v>4</v>
      </c>
      <c r="BD8" s="448" cm="1">
        <f t="array" ref="BD8" xml:space="preserve"> COLUMN() - COLUMN($AY:$AY)</f>
        <v>5</v>
      </c>
      <c r="BE8" s="448" cm="1">
        <f t="array" ref="BE8" xml:space="preserve"> COLUMN() - COLUMN($AY:$AY)</f>
        <v>6</v>
      </c>
      <c r="BF8" s="448" cm="1">
        <f t="array" ref="BF8" xml:space="preserve"> COLUMN() - COLUMN($AY:$AY)</f>
        <v>7</v>
      </c>
      <c r="BG8" s="448" cm="1">
        <f t="array" ref="BG8" xml:space="preserve"> COLUMN() - COLUMN($AY:$AY)</f>
        <v>8</v>
      </c>
      <c r="BH8" s="448" cm="1">
        <f t="array" ref="BH8" xml:space="preserve"> COLUMN() - COLUMN($AY:$AY)</f>
        <v>9</v>
      </c>
      <c r="BI8" s="448" cm="1">
        <f t="array" ref="BI8" xml:space="preserve"> COLUMN() - COLUMN($AY:$AY)</f>
        <v>10</v>
      </c>
      <c r="BJ8" s="448" cm="1">
        <f t="array" ref="BJ8" xml:space="preserve"> COLUMN() - COLUMN($AY:$AY)</f>
        <v>11</v>
      </c>
      <c r="BK8" s="448" cm="1">
        <f t="array" ref="BK8" xml:space="preserve"> COLUMN() - COLUMN($AY:$AY)</f>
        <v>12</v>
      </c>
      <c r="BL8" s="448" cm="1">
        <f t="array" ref="BL8" xml:space="preserve"> COLUMN() - COLUMN($AY:$AY)</f>
        <v>13</v>
      </c>
      <c r="BM8" s="448" cm="1">
        <f t="array" ref="BM8" xml:space="preserve"> COLUMN() - COLUMN($AY:$AY)</f>
        <v>14</v>
      </c>
      <c r="BN8" s="448" cm="1">
        <f t="array" ref="BN8" xml:space="preserve"> COLUMN() - COLUMN($AY:$AY)</f>
        <v>15</v>
      </c>
      <c r="BO8" s="448" cm="1">
        <f t="array" ref="BO8" xml:space="preserve"> COLUMN() - COLUMN($AY:$AY)</f>
        <v>16</v>
      </c>
      <c r="BP8" s="448" cm="1">
        <f t="array" ref="BP8" xml:space="preserve"> COLUMN() - COLUMN($AY:$AY)</f>
        <v>17</v>
      </c>
      <c r="BQ8" s="448" cm="1">
        <f t="array" ref="BQ8" xml:space="preserve"> COLUMN() - COLUMN($AY:$AY)</f>
        <v>18</v>
      </c>
      <c r="BR8" s="448" cm="1">
        <f t="array" ref="BR8" xml:space="preserve"> COLUMN() - COLUMN($AY:$AY)</f>
        <v>19</v>
      </c>
      <c r="BS8" s="448" cm="1">
        <f t="array" ref="BS8" xml:space="preserve"> COLUMN() - COLUMN($AY:$AY)</f>
        <v>20</v>
      </c>
      <c r="BT8" s="448" cm="1">
        <f t="array" ref="BT8" xml:space="preserve"> COLUMN() - COLUMN($AY:$AY)</f>
        <v>21</v>
      </c>
      <c r="BU8" s="448" cm="1">
        <f t="array" ref="BU8" xml:space="preserve"> COLUMN() - COLUMN($AY:$AY)</f>
        <v>22</v>
      </c>
      <c r="BV8" s="448" cm="1">
        <f t="array" ref="BV8" xml:space="preserve"> COLUMN() - COLUMN($AY:$AY)</f>
        <v>23</v>
      </c>
      <c r="BW8" s="448" cm="1">
        <f t="array" ref="BW8" xml:space="preserve"> COLUMN() - COLUMN($AY:$AY)</f>
        <v>24</v>
      </c>
      <c r="BX8" s="448" cm="1">
        <f t="array" ref="BX8" xml:space="preserve"> COLUMN() - COLUMN($AY:$AY)</f>
        <v>25</v>
      </c>
      <c r="BY8" s="448" cm="1">
        <f t="array" ref="BY8" xml:space="preserve"> COLUMN() - COLUMN($AY:$AY)</f>
        <v>26</v>
      </c>
      <c r="BZ8" s="448" cm="1">
        <f t="array" ref="BZ8" xml:space="preserve"> COLUMN() - COLUMN($AY:$AY)</f>
        <v>27</v>
      </c>
      <c r="CA8" s="448" cm="1">
        <f t="array" ref="CA8" xml:space="preserve"> COLUMN() - COLUMN($AY:$AY)</f>
        <v>28</v>
      </c>
      <c r="CB8" s="448" cm="1">
        <f t="array" ref="CB8" xml:space="preserve"> COLUMN() - COLUMN($AY:$AY)</f>
        <v>29</v>
      </c>
      <c r="CC8" s="448" cm="1">
        <f t="array" ref="CC8" xml:space="preserve"> COLUMN() - COLUMN($AY:$AY)</f>
        <v>30</v>
      </c>
      <c r="CD8" s="448" cm="1">
        <f t="array" ref="CD8" xml:space="preserve"> COLUMN() - COLUMN($AY:$AY)</f>
        <v>31</v>
      </c>
      <c r="CE8" s="448" cm="1">
        <f t="array" ref="CE8" xml:space="preserve"> COLUMN() - COLUMN($AY:$AY)</f>
        <v>32</v>
      </c>
      <c r="CF8" s="448" cm="1">
        <f t="array" ref="CF8" xml:space="preserve"> COLUMN() - COLUMN($AY:$AY)</f>
        <v>33</v>
      </c>
      <c r="CG8" s="448" cm="1">
        <f t="array" ref="CG8" xml:space="preserve"> COLUMN() - COLUMN($AY:$AY)</f>
        <v>34</v>
      </c>
      <c r="CH8" s="448" cm="1">
        <f t="array" ref="CH8" xml:space="preserve"> COLUMN() - COLUMN($AY:$AY)</f>
        <v>35</v>
      </c>
      <c r="CI8" s="448" cm="1">
        <f t="array" ref="CI8" xml:space="preserve"> COLUMN() - COLUMN($AY:$AY)</f>
        <v>36</v>
      </c>
      <c r="CJ8" s="448" cm="1">
        <f t="array" ref="CJ8" xml:space="preserve"> COLUMN() - COLUMN($AY:$AY)</f>
        <v>37</v>
      </c>
      <c r="CK8" s="448" cm="1">
        <f t="array" ref="CK8" xml:space="preserve"> COLUMN() - COLUMN($AY:$AY)</f>
        <v>38</v>
      </c>
      <c r="CL8" s="448" cm="1">
        <f t="array" ref="CL8" xml:space="preserve"> COLUMN() - COLUMN($AY:$AY)</f>
        <v>39</v>
      </c>
      <c r="CM8" s="448" cm="1">
        <f t="array" ref="CM8" xml:space="preserve"> COLUMN() - COLUMN($AY:$AY)</f>
        <v>40</v>
      </c>
      <c r="CN8" s="448" cm="1">
        <f t="array" ref="CN8" xml:space="preserve"> COLUMN() - COLUMN($AY:$AY)</f>
        <v>41</v>
      </c>
      <c r="CO8" s="448" cm="1">
        <f t="array" ref="CO8" xml:space="preserve"> COLUMN() - COLUMN($AY:$AY)</f>
        <v>42</v>
      </c>
      <c r="CP8" s="448" cm="1">
        <f t="array" ref="CP8" xml:space="preserve"> COLUMN() - COLUMN($AY:$AY)</f>
        <v>43</v>
      </c>
      <c r="CQ8" s="448" cm="1">
        <f t="array" ref="CQ8" xml:space="preserve"> COLUMN() - COLUMN($AY:$AY)</f>
        <v>44</v>
      </c>
      <c r="CR8" s="448" cm="1">
        <f t="array" ref="CR8" xml:space="preserve"> COLUMN() - COLUMN($AY:$AY)</f>
        <v>45</v>
      </c>
      <c r="CS8" s="448" cm="1">
        <f t="array" ref="CS8" xml:space="preserve"> COLUMN() - COLUMN($AY:$AY)</f>
        <v>46</v>
      </c>
      <c r="CT8" s="448" cm="1">
        <f t="array" ref="CT8" xml:space="preserve"> COLUMN() - COLUMN($AY:$AY)</f>
        <v>47</v>
      </c>
      <c r="CU8" s="448" cm="1">
        <f t="array" ref="CU8" xml:space="preserve"> COLUMN() - COLUMN($AY:$AY)</f>
        <v>48</v>
      </c>
      <c r="CV8" s="448" cm="1">
        <f t="array" ref="CV8" xml:space="preserve"> COLUMN() - COLUMN($AY:$AY)</f>
        <v>49</v>
      </c>
      <c r="CW8" s="448" cm="1">
        <f t="array" ref="CW8" xml:space="preserve"> COLUMN() - COLUMN($AY:$AY)</f>
        <v>50</v>
      </c>
      <c r="CX8" s="448" cm="1">
        <f t="array" ref="CX8" xml:space="preserve"> COLUMN() - COLUMN($AY:$AY)</f>
        <v>51</v>
      </c>
    </row>
    <row r="9" spans="2:102" ht="32.25">
      <c r="H9" s="2">
        <f t="shared" si="6"/>
        <v>7</v>
      </c>
      <c r="I9" s="136" t="str">
        <f t="shared" si="7"/>
        <v>n</v>
      </c>
      <c r="J9" s="136" t="str">
        <f t="shared" si="8"/>
        <v>s</v>
      </c>
      <c r="L9" s="2">
        <v>7</v>
      </c>
      <c r="M9" s="21" t="str">
        <f t="shared" si="9"/>
        <v>s</v>
      </c>
      <c r="N9" s="21" t="str">
        <f t="shared" si="10"/>
        <v>ㄋ</v>
      </c>
      <c r="P9" s="2">
        <v>7</v>
      </c>
      <c r="Q9" s="22" t="str">
        <f t="shared" si="11"/>
        <v>k</v>
      </c>
      <c r="R9" s="22" t="str">
        <f t="shared" si="12"/>
        <v>ㄍ</v>
      </c>
      <c r="T9" s="2">
        <v>7</v>
      </c>
      <c r="U9" s="409" t="str">
        <f t="shared" si="0"/>
        <v>s</v>
      </c>
      <c r="V9" s="411" t="str">
        <f t="shared" si="1"/>
        <v>n</v>
      </c>
      <c r="W9" s="410" t="str" cm="1">
        <f t="array" ref="W9" xml:space="preserve"> INDEX(注音編碼對照表!$E$3:$E$58, MATCH(TRUE, EXACT(表格1_33411[[#This Row],[注音編碼]], 注音編碼對照表!$D$3:$D$54), 0))</f>
        <v>ㄋ</v>
      </c>
      <c r="X9" s="412" t="str" cm="1">
        <f t="array" ref="X9" xml:space="preserve"> INDEX(注音編碼對照表!$G$3:$G$58, MATCH(TRUE, EXACT(表格1_33411[[#This Row],[注音編碼]], 注音編碼對照表!$D$3:$D$54), 0))</f>
        <v>n</v>
      </c>
      <c r="Y9" s="24"/>
      <c r="Z9" s="413">
        <f t="shared" si="13"/>
        <v>7</v>
      </c>
      <c r="AA9" s="71" t="str">
        <f t="shared" si="2"/>
        <v>s</v>
      </c>
      <c r="AB9" s="379" t="str">
        <f t="shared" si="3"/>
        <v>n</v>
      </c>
      <c r="AC9" s="32" t="str">
        <f t="shared" si="4"/>
        <v>ㄋ</v>
      </c>
      <c r="AD9" s="430" t="str">
        <f t="shared" si="5"/>
        <v>n</v>
      </c>
      <c r="AE9" s="2"/>
      <c r="AF9" s="423" t="s">
        <v>642</v>
      </c>
      <c r="AG9" s="1">
        <f xml:space="preserve"> LEN(AH9)</f>
        <v>52</v>
      </c>
      <c r="AH9" s="37" t="str">
        <f xml:space="preserve"> _xlfn.CONCAT(AB$3:AB$54)</f>
        <v>pbPmtTnlkgKhjzcsJZCSwiuMaOoeyxB@NGWRIUAQEYXDVH123570</v>
      </c>
      <c r="AU9" s="38" t="s">
        <v>25</v>
      </c>
      <c r="AV9" s="461" t="s">
        <v>365</v>
      </c>
      <c r="AW9" s="40">
        <f xml:space="preserve"> FIND(AV9, AH9)</f>
        <v>51</v>
      </c>
      <c r="AX9" s="2"/>
      <c r="AY9" s="444" t="e">
        <f xml:space="preserve"> MID($AH$9, AY$13, 1)</f>
        <v>#VALUE!</v>
      </c>
      <c r="AZ9" s="444" t="str">
        <f xml:space="preserve"> MID($AH$9, AZ$13, 1)</f>
        <v>p</v>
      </c>
      <c r="BA9" s="444" t="str">
        <f xml:space="preserve"> MID($AH$9, BA$13, 1)</f>
        <v>b</v>
      </c>
      <c r="BB9" s="444" t="str">
        <f xml:space="preserve"> MID($AH$9, BB$13, 1)</f>
        <v>P</v>
      </c>
      <c r="BC9" s="444" t="str">
        <f xml:space="preserve"> MID($AH$9, BC$13, 1)</f>
        <v>m</v>
      </c>
      <c r="BD9" s="444" t="str">
        <f xml:space="preserve"> MID($AH$9, BD$13, 1)</f>
        <v>t</v>
      </c>
      <c r="BE9" s="444" t="str">
        <f xml:space="preserve"> MID($AH$9, BE$13, 1)</f>
        <v>T</v>
      </c>
      <c r="BF9" s="444" t="str">
        <f xml:space="preserve"> MID($AH$9, BF$13, 1)</f>
        <v>n</v>
      </c>
      <c r="BG9" s="444" t="str">
        <f xml:space="preserve"> MID($AH$9, BG$13, 1)</f>
        <v>l</v>
      </c>
      <c r="BH9" s="444" t="str">
        <f xml:space="preserve"> MID($AH$9, BH$13, 1)</f>
        <v>k</v>
      </c>
      <c r="BI9" s="444" t="str">
        <f xml:space="preserve"> MID($AH$9, BI$13, 1)</f>
        <v>g</v>
      </c>
      <c r="BJ9" s="444" t="str">
        <f xml:space="preserve"> MID($AH$9, BJ$13, 1)</f>
        <v>K</v>
      </c>
      <c r="BK9" s="444" t="str">
        <f xml:space="preserve"> MID($AH$9, BK$13, 1)</f>
        <v>h</v>
      </c>
      <c r="BL9" s="444" t="str">
        <f xml:space="preserve"> MID($AH$9, BL$13, 1)</f>
        <v>j</v>
      </c>
      <c r="BM9" s="444" t="str">
        <f xml:space="preserve"> MID($AH$9, BM$13, 1)</f>
        <v>z</v>
      </c>
      <c r="BN9" s="444" t="str">
        <f xml:space="preserve"> MID($AH$9, BN$13, 1)</f>
        <v>c</v>
      </c>
      <c r="BO9" s="444" t="str">
        <f xml:space="preserve"> MID($AH$9, BO$13, 1)</f>
        <v>s</v>
      </c>
      <c r="BP9" s="444" t="str">
        <f xml:space="preserve"> MID($AH$9, BP$13, 1)</f>
        <v>J</v>
      </c>
      <c r="BQ9" s="444" t="str">
        <f xml:space="preserve"> MID($AH$9, BQ$13, 1)</f>
        <v>Z</v>
      </c>
      <c r="BR9" s="444" t="str">
        <f xml:space="preserve"> MID($AH$9, BR$13, 1)</f>
        <v>C</v>
      </c>
      <c r="BS9" s="444" t="str">
        <f xml:space="preserve"> MID($AH$9, BS$13, 1)</f>
        <v>S</v>
      </c>
      <c r="BT9" s="444" t="str">
        <f xml:space="preserve"> MID($AH$9, BT$13, 1)</f>
        <v>w</v>
      </c>
      <c r="BU9" s="444" t="str">
        <f xml:space="preserve"> MID($AH$9, BU$13, 1)</f>
        <v>i</v>
      </c>
      <c r="BV9" s="444" t="str">
        <f xml:space="preserve"> MID($AH$9, BV$13, 1)</f>
        <v>u</v>
      </c>
      <c r="BW9" s="444" t="str">
        <f xml:space="preserve"> MID($AH$9, BW$13, 1)</f>
        <v>M</v>
      </c>
      <c r="BX9" s="444" t="str">
        <f xml:space="preserve"> MID($AH$9, BX$13, 1)</f>
        <v>a</v>
      </c>
      <c r="BY9" s="444" t="str">
        <f xml:space="preserve"> MID($AH$9, BY$13, 1)</f>
        <v>O</v>
      </c>
      <c r="BZ9" s="444" t="str">
        <f xml:space="preserve"> MID($AH$9, BZ$13, 1)</f>
        <v>o</v>
      </c>
      <c r="CA9" s="444" t="str">
        <f xml:space="preserve"> MID($AH$9, CA$13, 1)</f>
        <v>e</v>
      </c>
      <c r="CB9" s="447" t="str">
        <f xml:space="preserve"> MID($AH$9, CB$13, 1)</f>
        <v>y</v>
      </c>
      <c r="CC9" s="444" t="str">
        <f xml:space="preserve"> MID($AH$9, CC$13, 1)</f>
        <v>x</v>
      </c>
      <c r="CD9" s="444" t="str">
        <f xml:space="preserve"> MID($AH$9, CD$13, 1)</f>
        <v>B</v>
      </c>
      <c r="CE9" s="444" t="str">
        <f xml:space="preserve"> MID($AH$9, CE$13, 1)</f>
        <v>@</v>
      </c>
      <c r="CF9" s="444" t="str">
        <f xml:space="preserve"> MID($AH$9, CF$13, 1)</f>
        <v>N</v>
      </c>
      <c r="CG9" s="444" t="str">
        <f xml:space="preserve"> MID($AH$9, CG$13, 1)</f>
        <v>G</v>
      </c>
      <c r="CH9" s="444" t="str">
        <f xml:space="preserve"> MID($AH$9, CH$13, 1)</f>
        <v>W</v>
      </c>
      <c r="CI9" s="444" t="str">
        <f xml:space="preserve"> MID($AH$9, CI$13, 1)</f>
        <v>R</v>
      </c>
      <c r="CJ9" s="444" t="str">
        <f xml:space="preserve"> MID($AH$9, CJ$13, 1)</f>
        <v>I</v>
      </c>
      <c r="CK9" s="444" t="str">
        <f xml:space="preserve"> MID($AH$9, CK$13, 1)</f>
        <v>U</v>
      </c>
      <c r="CL9" s="444" t="str">
        <f xml:space="preserve"> MID($AH$9, CL$13, 1)</f>
        <v>A</v>
      </c>
      <c r="CM9" s="447" t="str">
        <f xml:space="preserve"> MID($AH$9, CM$13, 1)</f>
        <v>Q</v>
      </c>
      <c r="CN9" s="447" t="str">
        <f xml:space="preserve"> MID($AH$9, CN$13, 1)</f>
        <v>E</v>
      </c>
      <c r="CO9" s="447" t="str">
        <f xml:space="preserve"> MID($AH$9, CO$13, 1)</f>
        <v>Y</v>
      </c>
      <c r="CP9" s="447" t="str">
        <f xml:space="preserve"> MID($AH$9, CP$13, 1)</f>
        <v>X</v>
      </c>
      <c r="CQ9" s="447" t="str">
        <f xml:space="preserve"> MID($AH$9, CQ$13, 1)</f>
        <v>D</v>
      </c>
      <c r="CR9" s="463" t="str">
        <f xml:space="preserve"> MID($AH$9, CR$13, 1)</f>
        <v>V</v>
      </c>
      <c r="CS9" s="444" t="str">
        <f xml:space="preserve"> MID($AH$9, CS$13, 1)</f>
        <v>H</v>
      </c>
      <c r="CT9" s="444" t="str">
        <f xml:space="preserve"> MID($AH$9, CT$13, 1)</f>
        <v>1</v>
      </c>
      <c r="CU9" s="444" t="str">
        <f xml:space="preserve"> MID($AH$9, CU$13, 1)</f>
        <v>2</v>
      </c>
      <c r="CV9" s="444" t="str">
        <f xml:space="preserve"> MID($AH$9, CV$13, 1)</f>
        <v>3</v>
      </c>
      <c r="CW9" s="444" t="str">
        <f xml:space="preserve"> MID($AH$9, CW$13, 1)</f>
        <v>5</v>
      </c>
      <c r="CX9" s="444" t="str">
        <f xml:space="preserve"> MID($AH$9, CX$13, 1)</f>
        <v>7</v>
      </c>
    </row>
    <row r="10" spans="2:102" ht="32.25">
      <c r="B10" s="1" t="s">
        <v>2</v>
      </c>
      <c r="H10" s="2">
        <f t="shared" si="6"/>
        <v>8</v>
      </c>
      <c r="I10" s="136" t="str">
        <f t="shared" si="7"/>
        <v>l</v>
      </c>
      <c r="J10" s="136" t="str">
        <f t="shared" si="8"/>
        <v>x</v>
      </c>
      <c r="L10" s="2">
        <v>8</v>
      </c>
      <c r="M10" s="21" t="str">
        <f t="shared" si="9"/>
        <v>x</v>
      </c>
      <c r="N10" s="21" t="str">
        <f t="shared" si="10"/>
        <v>ㄌ</v>
      </c>
      <c r="P10" s="2">
        <v>8</v>
      </c>
      <c r="Q10" s="22" t="str">
        <f t="shared" si="11"/>
        <v>K</v>
      </c>
      <c r="R10" s="22" t="str">
        <f t="shared" si="12"/>
        <v>ㄎ</v>
      </c>
      <c r="T10" s="2">
        <v>8</v>
      </c>
      <c r="U10" s="409" t="str">
        <f t="shared" si="0"/>
        <v>x</v>
      </c>
      <c r="V10" s="411" t="str">
        <f t="shared" si="1"/>
        <v>l</v>
      </c>
      <c r="W10" s="410" t="str" cm="1">
        <f t="array" ref="W10" xml:space="preserve"> INDEX(注音編碼對照表!$E$3:$E$58, MATCH(TRUE, EXACT(表格1_33411[[#This Row],[注音編碼]], 注音編碼對照表!$D$3:$D$54), 0))</f>
        <v>ㄌ</v>
      </c>
      <c r="X10" s="412" t="str" cm="1">
        <f t="array" ref="X10" xml:space="preserve"> INDEX(注音編碼對照表!$G$3:$G$58, MATCH(TRUE, EXACT(表格1_33411[[#This Row],[注音編碼]], 注音編碼對照表!$D$3:$D$54), 0))</f>
        <v>l</v>
      </c>
      <c r="Y10" s="24"/>
      <c r="Z10" s="413">
        <f t="shared" si="13"/>
        <v>8</v>
      </c>
      <c r="AA10" s="71" t="str">
        <f t="shared" si="2"/>
        <v>x</v>
      </c>
      <c r="AB10" s="379" t="str">
        <f t="shared" si="3"/>
        <v>l</v>
      </c>
      <c r="AC10" s="32" t="str">
        <f t="shared" si="4"/>
        <v>ㄌ</v>
      </c>
      <c r="AD10" s="430" t="str">
        <f t="shared" si="5"/>
        <v>l</v>
      </c>
      <c r="AE10" s="2"/>
      <c r="AF10" s="424" t="s">
        <v>11</v>
      </c>
      <c r="AG10" s="1">
        <f xml:space="preserve"> LEN(AH10)</f>
        <v>52</v>
      </c>
      <c r="AH10" s="37" t="str">
        <f>_xlfn.CONCAT(AA3:AA54)</f>
        <v>1!qa2wsxeEdcbyhnBYHN?ujm8ik,9l.0p;/-UJ*I&lt;(LOA: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X10" s="2"/>
      <c r="AY10" s="444" t="e">
        <f xml:space="preserve"> MID($AH$10, AY$13, 1)</f>
        <v>#VALUE!</v>
      </c>
      <c r="AZ10" s="444" t="str">
        <f xml:space="preserve"> MID($AH$10, AZ$13, 1)</f>
        <v>1</v>
      </c>
      <c r="BA10" s="444" t="str">
        <f xml:space="preserve"> MID($AH$10, BA$13, 1)</f>
        <v>!</v>
      </c>
      <c r="BB10" s="444" t="str">
        <f xml:space="preserve"> MID($AH$10, BB$13, 1)</f>
        <v>q</v>
      </c>
      <c r="BC10" s="444" t="str">
        <f xml:space="preserve"> MID($AH$10, BC$13, 1)</f>
        <v>a</v>
      </c>
      <c r="BD10" s="444" t="str">
        <f xml:space="preserve"> MID($AH$10, BD$13, 1)</f>
        <v>2</v>
      </c>
      <c r="BE10" s="444" t="str">
        <f xml:space="preserve"> MID($AH$10, BE$13, 1)</f>
        <v>w</v>
      </c>
      <c r="BF10" s="444" t="str">
        <f xml:space="preserve"> MID($AH$10, BF$13, 1)</f>
        <v>s</v>
      </c>
      <c r="BG10" s="444" t="str">
        <f xml:space="preserve"> MID($AH$10, BG$13, 1)</f>
        <v>x</v>
      </c>
      <c r="BH10" s="444" t="str">
        <f xml:space="preserve"> MID($AH$10, BH$13, 1)</f>
        <v>e</v>
      </c>
      <c r="BI10" s="444" t="str">
        <f xml:space="preserve"> MID($AH$10, BI$13, 1)</f>
        <v>E</v>
      </c>
      <c r="BJ10" s="444" t="str">
        <f xml:space="preserve"> MID($AH$10, BJ$13, 1)</f>
        <v>d</v>
      </c>
      <c r="BK10" s="444" t="str">
        <f xml:space="preserve"> MID($AH$10, BK$13, 1)</f>
        <v>c</v>
      </c>
      <c r="BL10" s="444" t="str">
        <f xml:space="preserve"> MID($AH$10, BL$13, 1)</f>
        <v>b</v>
      </c>
      <c r="BM10" s="444" t="str">
        <f xml:space="preserve"> MID($AH$10, BM$13, 1)</f>
        <v>y</v>
      </c>
      <c r="BN10" s="444" t="str">
        <f xml:space="preserve"> MID($AH$10, BN$13, 1)</f>
        <v>h</v>
      </c>
      <c r="BO10" s="444" t="str">
        <f xml:space="preserve"> MID($AH$10, BO$13, 1)</f>
        <v>n</v>
      </c>
      <c r="BP10" s="444" t="str">
        <f xml:space="preserve"> MID($AH$10, BP$13, 1)</f>
        <v>B</v>
      </c>
      <c r="BQ10" s="444" t="str">
        <f xml:space="preserve"> MID($AH$10, BQ$13, 1)</f>
        <v>Y</v>
      </c>
      <c r="BR10" s="444" t="str">
        <f xml:space="preserve"> MID($AH$10, BR$13, 1)</f>
        <v>H</v>
      </c>
      <c r="BS10" s="444" t="str">
        <f xml:space="preserve"> MID($AH$10, BS$13, 1)</f>
        <v>N</v>
      </c>
      <c r="BT10" s="444" t="str">
        <f xml:space="preserve"> MID($AH$10, BT$13, 1)</f>
        <v>?</v>
      </c>
      <c r="BU10" s="444" t="str">
        <f xml:space="preserve"> MID($AH$10, BU$13, 1)</f>
        <v>u</v>
      </c>
      <c r="BV10" s="444" t="str">
        <f xml:space="preserve"> MID($AH$10, BV$13, 1)</f>
        <v>j</v>
      </c>
      <c r="BW10" s="444" t="str">
        <f xml:space="preserve"> MID($AH$10, BW$13, 1)</f>
        <v>m</v>
      </c>
      <c r="BX10" s="444" t="str">
        <f xml:space="preserve"> MID($AH$10, BX$13, 1)</f>
        <v>8</v>
      </c>
      <c r="BY10" s="444" t="str">
        <f xml:space="preserve"> MID($AH$10, BY$13, 1)</f>
        <v>i</v>
      </c>
      <c r="BZ10" s="444" t="str">
        <f xml:space="preserve"> MID($AH$10, BZ$13, 1)</f>
        <v>k</v>
      </c>
      <c r="CA10" s="444" t="str">
        <f xml:space="preserve"> MID($AH$10, CA$13, 1)</f>
        <v>,</v>
      </c>
      <c r="CB10" s="447" t="str">
        <f xml:space="preserve"> MID($AH$10, CB$13, 1)</f>
        <v>9</v>
      </c>
      <c r="CC10" s="444" t="str">
        <f xml:space="preserve"> MID($AH$10, CC$13, 1)</f>
        <v>l</v>
      </c>
      <c r="CD10" s="444" t="str">
        <f xml:space="preserve"> MID($AH$10, CD$13, 1)</f>
        <v>.</v>
      </c>
      <c r="CE10" s="444" t="str">
        <f xml:space="preserve"> MID($AH$10, CE$13, 1)</f>
        <v>0</v>
      </c>
      <c r="CF10" s="444" t="str">
        <f xml:space="preserve"> MID($AH$10, CF$13, 1)</f>
        <v>p</v>
      </c>
      <c r="CG10" s="444" t="str">
        <f xml:space="preserve"> MID($AH$10, CG$13, 1)</f>
        <v>;</v>
      </c>
      <c r="CH10" s="444" t="str">
        <f xml:space="preserve"> MID($AH$10, CH$13, 1)</f>
        <v>/</v>
      </c>
      <c r="CI10" s="444" t="str">
        <f xml:space="preserve"> MID($AH$10, CI$13, 1)</f>
        <v>-</v>
      </c>
      <c r="CJ10" s="444" t="str">
        <f xml:space="preserve"> MID($AH$10, CJ$13, 1)</f>
        <v>U</v>
      </c>
      <c r="CK10" s="444" t="str">
        <f xml:space="preserve"> MID($AH$10, CK$13, 1)</f>
        <v>J</v>
      </c>
      <c r="CL10" s="444" t="str">
        <f xml:space="preserve"> MID($AH$10, CL$13, 1)</f>
        <v>*</v>
      </c>
      <c r="CM10" s="447" t="str">
        <f xml:space="preserve"> MID($AH$10, CM$13, 1)</f>
        <v>I</v>
      </c>
      <c r="CN10" s="447" t="str">
        <f xml:space="preserve"> MID($AH$10, CN$13, 1)</f>
        <v>&lt;</v>
      </c>
      <c r="CO10" s="447" t="str">
        <f xml:space="preserve"> MID($AH$10, CO$13, 1)</f>
        <v>(</v>
      </c>
      <c r="CP10" s="447" t="str">
        <f xml:space="preserve"> MID($AH$10, CP$13, 1)</f>
        <v>L</v>
      </c>
      <c r="CQ10" s="447" t="str">
        <f xml:space="preserve"> MID($AH$10, CQ$13, 1)</f>
        <v>O</v>
      </c>
      <c r="CR10" s="463" t="str">
        <f xml:space="preserve"> MID($AH$10, CR$13, 1)</f>
        <v>A</v>
      </c>
      <c r="CS10" s="444" t="str">
        <f xml:space="preserve"> MID($AH$10, CS$13, 1)</f>
        <v>:</v>
      </c>
      <c r="CT10" s="444" t="str">
        <f xml:space="preserve"> MID($AH$10, CT$13, 1)</f>
        <v xml:space="preserve"> </v>
      </c>
      <c r="CU10" s="444" t="str">
        <f xml:space="preserve"> MID($AH$10, CU$13, 1)</f>
        <v>4</v>
      </c>
      <c r="CV10" s="444" t="str">
        <f xml:space="preserve"> MID($AH$10, CV$13, 1)</f>
        <v>3</v>
      </c>
      <c r="CW10" s="444" t="str">
        <f xml:space="preserve"> MID($AH$10, CW$13, 1)</f>
        <v>6</v>
      </c>
      <c r="CX10" s="444" t="str">
        <f xml:space="preserve"> MID($AH$10, CX$13, 1)</f>
        <v>5</v>
      </c>
    </row>
    <row r="11" spans="2:102" ht="32.25">
      <c r="B11" s="408" t="s">
        <v>666</v>
      </c>
      <c r="H11" s="2">
        <f t="shared" si="6"/>
        <v>9</v>
      </c>
      <c r="I11" s="136" t="str">
        <f t="shared" si="7"/>
        <v>k</v>
      </c>
      <c r="J11" s="136" t="str">
        <f t="shared" si="8"/>
        <v>e</v>
      </c>
      <c r="L11" s="2">
        <v>9</v>
      </c>
      <c r="M11" s="21" t="str">
        <f t="shared" si="9"/>
        <v>e</v>
      </c>
      <c r="N11" s="21" t="str">
        <f t="shared" si="10"/>
        <v>ㄍ</v>
      </c>
      <c r="P11" s="2">
        <v>9</v>
      </c>
      <c r="Q11" s="22" t="str">
        <f t="shared" si="11"/>
        <v>g</v>
      </c>
      <c r="R11" s="22" t="str">
        <f t="shared" si="12"/>
        <v>ㆣ</v>
      </c>
      <c r="T11" s="2">
        <v>9</v>
      </c>
      <c r="U11" s="409" t="str">
        <f t="shared" si="0"/>
        <v>e</v>
      </c>
      <c r="V11" s="411" t="str">
        <f t="shared" si="1"/>
        <v>k</v>
      </c>
      <c r="W11" s="410" t="str" cm="1">
        <f t="array" ref="W11" xml:space="preserve"> INDEX(注音編碼對照表!$E$3:$E$58, MATCH(TRUE, EXACT(表格1_33411[[#This Row],[注音編碼]], 注音編碼對照表!$D$3:$D$54), 0))</f>
        <v>ㄍ</v>
      </c>
      <c r="X11" s="412" t="str" cm="1">
        <f t="array" ref="X11" xml:space="preserve"> INDEX(注音編碼對照表!$G$3:$G$58, MATCH(TRUE, EXACT(表格1_33411[[#This Row],[注音編碼]], 注音編碼對照表!$D$3:$D$54), 0))</f>
        <v>k</v>
      </c>
      <c r="Y11" s="24"/>
      <c r="Z11" s="413">
        <f t="shared" si="13"/>
        <v>9</v>
      </c>
      <c r="AA11" s="71" t="str">
        <f t="shared" si="2"/>
        <v>e</v>
      </c>
      <c r="AB11" s="379" t="str">
        <f t="shared" si="3"/>
        <v>k</v>
      </c>
      <c r="AC11" s="32" t="str">
        <f t="shared" si="4"/>
        <v>ㄍ</v>
      </c>
      <c r="AD11" s="430" t="str">
        <f t="shared" si="5"/>
        <v>k</v>
      </c>
      <c r="AE11" s="2"/>
      <c r="AF11" s="425"/>
      <c r="AG11" s="37"/>
      <c r="AH11" s="37"/>
      <c r="AQ11" s="48"/>
      <c r="AV11" s="11"/>
      <c r="AX11" s="2"/>
      <c r="AY11" s="443"/>
      <c r="BB11" s="2"/>
    </row>
    <row r="12" spans="2:102" ht="32.25">
      <c r="B12" s="2">
        <f xml:space="preserve"> SEARCH("|",$B$11,1)</f>
        <v>6</v>
      </c>
      <c r="H12" s="2">
        <f t="shared" si="6"/>
        <v>10</v>
      </c>
      <c r="I12" s="136" t="str">
        <f t="shared" si="7"/>
        <v>g</v>
      </c>
      <c r="J12" s="136" t="str">
        <f t="shared" si="8"/>
        <v>E</v>
      </c>
      <c r="L12" s="2">
        <v>10</v>
      </c>
      <c r="M12" s="21" t="str">
        <f t="shared" si="9"/>
        <v>E</v>
      </c>
      <c r="N12" s="21" t="str">
        <f t="shared" si="10"/>
        <v>ㆣ</v>
      </c>
      <c r="P12" s="2">
        <v>10</v>
      </c>
      <c r="Q12" s="22" t="str">
        <f t="shared" si="11"/>
        <v>c</v>
      </c>
      <c r="R12" s="22" t="str">
        <f t="shared" si="12"/>
        <v>ㄗ</v>
      </c>
      <c r="T12" s="2">
        <v>10</v>
      </c>
      <c r="U12" s="409" t="str">
        <f t="shared" si="0"/>
        <v>E</v>
      </c>
      <c r="V12" s="411" t="str">
        <f t="shared" si="1"/>
        <v>g</v>
      </c>
      <c r="W12" s="410" t="str" cm="1">
        <f t="array" ref="W12" xml:space="preserve"> INDEX(注音編碼對照表!$E$3:$E$58, MATCH(TRUE, EXACT(表格1_33411[[#This Row],[注音編碼]], 注音編碼對照表!$D$3:$D$54), 0))</f>
        <v>ㆣ</v>
      </c>
      <c r="X12" s="412" t="str" cm="1">
        <f t="array" ref="X12" xml:space="preserve"> INDEX(注音編碼對照表!$G$3:$G$58, MATCH(TRUE, EXACT(表格1_33411[[#This Row],[注音編碼]], 注音編碼對照表!$D$3:$D$54), 0))</f>
        <v>g</v>
      </c>
      <c r="Y12" s="24"/>
      <c r="Z12" s="413">
        <f t="shared" si="13"/>
        <v>10</v>
      </c>
      <c r="AA12" s="71" t="str">
        <f t="shared" si="2"/>
        <v>E</v>
      </c>
      <c r="AB12" s="379" t="str">
        <f t="shared" si="3"/>
        <v>g</v>
      </c>
      <c r="AC12" s="32" t="str">
        <f t="shared" si="4"/>
        <v>ㆣ</v>
      </c>
      <c r="AD12" s="430" t="str">
        <f t="shared" si="5"/>
        <v>g</v>
      </c>
      <c r="AE12" s="2"/>
      <c r="AF12" s="421"/>
      <c r="AG12" s="2"/>
      <c r="AH12" s="48"/>
      <c r="AV12" s="11"/>
      <c r="AX12" s="2"/>
      <c r="AY12" s="443"/>
      <c r="BB12" s="2"/>
    </row>
    <row r="13" spans="2:102" ht="32.25">
      <c r="B13" s="2">
        <f xml:space="preserve"> SEARCH("|",$B$11,B12+1)</f>
        <v>58</v>
      </c>
      <c r="H13" s="2">
        <f t="shared" si="6"/>
        <v>11</v>
      </c>
      <c r="I13" s="136" t="str">
        <f t="shared" si="7"/>
        <v>K</v>
      </c>
      <c r="J13" s="136" t="str">
        <f t="shared" si="8"/>
        <v>d</v>
      </c>
      <c r="L13" s="2">
        <v>11</v>
      </c>
      <c r="M13" s="21" t="str">
        <f t="shared" si="9"/>
        <v>d</v>
      </c>
      <c r="N13" s="21" t="str">
        <f t="shared" si="10"/>
        <v>ㄎ</v>
      </c>
      <c r="P13" s="2">
        <v>11</v>
      </c>
      <c r="Q13" s="22" t="str">
        <f t="shared" si="11"/>
        <v>C</v>
      </c>
      <c r="R13" s="22" t="str">
        <f t="shared" si="12"/>
        <v>ㄘ</v>
      </c>
      <c r="T13" s="2">
        <v>11</v>
      </c>
      <c r="U13" s="409" t="str">
        <f t="shared" si="0"/>
        <v>d</v>
      </c>
      <c r="V13" s="411" t="str">
        <f t="shared" si="1"/>
        <v>K</v>
      </c>
      <c r="W13" s="410" t="str" cm="1">
        <f t="array" ref="W13" xml:space="preserve"> INDEX(注音編碼對照表!$E$3:$E$58, MATCH(TRUE, EXACT(表格1_33411[[#This Row],[注音編碼]], 注音編碼對照表!$D$3:$D$54), 0))</f>
        <v>ㄎ</v>
      </c>
      <c r="X13" s="412" t="str" cm="1">
        <f t="array" ref="X13" xml:space="preserve"> INDEX(注音編碼對照表!$G$3:$G$58, MATCH(TRUE, EXACT(表格1_33411[[#This Row],[注音編碼]], 注音編碼對照表!$D$3:$D$54), 0))</f>
        <v>kh</v>
      </c>
      <c r="Y13" s="24"/>
      <c r="Z13" s="413">
        <f t="shared" si="13"/>
        <v>11</v>
      </c>
      <c r="AA13" s="71" t="str">
        <f t="shared" si="2"/>
        <v>d</v>
      </c>
      <c r="AB13" s="379" t="str">
        <f t="shared" si="3"/>
        <v>K</v>
      </c>
      <c r="AC13" s="32" t="str">
        <f t="shared" si="4"/>
        <v>ㄎ</v>
      </c>
      <c r="AD13" s="430" t="str">
        <f t="shared" si="5"/>
        <v>kh</v>
      </c>
      <c r="AE13" s="2"/>
      <c r="AF13" s="422" t="s">
        <v>35</v>
      </c>
      <c r="AG13" s="2"/>
      <c r="AH13" s="458" t="str">
        <f xml:space="preserve"> """xlit|" &amp; AH14 &amp; "|" &amp; AH15 &amp; "|"""</f>
        <v>"xlit|1!qa2wsxeEdcbyhnBYHN?ujm8ik,9l.0p;/-UJ*I&lt;(LOA:43657|ㄅㆠㄆㄇㄉㄊㄋㄌㄍㆣㄎㄏㆡㄗㄘㄙㆢㄐㄑㄒㄫㄧㄨㆬㄚㆦㄜㆤㄞㄠｎㄢㄣㄤㆭㆨㆪㆫㆩㆧㆥㆮㆯㆱㆰㆲˋ˪ˊ˫˙|"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0"/>
      <c r="AX13" s="2"/>
      <c r="AY13" s="448" cm="1">
        <f t="array" ref="AY13" xml:space="preserve"> COLUMN() - COLUMN($AY:$AY)</f>
        <v>0</v>
      </c>
      <c r="AZ13" s="448" cm="1">
        <f t="array" ref="AZ13" xml:space="preserve"> COLUMN() - COLUMN($AY:$AY)</f>
        <v>1</v>
      </c>
      <c r="BA13" s="448" cm="1">
        <f t="array" ref="BA13" xml:space="preserve"> COLUMN() - COLUMN($AY:$AY)</f>
        <v>2</v>
      </c>
      <c r="BB13" s="448" cm="1">
        <f t="array" ref="BB13" xml:space="preserve"> COLUMN() - COLUMN($AY:$AY)</f>
        <v>3</v>
      </c>
      <c r="BC13" s="448" cm="1">
        <f t="array" ref="BC13" xml:space="preserve"> COLUMN() - COLUMN($AY:$AY)</f>
        <v>4</v>
      </c>
      <c r="BD13" s="448" cm="1">
        <f t="array" ref="BD13" xml:space="preserve"> COLUMN() - COLUMN($AY:$AY)</f>
        <v>5</v>
      </c>
      <c r="BE13" s="448" cm="1">
        <f t="array" ref="BE13" xml:space="preserve"> COLUMN() - COLUMN($AY:$AY)</f>
        <v>6</v>
      </c>
      <c r="BF13" s="448" cm="1">
        <f t="array" ref="BF13" xml:space="preserve"> COLUMN() - COLUMN($AY:$AY)</f>
        <v>7</v>
      </c>
      <c r="BG13" s="448" cm="1">
        <f t="array" ref="BG13" xml:space="preserve"> COLUMN() - COLUMN($AY:$AY)</f>
        <v>8</v>
      </c>
      <c r="BH13" s="448" cm="1">
        <f t="array" ref="BH13" xml:space="preserve"> COLUMN() - COLUMN($AY:$AY)</f>
        <v>9</v>
      </c>
      <c r="BI13" s="448" cm="1">
        <f t="array" ref="BI13" xml:space="preserve"> COLUMN() - COLUMN($AY:$AY)</f>
        <v>10</v>
      </c>
      <c r="BJ13" s="448" cm="1">
        <f t="array" ref="BJ13" xml:space="preserve"> COLUMN() - COLUMN($AY:$AY)</f>
        <v>11</v>
      </c>
      <c r="BK13" s="448" cm="1">
        <f t="array" ref="BK13" xml:space="preserve"> COLUMN() - COLUMN($AY:$AY)</f>
        <v>12</v>
      </c>
      <c r="BL13" s="448" cm="1">
        <f t="array" ref="BL13" xml:space="preserve"> COLUMN() - COLUMN($AY:$AY)</f>
        <v>13</v>
      </c>
      <c r="BM13" s="448" cm="1">
        <f t="array" ref="BM13" xml:space="preserve"> COLUMN() - COLUMN($AY:$AY)</f>
        <v>14</v>
      </c>
      <c r="BN13" s="448" cm="1">
        <f t="array" ref="BN13" xml:space="preserve"> COLUMN() - COLUMN($AY:$AY)</f>
        <v>15</v>
      </c>
      <c r="BO13" s="448" cm="1">
        <f t="array" ref="BO13" xml:space="preserve"> COLUMN() - COLUMN($AY:$AY)</f>
        <v>16</v>
      </c>
      <c r="BP13" s="448" cm="1">
        <f t="array" ref="BP13" xml:space="preserve"> COLUMN() - COLUMN($AY:$AY)</f>
        <v>17</v>
      </c>
      <c r="BQ13" s="448" cm="1">
        <f t="array" ref="BQ13" xml:space="preserve"> COLUMN() - COLUMN($AY:$AY)</f>
        <v>18</v>
      </c>
      <c r="BR13" s="448" cm="1">
        <f t="array" ref="BR13" xml:space="preserve"> COLUMN() - COLUMN($AY:$AY)</f>
        <v>19</v>
      </c>
      <c r="BS13" s="448" cm="1">
        <f t="array" ref="BS13" xml:space="preserve"> COLUMN() - COLUMN($AY:$AY)</f>
        <v>20</v>
      </c>
      <c r="BT13" s="448" cm="1">
        <f t="array" ref="BT13" xml:space="preserve"> COLUMN() - COLUMN($AY:$AY)</f>
        <v>21</v>
      </c>
      <c r="BU13" s="448" cm="1">
        <f t="array" ref="BU13" xml:space="preserve"> COLUMN() - COLUMN($AY:$AY)</f>
        <v>22</v>
      </c>
      <c r="BV13" s="448" cm="1">
        <f t="array" ref="BV13" xml:space="preserve"> COLUMN() - COLUMN($AY:$AY)</f>
        <v>23</v>
      </c>
      <c r="BW13" s="448" cm="1">
        <f t="array" ref="BW13" xml:space="preserve"> COLUMN() - COLUMN($AY:$AY)</f>
        <v>24</v>
      </c>
      <c r="BX13" s="448" cm="1">
        <f t="array" ref="BX13" xml:space="preserve"> COLUMN() - COLUMN($AY:$AY)</f>
        <v>25</v>
      </c>
      <c r="BY13" s="448" cm="1">
        <f t="array" ref="BY13" xml:space="preserve"> COLUMN() - COLUMN($AY:$AY)</f>
        <v>26</v>
      </c>
      <c r="BZ13" s="448" cm="1">
        <f t="array" ref="BZ13" xml:space="preserve"> COLUMN() - COLUMN($AY:$AY)</f>
        <v>27</v>
      </c>
      <c r="CA13" s="448" cm="1">
        <f t="array" ref="CA13" xml:space="preserve"> COLUMN() - COLUMN($AY:$AY)</f>
        <v>28</v>
      </c>
      <c r="CB13" s="448" cm="1">
        <f t="array" ref="CB13" xml:space="preserve"> COLUMN() - COLUMN($AY:$AY)</f>
        <v>29</v>
      </c>
      <c r="CC13" s="448" cm="1">
        <f t="array" ref="CC13" xml:space="preserve"> COLUMN() - COLUMN($AY:$AY)</f>
        <v>30</v>
      </c>
      <c r="CD13" s="448" cm="1">
        <f t="array" ref="CD13" xml:space="preserve"> COLUMN() - COLUMN($AY:$AY)</f>
        <v>31</v>
      </c>
      <c r="CE13" s="448" cm="1">
        <f t="array" ref="CE13" xml:space="preserve"> COLUMN() - COLUMN($AY:$AY)</f>
        <v>32</v>
      </c>
      <c r="CF13" s="448" cm="1">
        <f t="array" ref="CF13" xml:space="preserve"> COLUMN() - COLUMN($AY:$AY)</f>
        <v>33</v>
      </c>
      <c r="CG13" s="448" cm="1">
        <f t="array" ref="CG13" xml:space="preserve"> COLUMN() - COLUMN($AY:$AY)</f>
        <v>34</v>
      </c>
      <c r="CH13" s="448" cm="1">
        <f t="array" ref="CH13" xml:space="preserve"> COLUMN() - COLUMN($AY:$AY)</f>
        <v>35</v>
      </c>
      <c r="CI13" s="448" cm="1">
        <f t="array" ref="CI13" xml:space="preserve"> COLUMN() - COLUMN($AY:$AY)</f>
        <v>36</v>
      </c>
      <c r="CJ13" s="448" cm="1">
        <f t="array" ref="CJ13" xml:space="preserve"> COLUMN() - COLUMN($AY:$AY)</f>
        <v>37</v>
      </c>
      <c r="CK13" s="448" cm="1">
        <f t="array" ref="CK13" xml:space="preserve"> COLUMN() - COLUMN($AY:$AY)</f>
        <v>38</v>
      </c>
      <c r="CL13" s="448" cm="1">
        <f t="array" ref="CL13" xml:space="preserve"> COLUMN() - COLUMN($AY:$AY)</f>
        <v>39</v>
      </c>
      <c r="CM13" s="448" cm="1">
        <f t="array" ref="CM13" xml:space="preserve"> COLUMN() - COLUMN($AY:$AY)</f>
        <v>40</v>
      </c>
      <c r="CN13" s="448" cm="1">
        <f t="array" ref="CN13" xml:space="preserve"> COLUMN() - COLUMN($AY:$AY)</f>
        <v>41</v>
      </c>
      <c r="CO13" s="448" cm="1">
        <f t="array" ref="CO13" xml:space="preserve"> COLUMN() - COLUMN($AY:$AY)</f>
        <v>42</v>
      </c>
      <c r="CP13" s="448" cm="1">
        <f t="array" ref="CP13" xml:space="preserve"> COLUMN() - COLUMN($AY:$AY)</f>
        <v>43</v>
      </c>
      <c r="CQ13" s="448" cm="1">
        <f t="array" ref="CQ13" xml:space="preserve"> COLUMN() - COLUMN($AY:$AY)</f>
        <v>44</v>
      </c>
      <c r="CR13" s="448" cm="1">
        <f t="array" ref="CR13" xml:space="preserve"> COLUMN() - COLUMN($AY:$AY)</f>
        <v>45</v>
      </c>
      <c r="CS13" s="448" cm="1">
        <f t="array" ref="CS13" xml:space="preserve"> COLUMN() - COLUMN($AY:$AY)</f>
        <v>46</v>
      </c>
      <c r="CT13" s="448" cm="1">
        <f t="array" ref="CT13" xml:space="preserve"> COLUMN() - COLUMN($AY:$AY)</f>
        <v>47</v>
      </c>
      <c r="CU13" s="448" cm="1">
        <f t="array" ref="CU13" xml:space="preserve"> COLUMN() - COLUMN($AY:$AY)</f>
        <v>48</v>
      </c>
      <c r="CV13" s="448" cm="1">
        <f t="array" ref="CV13" xml:space="preserve"> COLUMN() - COLUMN($AY:$AY)</f>
        <v>49</v>
      </c>
      <c r="CW13" s="448" cm="1">
        <f t="array" ref="CW13" xml:space="preserve"> COLUMN() - COLUMN($AY:$AY)</f>
        <v>50</v>
      </c>
      <c r="CX13" s="448" cm="1">
        <f t="array" ref="CX13" xml:space="preserve"> COLUMN() - COLUMN($AY:$AY)</f>
        <v>51</v>
      </c>
    </row>
    <row r="14" spans="2:102" ht="32.25">
      <c r="B14" s="2">
        <f xml:space="preserve"> SEARCH("|",$B$11,B13+1)</f>
        <v>110</v>
      </c>
      <c r="H14" s="2">
        <f t="shared" si="6"/>
        <v>12</v>
      </c>
      <c r="I14" s="136" t="str">
        <f t="shared" si="7"/>
        <v>h</v>
      </c>
      <c r="J14" s="136" t="str">
        <f t="shared" si="8"/>
        <v>c</v>
      </c>
      <c r="L14" s="2">
        <v>12</v>
      </c>
      <c r="M14" s="21" t="str">
        <f t="shared" si="9"/>
        <v>c</v>
      </c>
      <c r="N14" s="21" t="str">
        <f t="shared" si="10"/>
        <v>ㄏ</v>
      </c>
      <c r="P14" s="2">
        <v>12</v>
      </c>
      <c r="Q14" s="22" t="str">
        <f t="shared" si="11"/>
        <v>z</v>
      </c>
      <c r="R14" s="22" t="str">
        <f t="shared" si="12"/>
        <v>ㆡ</v>
      </c>
      <c r="T14" s="2">
        <v>12</v>
      </c>
      <c r="U14" s="409" t="str">
        <f t="shared" si="0"/>
        <v>c</v>
      </c>
      <c r="V14" s="411" t="str">
        <f t="shared" si="1"/>
        <v>h</v>
      </c>
      <c r="W14" s="410" t="str" cm="1">
        <f t="array" ref="W14" xml:space="preserve"> INDEX(注音編碼對照表!$E$3:$E$58, MATCH(TRUE, EXACT(表格1_33411[[#This Row],[注音編碼]], 注音編碼對照表!$D$3:$D$54), 0))</f>
        <v>ㄏ</v>
      </c>
      <c r="X14" s="412" t="str" cm="1">
        <f t="array" ref="X14" xml:space="preserve"> INDEX(注音編碼對照表!$G$3:$G$58, MATCH(TRUE, EXACT(表格1_33411[[#This Row],[注音編碼]], 注音編碼對照表!$D$3:$D$54), 0))</f>
        <v>h</v>
      </c>
      <c r="Y14" s="24"/>
      <c r="Z14" s="413">
        <f t="shared" si="13"/>
        <v>12</v>
      </c>
      <c r="AA14" s="380" t="str">
        <f t="shared" si="2"/>
        <v>c</v>
      </c>
      <c r="AB14" s="383" t="str">
        <f t="shared" si="3"/>
        <v>h</v>
      </c>
      <c r="AC14" s="381" t="str">
        <f t="shared" si="4"/>
        <v>ㄏ</v>
      </c>
      <c r="AD14" s="432" t="str">
        <f t="shared" si="5"/>
        <v>h</v>
      </c>
      <c r="AE14" s="2"/>
      <c r="AF14" s="424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1!qa2wsxeEdcbyhnBYHN?ujm8ik,9l.0p;/-UJ*I&lt;(LOA:43657</v>
      </c>
      <c r="AU14" s="38" t="s">
        <v>25</v>
      </c>
      <c r="AV14" s="462" t="str">
        <f>AV10</f>
        <v>5</v>
      </c>
      <c r="AW14" s="40">
        <f xml:space="preserve"> FIND(AV14, AH14)</f>
        <v>50</v>
      </c>
      <c r="AX14" s="2"/>
      <c r="AY14" s="444" t="e">
        <f xml:space="preserve"> MID($AH$14, AY$13, 1)</f>
        <v>#VALUE!</v>
      </c>
      <c r="AZ14" s="445" t="str">
        <f xml:space="preserve"> MID($AH$14, AZ$13, 1)</f>
        <v>1</v>
      </c>
      <c r="BA14" s="445" t="str">
        <f xml:space="preserve"> MID($AH$14, BA$13, 1)</f>
        <v>!</v>
      </c>
      <c r="BB14" s="446" t="str">
        <f xml:space="preserve"> MID($AH$14, BB$13, 1)</f>
        <v>q</v>
      </c>
      <c r="BC14" s="446" t="str">
        <f xml:space="preserve"> MID($AH$14, BC$13, 1)</f>
        <v>a</v>
      </c>
      <c r="BD14" s="446" t="str">
        <f xml:space="preserve"> MID($AH$14, BD$13, 1)</f>
        <v>2</v>
      </c>
      <c r="BE14" s="446" t="str">
        <f xml:space="preserve"> MID($AH$14, BE$13, 1)</f>
        <v>w</v>
      </c>
      <c r="BF14" s="446" t="str">
        <f xml:space="preserve"> MID($AH$14, BF$13, 1)</f>
        <v>s</v>
      </c>
      <c r="BG14" s="446" t="str">
        <f xml:space="preserve"> MID($AH$14, BG$13, 1)</f>
        <v>x</v>
      </c>
      <c r="BH14" s="446" t="str">
        <f xml:space="preserve"> MID($AH$14, BH$13, 1)</f>
        <v>e</v>
      </c>
      <c r="BI14" s="446" t="str">
        <f xml:space="preserve"> MID($AH$14, BI$13, 1)</f>
        <v>E</v>
      </c>
      <c r="BJ14" s="446" t="str">
        <f xml:space="preserve"> MID($AH$14, BJ$13, 1)</f>
        <v>d</v>
      </c>
      <c r="BK14" s="446" t="str">
        <f xml:space="preserve"> MID($AH$14, BK$13, 1)</f>
        <v>c</v>
      </c>
      <c r="BL14" s="446" t="str">
        <f xml:space="preserve"> MID($AH$14, BL$13, 1)</f>
        <v>b</v>
      </c>
      <c r="BM14" s="446" t="str">
        <f xml:space="preserve"> MID($AH$14, BM$13, 1)</f>
        <v>y</v>
      </c>
      <c r="BN14" s="446" t="str">
        <f xml:space="preserve"> MID($AH$14, BN$13, 1)</f>
        <v>h</v>
      </c>
      <c r="BO14" s="446" t="str">
        <f xml:space="preserve"> MID($AH$14, BO$13, 1)</f>
        <v>n</v>
      </c>
      <c r="BP14" s="446" t="str">
        <f xml:space="preserve"> MID($AH$14, BP$13, 1)</f>
        <v>B</v>
      </c>
      <c r="BQ14" s="446" t="str">
        <f xml:space="preserve"> MID($AH$14, BQ$13, 1)</f>
        <v>Y</v>
      </c>
      <c r="BR14" s="446" t="str">
        <f xml:space="preserve"> MID($AH$14, BR$13, 1)</f>
        <v>H</v>
      </c>
      <c r="BS14" s="446" t="str">
        <f xml:space="preserve"> MID($AH$14, BS$13, 1)</f>
        <v>N</v>
      </c>
      <c r="BT14" s="446" t="str">
        <f xml:space="preserve"> MID($AH$14, BT$13, 1)</f>
        <v>?</v>
      </c>
      <c r="BU14" s="446" t="str">
        <f xml:space="preserve"> MID($AH$14, BU$13, 1)</f>
        <v>u</v>
      </c>
      <c r="BV14" s="446" t="str">
        <f xml:space="preserve"> MID($AH$14, BV$13, 1)</f>
        <v>j</v>
      </c>
      <c r="BW14" s="446" t="str">
        <f xml:space="preserve"> MID($AH$14, BW$13, 1)</f>
        <v>m</v>
      </c>
      <c r="BX14" s="446" t="str">
        <f xml:space="preserve"> MID($AH$14, BX$13, 1)</f>
        <v>8</v>
      </c>
      <c r="BY14" s="446" t="str">
        <f xml:space="preserve"> MID($AH$14, BY$13, 1)</f>
        <v>i</v>
      </c>
      <c r="BZ14" s="446" t="str">
        <f xml:space="preserve"> MID($AH$14, BZ$13, 1)</f>
        <v>k</v>
      </c>
      <c r="CA14" s="446" t="str">
        <f xml:space="preserve"> MID($AH$14, CA$13, 1)</f>
        <v>,</v>
      </c>
      <c r="CB14" s="447" t="str">
        <f xml:space="preserve"> MID($AH$14, CB$13, 1)</f>
        <v>9</v>
      </c>
      <c r="CC14" s="446" t="str">
        <f xml:space="preserve"> MID($AH$14, CC$13, 1)</f>
        <v>l</v>
      </c>
      <c r="CD14" s="446" t="str">
        <f xml:space="preserve"> MID($AH$14, CD$13, 1)</f>
        <v>.</v>
      </c>
      <c r="CE14" s="446" t="str">
        <f xml:space="preserve"> MID($AH$14, CE$13, 1)</f>
        <v>0</v>
      </c>
      <c r="CF14" s="446" t="str">
        <f xml:space="preserve"> MID($AH$14, CF$13, 1)</f>
        <v>p</v>
      </c>
      <c r="CG14" s="446" t="str">
        <f xml:space="preserve"> MID($AH$14, CG$13, 1)</f>
        <v>;</v>
      </c>
      <c r="CH14" s="446" t="str">
        <f xml:space="preserve"> MID($AH$14, CH$13, 1)</f>
        <v>/</v>
      </c>
      <c r="CI14" s="446" t="str">
        <f xml:space="preserve"> MID($AH$14, CI$13, 1)</f>
        <v>-</v>
      </c>
      <c r="CJ14" s="446" t="str">
        <f xml:space="preserve"> MID($AH$14, CJ$13, 1)</f>
        <v>U</v>
      </c>
      <c r="CK14" s="446" t="str">
        <f xml:space="preserve"> MID($AH$14, CK$13, 1)</f>
        <v>J</v>
      </c>
      <c r="CL14" s="446" t="str">
        <f xml:space="preserve"> MID($AH$14, CL$13, 1)</f>
        <v>*</v>
      </c>
      <c r="CM14" s="447" t="str">
        <f xml:space="preserve"> MID($AH$14, CM$13, 1)</f>
        <v>I</v>
      </c>
      <c r="CN14" s="447" t="str">
        <f xml:space="preserve"> MID($AH$14, CN$13, 1)</f>
        <v>&lt;</v>
      </c>
      <c r="CO14" s="447" t="str">
        <f xml:space="preserve"> MID($AH$14, CO$13, 1)</f>
        <v>(</v>
      </c>
      <c r="CP14" s="447" t="str">
        <f xml:space="preserve"> MID($AH$14, CP$13, 1)</f>
        <v>L</v>
      </c>
      <c r="CQ14" s="447" t="str">
        <f xml:space="preserve"> MID($AH$14, CQ$13, 1)</f>
        <v>O</v>
      </c>
      <c r="CR14" s="447" t="str">
        <f xml:space="preserve"> MID($AH$14, CR$13, 1)</f>
        <v>A</v>
      </c>
      <c r="CS14" s="446" t="str">
        <f xml:space="preserve"> MID($AH$14, CS$13, 1)</f>
        <v>:</v>
      </c>
      <c r="CT14" s="446" t="str">
        <f xml:space="preserve"> MID($AH$14, CT$13, 1)</f>
        <v>4</v>
      </c>
      <c r="CU14" s="446" t="str">
        <f xml:space="preserve"> MID($AH$14, CU$13, 1)</f>
        <v>3</v>
      </c>
      <c r="CV14" s="446" t="str">
        <f xml:space="preserve"> MID($AH$14, CV$13, 1)</f>
        <v>6</v>
      </c>
      <c r="CW14" s="446" t="str">
        <f xml:space="preserve"> MID($AH$14, CW$13, 1)</f>
        <v>5</v>
      </c>
      <c r="CX14" s="446" t="str">
        <f xml:space="preserve"> MID($AH$14, CX$13, 1)</f>
        <v>7</v>
      </c>
    </row>
    <row r="15" spans="2:102" ht="32.25">
      <c r="B15" s="50" t="str">
        <f xml:space="preserve"> MID($B$11,B12+1, B13-B12-1)</f>
        <v>1!qa2wsxeEdcbyhnBYHN?ujm8ik,9l.0p;:/-OAUJ*I&lt;(L43657</v>
      </c>
      <c r="C15" s="51">
        <f xml:space="preserve"> LEN(B15)</f>
        <v>51</v>
      </c>
      <c r="H15" s="2">
        <f t="shared" si="6"/>
        <v>13</v>
      </c>
      <c r="I15" s="136" t="str">
        <f t="shared" si="7"/>
        <v>j</v>
      </c>
      <c r="J15" s="414" t="str">
        <f t="shared" si="8"/>
        <v>b</v>
      </c>
      <c r="L15" s="2">
        <v>13</v>
      </c>
      <c r="M15" s="415" t="str">
        <f t="shared" si="9"/>
        <v>b</v>
      </c>
      <c r="N15" s="21" t="str">
        <f t="shared" si="10"/>
        <v>ㆡ</v>
      </c>
      <c r="P15" s="2">
        <v>13</v>
      </c>
      <c r="Q15" s="22" t="str">
        <f t="shared" si="11"/>
        <v>s</v>
      </c>
      <c r="R15" s="22" t="str">
        <f t="shared" si="12"/>
        <v>ㄙ</v>
      </c>
      <c r="T15" s="2">
        <v>13</v>
      </c>
      <c r="U15" s="409" t="str">
        <f t="shared" si="0"/>
        <v>b</v>
      </c>
      <c r="V15" s="411" t="str">
        <f t="shared" si="1"/>
        <v>j</v>
      </c>
      <c r="W15" s="410" t="str" cm="1">
        <f t="array" ref="W15" xml:space="preserve"> INDEX(注音編碼對照表!$E$3:$E$58, MATCH(TRUE, EXACT(表格1_33411[[#This Row],[注音編碼]], 注音編碼對照表!$D$3:$D$54), 0))</f>
        <v>ㆡ</v>
      </c>
      <c r="X15" s="412" t="str" cm="1">
        <f t="array" ref="X15" xml:space="preserve"> INDEX(注音編碼對照表!$G$3:$G$58, MATCH(TRUE, EXACT(表格1_33411[[#This Row],[注音編碼]], 注音編碼對照表!$D$3:$D$54), 0))</f>
        <v>j</v>
      </c>
      <c r="Y15" s="24"/>
      <c r="Z15" s="413">
        <f t="shared" si="13"/>
        <v>13</v>
      </c>
      <c r="AA15" s="384" t="str">
        <f t="shared" si="2"/>
        <v>b</v>
      </c>
      <c r="AB15" s="387" t="str">
        <f t="shared" si="3"/>
        <v>j</v>
      </c>
      <c r="AC15" s="385" t="str">
        <f t="shared" si="4"/>
        <v>ㆡ</v>
      </c>
      <c r="AD15" s="431" t="str">
        <f t="shared" si="5"/>
        <v>j</v>
      </c>
      <c r="AE15" s="2"/>
      <c r="AF15" s="426" t="s">
        <v>13</v>
      </c>
      <c r="AG15" s="1">
        <f xml:space="preserve"> LEN(AH15)</f>
        <v>51</v>
      </c>
      <c r="AH15" s="418" t="str">
        <f xml:space="preserve"> _xlfn.CONCAT($AC3:$AC$48, $AC$50:$AC54)</f>
        <v>ㄅㆠㄆㄇㄉㄊㄋㄌㄍㆣㄎㄏㆡㄗㄘㄙㆢㄐㄑㄒㄫㄧㄨㆬㄚㆦㄜㆤㄞㄠｎㄢㄣㄤㆭㆨㆪㆫㆩㆧㆥㆮㆯㆱㆰㆲˋ˪ˊ˫˙</v>
      </c>
      <c r="AV15" s="49" t="str">
        <f xml:space="preserve"> MID(AH15, AW14, 1)</f>
        <v>˫</v>
      </c>
      <c r="AW15" s="40"/>
      <c r="AX15" s="2"/>
      <c r="AY15" s="444" t="e">
        <f xml:space="preserve"> MID($AH$15, AY$13, 1)</f>
        <v>#VALUE!</v>
      </c>
      <c r="AZ15" s="445" t="str">
        <f xml:space="preserve"> MID($AH$15, AZ$13, 1)</f>
        <v>ㄅ</v>
      </c>
      <c r="BA15" s="445" t="str">
        <f xml:space="preserve"> MID($AH$15, BA$13, 1)</f>
        <v>ㆠ</v>
      </c>
      <c r="BB15" s="446" t="str">
        <f xml:space="preserve"> MID($AH$15, BB$13, 1)</f>
        <v>ㄆ</v>
      </c>
      <c r="BC15" s="446" t="str">
        <f xml:space="preserve"> MID($AH$15, BC$13, 1)</f>
        <v>ㄇ</v>
      </c>
      <c r="BD15" s="446" t="str">
        <f xml:space="preserve"> MID($AH$15, BD$13, 1)</f>
        <v>ㄉ</v>
      </c>
      <c r="BE15" s="446" t="str">
        <f xml:space="preserve"> MID($AH$15, BE$13, 1)</f>
        <v>ㄊ</v>
      </c>
      <c r="BF15" s="446" t="str">
        <f xml:space="preserve"> MID($AH$15, BF$13, 1)</f>
        <v>ㄋ</v>
      </c>
      <c r="BG15" s="446" t="str">
        <f xml:space="preserve"> MID($AH$15, BG$13, 1)</f>
        <v>ㄌ</v>
      </c>
      <c r="BH15" s="446" t="str">
        <f xml:space="preserve"> MID($AH$15, BH$13, 1)</f>
        <v>ㄍ</v>
      </c>
      <c r="BI15" s="446" t="str">
        <f xml:space="preserve"> MID($AH$15, BI$13, 1)</f>
        <v>ㆣ</v>
      </c>
      <c r="BJ15" s="446" t="str">
        <f xml:space="preserve"> MID($AH$15, BJ$13, 1)</f>
        <v>ㄎ</v>
      </c>
      <c r="BK15" s="446" t="str">
        <f xml:space="preserve"> MID($AH$15, BK$13, 1)</f>
        <v>ㄏ</v>
      </c>
      <c r="BL15" s="446" t="str">
        <f xml:space="preserve"> MID($AH$15, BL$13, 1)</f>
        <v>ㆡ</v>
      </c>
      <c r="BM15" s="446" t="str">
        <f xml:space="preserve"> MID($AH$15, BM$13, 1)</f>
        <v>ㄗ</v>
      </c>
      <c r="BN15" s="446" t="str">
        <f xml:space="preserve"> MID($AH$15, BN$13, 1)</f>
        <v>ㄘ</v>
      </c>
      <c r="BO15" s="446" t="str">
        <f xml:space="preserve"> MID($AH$15, BO$13, 1)</f>
        <v>ㄙ</v>
      </c>
      <c r="BP15" s="446" t="str">
        <f xml:space="preserve"> MID($AH$15, BP$13, 1)</f>
        <v>ㆢ</v>
      </c>
      <c r="BQ15" s="446" t="str">
        <f xml:space="preserve"> MID($AH$15, BQ$13, 1)</f>
        <v>ㄐ</v>
      </c>
      <c r="BR15" s="446" t="str">
        <f xml:space="preserve"> MID($AH$15, BR$13, 1)</f>
        <v>ㄑ</v>
      </c>
      <c r="BS15" s="446" t="str">
        <f xml:space="preserve"> MID($AH$15, BS$13, 1)</f>
        <v>ㄒ</v>
      </c>
      <c r="BT15" s="446" t="str">
        <f xml:space="preserve"> MID($AH$15, BT$13, 1)</f>
        <v>ㄫ</v>
      </c>
      <c r="BU15" s="446" t="str">
        <f xml:space="preserve"> MID($AH$15, BU$13, 1)</f>
        <v>ㄧ</v>
      </c>
      <c r="BV15" s="446" t="str">
        <f xml:space="preserve"> MID($AH$15, BV$13, 1)</f>
        <v>ㄨ</v>
      </c>
      <c r="BW15" s="446" t="str">
        <f xml:space="preserve"> MID($AH$15, BW$13, 1)</f>
        <v>ㆬ</v>
      </c>
      <c r="BX15" s="446" t="str">
        <f xml:space="preserve"> MID($AH$15, BX$13, 1)</f>
        <v>ㄚ</v>
      </c>
      <c r="BY15" s="446" t="str">
        <f xml:space="preserve"> MID($AH$15, BY$13, 1)</f>
        <v>ㆦ</v>
      </c>
      <c r="BZ15" s="446" t="str">
        <f xml:space="preserve"> MID($AH$15, BZ$13, 1)</f>
        <v>ㄜ</v>
      </c>
      <c r="CA15" s="446" t="str">
        <f xml:space="preserve"> MID($AH$15, CA$13, 1)</f>
        <v>ㆤ</v>
      </c>
      <c r="CB15" s="447" t="str">
        <f xml:space="preserve"> MID($AH$15, CB$13, 1)</f>
        <v>ㄞ</v>
      </c>
      <c r="CC15" s="446" t="str">
        <f xml:space="preserve"> MID($AH$15, CC$13, 1)</f>
        <v>ㄠ</v>
      </c>
      <c r="CD15" s="446" t="str">
        <f xml:space="preserve"> MID($AH$15, CD$13, 1)</f>
        <v>ｎ</v>
      </c>
      <c r="CE15" s="446" t="str">
        <f xml:space="preserve"> MID($AH$15, CE$13, 1)</f>
        <v>ㄢ</v>
      </c>
      <c r="CF15" s="446" t="str">
        <f xml:space="preserve"> MID($AH$15, CF$13, 1)</f>
        <v>ㄣ</v>
      </c>
      <c r="CG15" s="446" t="str">
        <f xml:space="preserve"> MID($AH$15, CG$13, 1)</f>
        <v>ㄤ</v>
      </c>
      <c r="CH15" s="446" t="str">
        <f xml:space="preserve"> MID($AH$15, CH$13, 1)</f>
        <v>ㆭ</v>
      </c>
      <c r="CI15" s="446" t="str">
        <f xml:space="preserve"> MID($AH$15, CI$13, 1)</f>
        <v>ㆨ</v>
      </c>
      <c r="CJ15" s="446" t="str">
        <f xml:space="preserve"> MID($AH$15, CJ$13, 1)</f>
        <v>ㆪ</v>
      </c>
      <c r="CK15" s="446" t="str">
        <f xml:space="preserve"> MID($AH$15, CK$13, 1)</f>
        <v>ㆫ</v>
      </c>
      <c r="CL15" s="446" t="str">
        <f xml:space="preserve"> MID($AH$15, CL$13, 1)</f>
        <v>ㆩ</v>
      </c>
      <c r="CM15" s="447" t="str">
        <f xml:space="preserve"> MID($AH$15, CM$13, 1)</f>
        <v>ㆧ</v>
      </c>
      <c r="CN15" s="447" t="str">
        <f xml:space="preserve"> MID($AH$15, CN$13, 1)</f>
        <v>ㆥ</v>
      </c>
      <c r="CO15" s="447" t="str">
        <f xml:space="preserve"> MID($AH$15, CO$13, 1)</f>
        <v>ㆮ</v>
      </c>
      <c r="CP15" s="447" t="str">
        <f xml:space="preserve"> MID($AH$15, CP$13, 1)</f>
        <v>ㆯ</v>
      </c>
      <c r="CQ15" s="447" t="str">
        <f xml:space="preserve"> MID($AH$15, CQ$13, 1)</f>
        <v>ㆱ</v>
      </c>
      <c r="CR15" s="447" t="str">
        <f xml:space="preserve"> MID($AH$15, CR$13, 1)</f>
        <v>ㆰ</v>
      </c>
      <c r="CS15" s="446" t="str">
        <f xml:space="preserve"> MID($AH$15, CS$13, 1)</f>
        <v>ㆲ</v>
      </c>
      <c r="CT15" s="446" t="str">
        <f xml:space="preserve"> MID($AH$15, CT$13, 1)</f>
        <v>ˋ</v>
      </c>
      <c r="CU15" s="446" t="str">
        <f xml:space="preserve"> MID($AH$15, CU$13, 1)</f>
        <v>˪</v>
      </c>
      <c r="CV15" s="446" t="str">
        <f xml:space="preserve"> MID($AH$15, CV$13, 1)</f>
        <v>ˊ</v>
      </c>
      <c r="CW15" s="446" t="str">
        <f xml:space="preserve"> MID($AH$15, CW$13, 1)</f>
        <v>˫</v>
      </c>
      <c r="CX15" s="446" t="str">
        <f xml:space="preserve"> MID($AH$15, CX$13, 1)</f>
        <v>˙</v>
      </c>
    </row>
    <row r="16" spans="2:102" ht="32.25">
      <c r="B16" s="416" t="str">
        <f xml:space="preserve"> MID($B$11,B13+1, B14-B13-1)</f>
        <v>ㄅㆠㄆㄇㄉㄊㄋㄌㄍㆣㄎㄏㆡㄗㄘㄙㆢㄐㄑㄒㄫㄧㄨㆬㄚㆦㄜㆤㄞㄠｎㄢㄣㄤㆲㆭㆨㆱㆰㆪㆫㆩㆧㆥㆮㆯˋ˪ˊ˫˙</v>
      </c>
      <c r="C16" s="51">
        <f xml:space="preserve"> LEN(B16)</f>
        <v>51</v>
      </c>
      <c r="H16" s="2">
        <f t="shared" si="6"/>
        <v>14</v>
      </c>
      <c r="I16" s="136" t="str">
        <f t="shared" si="7"/>
        <v>z</v>
      </c>
      <c r="J16" s="136" t="str">
        <f t="shared" si="8"/>
        <v>y</v>
      </c>
      <c r="L16" s="2">
        <v>14</v>
      </c>
      <c r="M16" s="21" t="str">
        <f t="shared" si="9"/>
        <v>y</v>
      </c>
      <c r="N16" s="21" t="str">
        <f t="shared" si="10"/>
        <v>ㄗ</v>
      </c>
      <c r="P16" s="2">
        <v>14</v>
      </c>
      <c r="Q16" s="22" t="str">
        <f t="shared" si="11"/>
        <v>h</v>
      </c>
      <c r="R16" s="22" t="str">
        <f t="shared" si="12"/>
        <v>ㄏ</v>
      </c>
      <c r="T16" s="2">
        <v>14</v>
      </c>
      <c r="U16" s="409" t="str">
        <f t="shared" si="0"/>
        <v>y</v>
      </c>
      <c r="V16" s="411" t="str">
        <f t="shared" si="1"/>
        <v>z</v>
      </c>
      <c r="W16" s="410" t="str" cm="1">
        <f t="array" ref="W16" xml:space="preserve"> INDEX(注音編碼對照表!$E$3:$E$58, MATCH(TRUE, EXACT(表格1_33411[[#This Row],[注音編碼]], 注音編碼對照表!$D$3:$D$54), 0))</f>
        <v>ㄗ</v>
      </c>
      <c r="X16" s="412" t="str" cm="1">
        <f t="array" ref="X16" xml:space="preserve"> INDEX(注音編碼對照表!$G$3:$G$58, MATCH(TRUE, EXACT(表格1_33411[[#This Row],[注音編碼]], 注音編碼對照表!$D$3:$D$54), 0))</f>
        <v>z</v>
      </c>
      <c r="Y16" s="24"/>
      <c r="Z16" s="413">
        <f t="shared" si="13"/>
        <v>14</v>
      </c>
      <c r="AA16" s="380" t="str">
        <f t="shared" si="2"/>
        <v>y</v>
      </c>
      <c r="AB16" s="383" t="str">
        <f t="shared" si="3"/>
        <v>z</v>
      </c>
      <c r="AC16" s="381" t="str">
        <f t="shared" si="4"/>
        <v>ㄗ</v>
      </c>
      <c r="AD16" s="432" t="str">
        <f t="shared" si="5"/>
        <v>z</v>
      </c>
      <c r="AE16" s="2"/>
      <c r="AF16" s="421"/>
      <c r="AG16" s="2"/>
      <c r="AI16" s="54"/>
      <c r="AV16" s="11"/>
      <c r="AX16" s="2"/>
      <c r="AY16" s="443"/>
      <c r="BB16" s="2"/>
    </row>
    <row r="17" spans="2:54" ht="32.25">
      <c r="H17" s="2">
        <f t="shared" si="6"/>
        <v>15</v>
      </c>
      <c r="I17" s="136" t="str">
        <f t="shared" si="7"/>
        <v>c</v>
      </c>
      <c r="J17" s="136" t="str">
        <f t="shared" si="8"/>
        <v>h</v>
      </c>
      <c r="L17" s="2">
        <v>15</v>
      </c>
      <c r="M17" s="21" t="str">
        <f t="shared" si="9"/>
        <v>h</v>
      </c>
      <c r="N17" s="21" t="str">
        <f t="shared" si="10"/>
        <v>ㄘ</v>
      </c>
      <c r="P17" s="2">
        <v>15</v>
      </c>
      <c r="Q17" s="22" t="str">
        <f t="shared" si="11"/>
        <v>i</v>
      </c>
      <c r="R17" s="22" t="str">
        <f t="shared" si="12"/>
        <v>ㄧ</v>
      </c>
      <c r="T17" s="2">
        <v>15</v>
      </c>
      <c r="U17" s="409" t="str">
        <f t="shared" si="0"/>
        <v>h</v>
      </c>
      <c r="V17" s="411" t="str">
        <f t="shared" si="1"/>
        <v>c</v>
      </c>
      <c r="W17" s="410" t="str" cm="1">
        <f t="array" ref="W17" xml:space="preserve"> INDEX(注音編碼對照表!$E$3:$E$58, MATCH(TRUE, EXACT(表格1_33411[[#This Row],[注音編碼]], 注音編碼對照表!$D$3:$D$54), 0))</f>
        <v>ㄘ</v>
      </c>
      <c r="X17" s="412" t="str" cm="1">
        <f t="array" ref="X17" xml:space="preserve"> INDEX(注音編碼對照表!$G$3:$G$58, MATCH(TRUE, EXACT(表格1_33411[[#This Row],[注音編碼]], 注音編碼對照表!$D$3:$D$54), 0))</f>
        <v>c</v>
      </c>
      <c r="Y17" s="24"/>
      <c r="Z17" s="413">
        <f t="shared" si="13"/>
        <v>15</v>
      </c>
      <c r="AA17" s="380" t="str">
        <f t="shared" si="2"/>
        <v>h</v>
      </c>
      <c r="AB17" s="383" t="str">
        <f t="shared" si="3"/>
        <v>c</v>
      </c>
      <c r="AC17" s="381" t="str">
        <f t="shared" si="4"/>
        <v>ㄘ</v>
      </c>
      <c r="AD17" s="432" t="str">
        <f t="shared" si="5"/>
        <v>c</v>
      </c>
      <c r="AE17" s="2"/>
      <c r="AF17" s="422" t="s">
        <v>45</v>
      </c>
      <c r="AG17" s="2"/>
      <c r="AH17" s="459" t="str">
        <f xml:space="preserve"> """xlit|" &amp; AH18 &amp; "|" &amp; AH19 &amp; "|"""</f>
        <v>"xlit|pbPmtTnlkgKhjzcsJZCSwiuMaOoeyxB@NGWRIUAQEYXDVH123570|ㄅㆠㄆㄇㄉㄊㄋㄌㄍㆣㄎㄏㆡㄗㄘㄙㆢㄐㄑㄒㄫㄧㄨㆬㄚㆦㄜㆤㄞㄠｎㄢㄣㄤㆭㆨㆪㆫㆩㆧㆥㆮㆯㆱㆰㆲˉˋ˪ˊ˫˙|"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0"/>
      <c r="AX17" s="2"/>
      <c r="AY17" s="443"/>
      <c r="BB17" s="2"/>
    </row>
    <row r="18" spans="2:54" ht="32.25">
      <c r="H18" s="2">
        <f t="shared" si="6"/>
        <v>16</v>
      </c>
      <c r="I18" s="136" t="str">
        <f t="shared" si="7"/>
        <v>s</v>
      </c>
      <c r="J18" s="136" t="str">
        <f t="shared" si="8"/>
        <v>n</v>
      </c>
      <c r="L18" s="2">
        <v>16</v>
      </c>
      <c r="M18" s="21" t="str">
        <f t="shared" si="9"/>
        <v>n</v>
      </c>
      <c r="N18" s="21" t="str">
        <f t="shared" si="10"/>
        <v>ㄙ</v>
      </c>
      <c r="P18" s="2">
        <v>16</v>
      </c>
      <c r="Q18" s="22" t="str">
        <f t="shared" si="11"/>
        <v>u</v>
      </c>
      <c r="R18" s="22" t="str">
        <f t="shared" si="12"/>
        <v>ㄨ</v>
      </c>
      <c r="T18" s="2">
        <v>16</v>
      </c>
      <c r="U18" s="409" t="str">
        <f t="shared" si="0"/>
        <v>n</v>
      </c>
      <c r="V18" s="411" t="str">
        <f t="shared" si="1"/>
        <v>s</v>
      </c>
      <c r="W18" s="410" t="str" cm="1">
        <f t="array" ref="W18" xml:space="preserve"> INDEX(注音編碼對照表!$E$3:$E$58, MATCH(TRUE, EXACT(表格1_33411[[#This Row],[注音編碼]], 注音編碼對照表!$D$3:$D$54), 0))</f>
        <v>ㄙ</v>
      </c>
      <c r="X18" s="412" t="str" cm="1">
        <f t="array" ref="X18" xml:space="preserve"> INDEX(注音編碼對照表!$G$3:$G$58, MATCH(TRUE, EXACT(表格1_33411[[#This Row],[注音編碼]], 注音編碼對照表!$D$3:$D$54), 0))</f>
        <v>s</v>
      </c>
      <c r="Y18" s="24"/>
      <c r="Z18" s="413">
        <f t="shared" si="13"/>
        <v>16</v>
      </c>
      <c r="AA18" s="380" t="str">
        <f t="shared" si="2"/>
        <v>n</v>
      </c>
      <c r="AB18" s="383" t="str">
        <f t="shared" si="3"/>
        <v>s</v>
      </c>
      <c r="AC18" s="381" t="str">
        <f t="shared" si="4"/>
        <v>ㄙ</v>
      </c>
      <c r="AD18" s="432" t="str">
        <f t="shared" si="5"/>
        <v>s</v>
      </c>
      <c r="AE18" s="2"/>
      <c r="AF18" s="423" t="s">
        <v>585</v>
      </c>
      <c r="AG18" s="1">
        <f xml:space="preserve"> LEN(AH18)</f>
        <v>52</v>
      </c>
      <c r="AH18" s="37" t="str">
        <f xml:space="preserve"> _xlfn.CONCAT(AB$3:AB$54)</f>
        <v>pbPmtTnlkgKhjzcsJZCSwiuMaOoeyxB@NGWRIUAQEYXDVH123570</v>
      </c>
      <c r="AU18" s="38" t="s">
        <v>25</v>
      </c>
      <c r="AV18" s="462" t="str">
        <f>AV9</f>
        <v>7</v>
      </c>
      <c r="AW18" s="40">
        <f xml:space="preserve"> FIND(AV18, AH18)</f>
        <v>51</v>
      </c>
      <c r="AX18" s="2"/>
      <c r="AY18" s="443"/>
      <c r="BB18" s="2"/>
    </row>
    <row r="19" spans="2:54" ht="32.25">
      <c r="H19" s="2">
        <f t="shared" si="6"/>
        <v>17</v>
      </c>
      <c r="I19" s="136" t="str">
        <f t="shared" si="7"/>
        <v>J</v>
      </c>
      <c r="J19" s="414" t="str">
        <f t="shared" si="8"/>
        <v>B</v>
      </c>
      <c r="L19" s="2">
        <v>17</v>
      </c>
      <c r="M19" s="415" t="str">
        <f t="shared" si="9"/>
        <v>B</v>
      </c>
      <c r="N19" s="21" t="str">
        <f t="shared" si="10"/>
        <v>ㆢ</v>
      </c>
      <c r="P19" s="2">
        <v>17</v>
      </c>
      <c r="Q19" s="22" t="str">
        <f t="shared" si="11"/>
        <v>a</v>
      </c>
      <c r="R19" s="22" t="str">
        <f t="shared" si="12"/>
        <v>ㄚ</v>
      </c>
      <c r="T19" s="2">
        <v>17</v>
      </c>
      <c r="U19" s="409" t="str">
        <f t="shared" si="0"/>
        <v>B</v>
      </c>
      <c r="V19" s="411" t="str">
        <f t="shared" si="1"/>
        <v>J</v>
      </c>
      <c r="W19" s="410" t="str" cm="1">
        <f t="array" ref="W19" xml:space="preserve"> INDEX(注音編碼對照表!$E$3:$E$58, MATCH(TRUE, EXACT(表格1_33411[[#This Row],[注音編碼]], 注音編碼對照表!$D$3:$D$54), 0))</f>
        <v>ㆢ</v>
      </c>
      <c r="X19" s="412" t="str" cm="1">
        <f t="array" ref="X19" xml:space="preserve"> INDEX(注音編碼對照表!$G$3:$G$58, MATCH(TRUE, EXACT(表格1_33411[[#This Row],[注音編碼]], 注音編碼對照表!$D$3:$D$54), 0))</f>
        <v>ji-</v>
      </c>
      <c r="Y19" s="24"/>
      <c r="Z19" s="413">
        <f t="shared" si="13"/>
        <v>17</v>
      </c>
      <c r="AA19" s="71" t="str">
        <f t="shared" si="2"/>
        <v>B</v>
      </c>
      <c r="AB19" s="379" t="str">
        <f t="shared" si="3"/>
        <v>J</v>
      </c>
      <c r="AC19" s="32" t="str">
        <f t="shared" si="4"/>
        <v>ㆢ</v>
      </c>
      <c r="AD19" s="430" t="str">
        <f t="shared" si="5"/>
        <v>ji-</v>
      </c>
      <c r="AE19" s="2"/>
      <c r="AF19" s="426" t="s">
        <v>641</v>
      </c>
      <c r="AG19" s="1">
        <f xml:space="preserve"> LEN(AH19)</f>
        <v>52</v>
      </c>
      <c r="AH19" s="427" t="str">
        <f xml:space="preserve"> _xlfn.CONCAT(AC3:AC54)</f>
        <v>ㄅㆠㄆㄇㄉㄊㄋㄌㄍㆣㄎㄏㆡㄗㄘㄙㆢㄐㄑㄒㄫㄧㄨㆬㄚㆦㄜㆤㄞㄠｎㄢㄣㄤㆭㆨㆪㆫㆩㆧㆥㆮㆯㆱㆰㆲˉˋ˪ˊ˫˙</v>
      </c>
      <c r="AV19" s="49" t="str">
        <f xml:space="preserve"> MID(AH19, AW18, 1)</f>
        <v>˫</v>
      </c>
      <c r="AW19" s="40"/>
      <c r="AX19" s="2"/>
      <c r="AY19" s="443"/>
      <c r="BB19" s="2"/>
    </row>
    <row r="20" spans="2:54" ht="32.25">
      <c r="B20" s="1" t="s">
        <v>60</v>
      </c>
      <c r="H20" s="2">
        <f t="shared" si="6"/>
        <v>18</v>
      </c>
      <c r="I20" s="136" t="str">
        <f t="shared" si="7"/>
        <v>Z</v>
      </c>
      <c r="J20" s="414" t="str">
        <f t="shared" si="8"/>
        <v>Y</v>
      </c>
      <c r="L20" s="2">
        <v>18</v>
      </c>
      <c r="M20" s="415" t="str">
        <f t="shared" ref="M20:M22" si="14">J20</f>
        <v>Y</v>
      </c>
      <c r="N20" s="21" t="str">
        <f t="shared" si="10"/>
        <v>ㄐ</v>
      </c>
      <c r="P20" s="2">
        <v>18</v>
      </c>
      <c r="Q20" s="22" t="str">
        <f t="shared" si="11"/>
        <v>o</v>
      </c>
      <c r="R20" s="22" t="str">
        <f t="shared" si="12"/>
        <v>ㆦ</v>
      </c>
      <c r="T20" s="2">
        <v>18</v>
      </c>
      <c r="U20" s="409" t="str">
        <f t="shared" si="0"/>
        <v>Y</v>
      </c>
      <c r="V20" s="411" t="str">
        <f t="shared" si="1"/>
        <v>Z</v>
      </c>
      <c r="W20" s="410" t="str" cm="1">
        <f t="array" ref="W20" xml:space="preserve"> INDEX(注音編碼對照表!$E$3:$E$58, MATCH(TRUE, EXACT(表格1_33411[[#This Row],[注音編碼]], 注音編碼對照表!$D$3:$D$54), 0))</f>
        <v>ㄐ</v>
      </c>
      <c r="X20" s="412" t="str" cm="1">
        <f t="array" ref="X20" xml:space="preserve"> INDEX(注音編碼對照表!$G$3:$G$58, MATCH(TRUE, EXACT(表格1_33411[[#This Row],[注音編碼]], 注音編碼對照表!$D$3:$D$54), 0))</f>
        <v>zi-</v>
      </c>
      <c r="Y20" s="24"/>
      <c r="Z20" s="413">
        <f t="shared" si="13"/>
        <v>18</v>
      </c>
      <c r="AA20" s="384" t="str">
        <f t="shared" si="2"/>
        <v>Y</v>
      </c>
      <c r="AB20" s="387" t="str">
        <f t="shared" si="3"/>
        <v>Z</v>
      </c>
      <c r="AC20" s="385" t="str">
        <f t="shared" si="4"/>
        <v>ㄐ</v>
      </c>
      <c r="AD20" s="431" t="str">
        <f t="shared" si="5"/>
        <v>zi-</v>
      </c>
      <c r="AE20" s="2"/>
      <c r="AF20" s="421"/>
      <c r="AG20" s="2"/>
      <c r="AV20" s="11"/>
      <c r="AX20" s="2"/>
      <c r="AY20" s="443"/>
      <c r="BB20" s="2"/>
    </row>
    <row r="21" spans="2:54" ht="32.25">
      <c r="B21" s="12" t="s">
        <v>63</v>
      </c>
      <c r="H21" s="2">
        <f t="shared" si="6"/>
        <v>19</v>
      </c>
      <c r="I21" s="136" t="str">
        <f t="shared" si="7"/>
        <v>C</v>
      </c>
      <c r="J21" s="414" t="str">
        <f t="shared" si="8"/>
        <v>H</v>
      </c>
      <c r="L21" s="2">
        <v>19</v>
      </c>
      <c r="M21" s="415" t="str">
        <f t="shared" si="14"/>
        <v>H</v>
      </c>
      <c r="N21" s="21" t="str">
        <f t="shared" si="10"/>
        <v>ㄑ</v>
      </c>
      <c r="P21" s="2">
        <v>19</v>
      </c>
      <c r="Q21" s="22" t="str">
        <f t="shared" si="11"/>
        <v>ø</v>
      </c>
      <c r="R21" s="22" t="str">
        <f t="shared" si="12"/>
        <v>ㄜ</v>
      </c>
      <c r="T21" s="2">
        <v>19</v>
      </c>
      <c r="U21" s="409" t="str">
        <f t="shared" si="0"/>
        <v>H</v>
      </c>
      <c r="V21" s="411" t="str">
        <f t="shared" si="1"/>
        <v>C</v>
      </c>
      <c r="W21" s="410" t="str" cm="1">
        <f t="array" ref="W21" xml:space="preserve"> INDEX(注音編碼對照表!$E$3:$E$58, MATCH(TRUE, EXACT(表格1_33411[[#This Row],[注音編碼]], 注音編碼對照表!$D$3:$D$54), 0))</f>
        <v>ㄑ</v>
      </c>
      <c r="X21" s="412" t="str" cm="1">
        <f t="array" ref="X21" xml:space="preserve"> INDEX(注音編碼對照表!$G$3:$G$58, MATCH(TRUE, EXACT(表格1_33411[[#This Row],[注音編碼]], 注音編碼對照表!$D$3:$D$54), 0))</f>
        <v>ci-</v>
      </c>
      <c r="Y21" s="24"/>
      <c r="Z21" s="413">
        <f t="shared" si="13"/>
        <v>19</v>
      </c>
      <c r="AA21" s="384" t="str">
        <f t="shared" si="2"/>
        <v>H</v>
      </c>
      <c r="AB21" s="388" t="str">
        <f t="shared" si="3"/>
        <v>C</v>
      </c>
      <c r="AC21" s="385" t="str">
        <f t="shared" si="4"/>
        <v>ㄑ</v>
      </c>
      <c r="AD21" s="431" t="str">
        <f t="shared" si="5"/>
        <v>ci-</v>
      </c>
      <c r="AE21" s="2"/>
      <c r="AF21" s="421"/>
      <c r="AG21" s="2"/>
      <c r="AV21" s="11"/>
      <c r="AX21" s="2"/>
      <c r="AY21" s="443"/>
      <c r="BB21" s="2"/>
    </row>
    <row r="22" spans="2:54" ht="32.25">
      <c r="B22" s="2">
        <f xml:space="preserve"> SEARCH("|",B21,1)</f>
        <v>7</v>
      </c>
      <c r="H22" s="2">
        <f t="shared" si="6"/>
        <v>20</v>
      </c>
      <c r="I22" s="136" t="str">
        <f t="shared" si="7"/>
        <v>S</v>
      </c>
      <c r="J22" s="414" t="str">
        <f t="shared" si="8"/>
        <v>N</v>
      </c>
      <c r="L22" s="2">
        <v>20</v>
      </c>
      <c r="M22" s="415" t="str">
        <f t="shared" si="14"/>
        <v>N</v>
      </c>
      <c r="N22" s="21" t="str">
        <f t="shared" si="10"/>
        <v>ㄒ</v>
      </c>
      <c r="P22" s="2">
        <v>20</v>
      </c>
      <c r="Q22" s="22" t="str">
        <f t="shared" si="11"/>
        <v>e</v>
      </c>
      <c r="R22" s="22" t="str">
        <f t="shared" si="12"/>
        <v>ㆤ</v>
      </c>
      <c r="T22" s="2">
        <v>20</v>
      </c>
      <c r="U22" s="409" t="str">
        <f t="shared" si="0"/>
        <v>N</v>
      </c>
      <c r="V22" s="411" t="str">
        <f t="shared" si="1"/>
        <v>S</v>
      </c>
      <c r="W22" s="410" t="str" cm="1">
        <f t="array" ref="W22" xml:space="preserve"> INDEX(注音編碼對照表!$E$3:$E$58, MATCH(TRUE, EXACT(表格1_33411[[#This Row],[注音編碼]], 注音編碼對照表!$D$3:$D$54), 0))</f>
        <v>ㄒ</v>
      </c>
      <c r="X22" s="412" t="str" cm="1">
        <f t="array" ref="X22" xml:space="preserve"> INDEX(注音編碼對照表!$G$3:$G$58, MATCH(TRUE, EXACT(表格1_33411[[#This Row],[注音編碼]], 注音編碼對照表!$D$3:$D$54), 0))</f>
        <v>si-</v>
      </c>
      <c r="Y22" s="24"/>
      <c r="Z22" s="413">
        <f t="shared" si="13"/>
        <v>20</v>
      </c>
      <c r="AA22" s="384" t="str">
        <f t="shared" si="2"/>
        <v>N</v>
      </c>
      <c r="AB22" s="388" t="str">
        <f t="shared" si="3"/>
        <v>S</v>
      </c>
      <c r="AC22" s="385" t="str">
        <f t="shared" si="4"/>
        <v>ㄒ</v>
      </c>
      <c r="AD22" s="431" t="str">
        <f t="shared" si="5"/>
        <v>si-</v>
      </c>
      <c r="AE22" s="2"/>
      <c r="AF22" s="421"/>
      <c r="AG22" s="2"/>
      <c r="AV22" s="11"/>
      <c r="AX22" s="2"/>
      <c r="AY22" s="443"/>
      <c r="BB22" s="2"/>
    </row>
    <row r="23" spans="2:54" ht="32.25">
      <c r="B23" s="2">
        <f xml:space="preserve"> SEARCH("|",B21,B22+1)</f>
        <v>34</v>
      </c>
      <c r="H23" s="2">
        <f t="shared" si="6"/>
        <v>21</v>
      </c>
      <c r="I23" s="136" t="str">
        <f t="shared" si="7"/>
        <v>w</v>
      </c>
      <c r="J23" s="136" t="str">
        <f t="shared" si="8"/>
        <v>?</v>
      </c>
      <c r="L23" s="2">
        <v>21</v>
      </c>
      <c r="M23" s="21" t="str">
        <f t="shared" ref="M23:M54" si="15" xml:space="preserve"> IFERROR( MID($B$15, $H23, 1), "")</f>
        <v>?</v>
      </c>
      <c r="N23" s="21" t="str">
        <f t="shared" si="10"/>
        <v>ㄫ</v>
      </c>
      <c r="P23" s="2">
        <v>21</v>
      </c>
      <c r="Q23" s="22" t="str">
        <f t="shared" si="11"/>
        <v>I</v>
      </c>
      <c r="R23" s="22" t="str">
        <f t="shared" si="12"/>
        <v>ㄞ</v>
      </c>
      <c r="T23" s="2">
        <v>21</v>
      </c>
      <c r="U23" s="409" t="str">
        <f t="shared" si="0"/>
        <v>?</v>
      </c>
      <c r="V23" s="411" t="str">
        <f t="shared" si="1"/>
        <v>w</v>
      </c>
      <c r="W23" s="410" t="str" cm="1">
        <f t="array" ref="W23" xml:space="preserve"> INDEX(注音編碼對照表!$E$3:$E$58, MATCH(TRUE, EXACT(表格1_33411[[#This Row],[注音編碼]], 注音編碼對照表!$D$3:$D$54), 0))</f>
        <v>ㄫ</v>
      </c>
      <c r="X23" s="412" t="str" cm="1">
        <f t="array" ref="X23" xml:space="preserve"> INDEX(注音編碼對照表!$G$3:$G$58, MATCH(TRUE, EXACT(表格1_33411[[#This Row],[注音編碼]], 注音編碼對照表!$D$3:$D$54), 0))</f>
        <v>ng-</v>
      </c>
      <c r="Y23" s="24"/>
      <c r="Z23" s="413">
        <f t="shared" si="13"/>
        <v>21</v>
      </c>
      <c r="AA23" s="71" t="str">
        <f t="shared" si="2"/>
        <v>?</v>
      </c>
      <c r="AB23" s="379" t="str">
        <f t="shared" si="3"/>
        <v>w</v>
      </c>
      <c r="AC23" s="32" t="str">
        <f t="shared" si="4"/>
        <v>ㄫ</v>
      </c>
      <c r="AD23" s="430" t="str">
        <f t="shared" si="5"/>
        <v>ng-</v>
      </c>
      <c r="AE23" s="2"/>
      <c r="AF23" s="421"/>
      <c r="AG23" s="2"/>
      <c r="AV23" s="11"/>
      <c r="AX23" s="2"/>
      <c r="AY23" s="443"/>
      <c r="BB23" s="2"/>
    </row>
    <row r="24" spans="2:54" ht="32.25">
      <c r="B24" s="2">
        <f xml:space="preserve"> SEARCH("|",B21,B23+1)</f>
        <v>61</v>
      </c>
      <c r="H24" s="2">
        <f t="shared" si="6"/>
        <v>22</v>
      </c>
      <c r="I24" s="136" t="str">
        <f t="shared" si="7"/>
        <v>i</v>
      </c>
      <c r="J24" s="136" t="str">
        <f t="shared" si="8"/>
        <v>u</v>
      </c>
      <c r="L24" s="2">
        <v>22</v>
      </c>
      <c r="M24" s="21" t="str">
        <f t="shared" si="15"/>
        <v>u</v>
      </c>
      <c r="N24" s="21" t="str">
        <f t="shared" si="10"/>
        <v>ㄧ</v>
      </c>
      <c r="P24" s="2">
        <v>22</v>
      </c>
      <c r="Q24" s="22" t="str">
        <f t="shared" si="11"/>
        <v>U</v>
      </c>
      <c r="R24" s="22" t="str">
        <f t="shared" si="12"/>
        <v>ㄠ</v>
      </c>
      <c r="T24" s="2">
        <v>22</v>
      </c>
      <c r="U24" s="409" t="str">
        <f t="shared" si="0"/>
        <v>u</v>
      </c>
      <c r="V24" s="411" t="str">
        <f t="shared" si="1"/>
        <v>i</v>
      </c>
      <c r="W24" s="410" t="str" cm="1">
        <f t="array" ref="W24" xml:space="preserve"> INDEX(注音編碼對照表!$E$3:$E$58, MATCH(TRUE, EXACT(表格1_33411[[#This Row],[注音編碼]], 注音編碼對照表!$D$3:$D$54), 0))</f>
        <v>ㄧ</v>
      </c>
      <c r="X24" s="412" t="str" cm="1">
        <f t="array" ref="X24" xml:space="preserve"> INDEX(注音編碼對照表!$G$3:$G$58, MATCH(TRUE, EXACT(表格1_33411[[#This Row],[注音編碼]], 注音編碼對照表!$D$3:$D$54), 0))</f>
        <v>i</v>
      </c>
      <c r="Y24" s="24"/>
      <c r="Z24" s="98">
        <f t="shared" si="13"/>
        <v>22</v>
      </c>
      <c r="AA24" s="71" t="str">
        <f t="shared" si="2"/>
        <v>u</v>
      </c>
      <c r="AB24" s="379" t="str">
        <f t="shared" si="3"/>
        <v>i</v>
      </c>
      <c r="AC24" s="32" t="str">
        <f t="shared" si="4"/>
        <v>ㄧ</v>
      </c>
      <c r="AD24" s="430" t="str">
        <f t="shared" si="5"/>
        <v>i</v>
      </c>
      <c r="AE24" s="2"/>
      <c r="AF24" s="421"/>
      <c r="AG24" s="2"/>
      <c r="AV24" s="11"/>
      <c r="AX24" s="2"/>
      <c r="AY24" s="443"/>
      <c r="BB24" s="2"/>
    </row>
    <row r="25" spans="2:54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6"/>
        <v>23</v>
      </c>
      <c r="I25" s="136" t="str">
        <f t="shared" si="7"/>
        <v>u</v>
      </c>
      <c r="J25" s="136" t="str">
        <f t="shared" si="8"/>
        <v>j</v>
      </c>
      <c r="L25" s="2">
        <v>23</v>
      </c>
      <c r="M25" s="21" t="str">
        <f t="shared" si="15"/>
        <v>j</v>
      </c>
      <c r="N25" s="21" t="str">
        <f t="shared" si="10"/>
        <v>ㄨ</v>
      </c>
      <c r="P25" s="2">
        <v>23</v>
      </c>
      <c r="Q25" s="22" t="str">
        <f t="shared" si="11"/>
        <v>B</v>
      </c>
      <c r="R25" s="22" t="str">
        <f t="shared" si="12"/>
        <v>ㆬ</v>
      </c>
      <c r="T25" s="2">
        <v>23</v>
      </c>
      <c r="U25" s="409" t="str">
        <f t="shared" si="0"/>
        <v>j</v>
      </c>
      <c r="V25" s="411" t="str">
        <f t="shared" si="1"/>
        <v>u</v>
      </c>
      <c r="W25" s="410" t="str" cm="1">
        <f t="array" ref="W25" xml:space="preserve"> INDEX(注音編碼對照表!$E$3:$E$58, MATCH(TRUE, EXACT(表格1_33411[[#This Row],[注音編碼]], 注音編碼對照表!$D$3:$D$54), 0))</f>
        <v>ㄨ</v>
      </c>
      <c r="X25" s="412" t="str" cm="1">
        <f t="array" ref="X25" xml:space="preserve"> INDEX(注音編碼對照表!$G$3:$G$58, MATCH(TRUE, EXACT(表格1_33411[[#This Row],[注音編碼]], 注音編碼對照表!$D$3:$D$54), 0))</f>
        <v>u</v>
      </c>
      <c r="Y25" s="24"/>
      <c r="Z25" s="98">
        <f t="shared" si="13"/>
        <v>23</v>
      </c>
      <c r="AA25" s="389" t="str">
        <f t="shared" si="2"/>
        <v>j</v>
      </c>
      <c r="AB25" s="390" t="str">
        <f t="shared" si="3"/>
        <v>u</v>
      </c>
      <c r="AC25" s="32" t="str">
        <f t="shared" si="4"/>
        <v>ㄨ</v>
      </c>
      <c r="AD25" s="430" t="str">
        <f t="shared" si="5"/>
        <v>u</v>
      </c>
      <c r="AE25" s="2"/>
      <c r="AF25" s="421"/>
      <c r="AG25" s="2"/>
      <c r="AV25" s="11"/>
      <c r="AX25" s="2"/>
      <c r="AY25" s="443"/>
      <c r="BB25" s="2"/>
    </row>
    <row r="26" spans="2:54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6"/>
        <v>24</v>
      </c>
      <c r="I26" s="136" t="str">
        <f t="shared" si="7"/>
        <v>M</v>
      </c>
      <c r="J26" s="136" t="str">
        <f t="shared" si="8"/>
        <v>m</v>
      </c>
      <c r="L26" s="2">
        <v>24</v>
      </c>
      <c r="M26" s="21" t="str">
        <f t="shared" si="15"/>
        <v>m</v>
      </c>
      <c r="N26" s="21" t="str">
        <f t="shared" si="10"/>
        <v>ㆬ</v>
      </c>
      <c r="P26" s="2">
        <v>24</v>
      </c>
      <c r="Q26" s="22" t="str">
        <f t="shared" si="11"/>
        <v>D</v>
      </c>
      <c r="R26" s="22" t="str">
        <f t="shared" si="12"/>
        <v>ㄣ</v>
      </c>
      <c r="T26" s="2">
        <v>24</v>
      </c>
      <c r="U26" s="409" t="str">
        <f t="shared" si="0"/>
        <v>m</v>
      </c>
      <c r="V26" s="411" t="str">
        <f t="shared" si="1"/>
        <v>M</v>
      </c>
      <c r="W26" s="410" t="str" cm="1">
        <f t="array" ref="W26" xml:space="preserve"> INDEX(注音編碼對照表!$E$3:$E$58, MATCH(TRUE, EXACT(表格1_33411[[#This Row],[注音編碼]], 注音編碼對照表!$D$3:$D$54), 0))</f>
        <v>ㆬ</v>
      </c>
      <c r="X26" s="412" t="str" cm="1">
        <f t="array" ref="X26" xml:space="preserve"> INDEX(注音編碼對照表!$G$3:$G$58, MATCH(TRUE, EXACT(表格1_33411[[#This Row],[注音編碼]], 注音編碼對照表!$D$3:$D$54), 0))</f>
        <v>-m</v>
      </c>
      <c r="Y26" s="24"/>
      <c r="Z26" s="98">
        <f t="shared" si="13"/>
        <v>24</v>
      </c>
      <c r="AA26" s="71" t="str">
        <f t="shared" si="2"/>
        <v>m</v>
      </c>
      <c r="AB26" s="379" t="str">
        <f t="shared" si="3"/>
        <v>M</v>
      </c>
      <c r="AC26" s="32" t="str">
        <f t="shared" si="4"/>
        <v>ㆬ</v>
      </c>
      <c r="AD26" s="430" t="str">
        <f t="shared" si="5"/>
        <v>-m</v>
      </c>
      <c r="AE26" s="2"/>
      <c r="AF26" s="421" t="s">
        <v>67</v>
      </c>
      <c r="AG26" s="2"/>
      <c r="AV26" s="11"/>
      <c r="AX26" s="2"/>
      <c r="AY26" s="443"/>
      <c r="BB26" s="2"/>
    </row>
    <row r="27" spans="2:54" ht="32.25">
      <c r="H27" s="2">
        <f t="shared" si="6"/>
        <v>25</v>
      </c>
      <c r="I27" s="136" t="str">
        <f t="shared" si="7"/>
        <v>a</v>
      </c>
      <c r="J27" s="136" t="str">
        <f t="shared" si="8"/>
        <v>8</v>
      </c>
      <c r="L27" s="2">
        <v>25</v>
      </c>
      <c r="M27" s="21" t="str">
        <f t="shared" si="15"/>
        <v>8</v>
      </c>
      <c r="N27" s="21" t="str">
        <f t="shared" si="10"/>
        <v>ㄚ</v>
      </c>
      <c r="P27" s="2">
        <v>25</v>
      </c>
      <c r="Q27" s="22" t="str">
        <f t="shared" si="11"/>
        <v>G</v>
      </c>
      <c r="R27" s="22" t="str">
        <f t="shared" si="12"/>
        <v>ㆭ</v>
      </c>
      <c r="T27" s="2">
        <v>25</v>
      </c>
      <c r="U27" s="409" t="str">
        <f t="shared" si="0"/>
        <v>8</v>
      </c>
      <c r="V27" s="411" t="str">
        <f t="shared" si="1"/>
        <v>a</v>
      </c>
      <c r="W27" s="410" t="str" cm="1">
        <f t="array" ref="W27" xml:space="preserve"> INDEX(注音編碼對照表!$E$3:$E$58, MATCH(TRUE, EXACT(表格1_33411[[#This Row],[注音編碼]], 注音編碼對照表!$D$3:$D$54), 0))</f>
        <v>ㄚ</v>
      </c>
      <c r="X27" s="412" t="str" cm="1">
        <f t="array" ref="X27" xml:space="preserve"> INDEX(注音編碼對照表!$G$3:$G$58, MATCH(TRUE, EXACT(表格1_33411[[#This Row],[注音編碼]], 注音編碼對照表!$D$3:$D$54), 0))</f>
        <v>a</v>
      </c>
      <c r="Y27" s="24"/>
      <c r="Z27" s="98">
        <f t="shared" si="13"/>
        <v>25</v>
      </c>
      <c r="AA27" s="71" t="str">
        <f t="shared" si="2"/>
        <v>8</v>
      </c>
      <c r="AB27" s="379" t="str">
        <f t="shared" si="3"/>
        <v>a</v>
      </c>
      <c r="AC27" s="32" t="str">
        <f t="shared" si="4"/>
        <v>ㄚ</v>
      </c>
      <c r="AD27" s="430" t="str">
        <f t="shared" si="5"/>
        <v>a</v>
      </c>
      <c r="AE27" s="2"/>
      <c r="AF27" s="421" t="s">
        <v>121</v>
      </c>
      <c r="AG27" s="2"/>
      <c r="AV27" s="11"/>
      <c r="AX27" s="2"/>
      <c r="AY27" s="443"/>
      <c r="BB27" s="2"/>
    </row>
    <row r="28" spans="2:54" ht="32.25">
      <c r="H28" s="2">
        <f t="shared" si="6"/>
        <v>26</v>
      </c>
      <c r="I28" s="136" t="str">
        <f t="shared" si="7"/>
        <v>O</v>
      </c>
      <c r="J28" s="136" t="str">
        <f t="shared" si="8"/>
        <v>i</v>
      </c>
      <c r="L28" s="2">
        <v>26</v>
      </c>
      <c r="M28" s="21" t="str">
        <f t="shared" si="15"/>
        <v>i</v>
      </c>
      <c r="N28" s="21" t="str">
        <f t="shared" si="10"/>
        <v>ㆦ</v>
      </c>
      <c r="P28" s="2">
        <v>26</v>
      </c>
      <c r="Q28" s="22" t="str">
        <f t="shared" si="11"/>
        <v>N</v>
      </c>
      <c r="R28" s="22" t="str">
        <f t="shared" si="12"/>
        <v>ｎ</v>
      </c>
      <c r="T28" s="2">
        <v>26</v>
      </c>
      <c r="U28" s="409" t="str">
        <f t="shared" si="0"/>
        <v>i</v>
      </c>
      <c r="V28" s="411" t="str">
        <f t="shared" si="1"/>
        <v>O</v>
      </c>
      <c r="W28" s="410" t="str" cm="1">
        <f t="array" ref="W28" xml:space="preserve"> INDEX(注音編碼對照表!$E$3:$E$58, MATCH(TRUE, EXACT(表格1_33411[[#This Row],[注音編碼]], 注音編碼對照表!$D$3:$D$54), 0))</f>
        <v>ㆦ</v>
      </c>
      <c r="X28" s="412" t="str" cm="1">
        <f t="array" ref="X28" xml:space="preserve"> INDEX(注音編碼對照表!$G$3:$G$58, MATCH(TRUE, EXACT(表格1_33411[[#This Row],[注音編碼]], 注音編碼對照表!$D$3:$D$54), 0))</f>
        <v>oo</v>
      </c>
      <c r="Y28" s="24"/>
      <c r="Z28" s="98">
        <f t="shared" si="13"/>
        <v>26</v>
      </c>
      <c r="AA28" s="71" t="str">
        <f t="shared" si="2"/>
        <v>i</v>
      </c>
      <c r="AB28" s="379" t="str">
        <f t="shared" si="3"/>
        <v>O</v>
      </c>
      <c r="AC28" s="32" t="str">
        <f t="shared" si="4"/>
        <v>ㆦ</v>
      </c>
      <c r="AD28" s="430" t="str">
        <f t="shared" si="5"/>
        <v>oo</v>
      </c>
      <c r="AE28" s="2"/>
      <c r="AF28" s="421" t="s">
        <v>473</v>
      </c>
      <c r="AG28" s="2"/>
      <c r="AV28" s="11"/>
      <c r="AX28" s="2"/>
      <c r="AY28" s="443"/>
      <c r="BB28" s="2"/>
    </row>
    <row r="29" spans="2:54" ht="32.25">
      <c r="H29" s="2">
        <f t="shared" si="6"/>
        <v>27</v>
      </c>
      <c r="I29" s="136" t="str">
        <f t="shared" si="7"/>
        <v>o</v>
      </c>
      <c r="J29" s="136" t="str">
        <f t="shared" si="8"/>
        <v>k</v>
      </c>
      <c r="L29" s="2">
        <v>27</v>
      </c>
      <c r="M29" s="21" t="str">
        <f t="shared" si="15"/>
        <v>k</v>
      </c>
      <c r="N29" s="21" t="str">
        <f t="shared" si="10"/>
        <v>ㄜ</v>
      </c>
      <c r="P29" s="2">
        <v>27</v>
      </c>
      <c r="Q29" s="22" t="str">
        <f t="shared" si="11"/>
        <v/>
      </c>
      <c r="R29" s="22" t="str">
        <f t="shared" si="12"/>
        <v/>
      </c>
      <c r="T29" s="2">
        <v>27</v>
      </c>
      <c r="U29" s="409" t="str">
        <f t="shared" si="0"/>
        <v>k</v>
      </c>
      <c r="V29" s="411" t="str">
        <f t="shared" si="1"/>
        <v>o</v>
      </c>
      <c r="W29" s="410" t="str" cm="1">
        <f t="array" ref="W29" xml:space="preserve"> INDEX(注音編碼對照表!$E$3:$E$58, MATCH(TRUE, EXACT(表格1_33411[[#This Row],[注音編碼]], 注音編碼對照表!$D$3:$D$54), 0))</f>
        <v>ㄜ</v>
      </c>
      <c r="X29" s="412" t="str" cm="1">
        <f t="array" ref="X29" xml:space="preserve"> INDEX(注音編碼對照表!$G$3:$G$58, MATCH(TRUE, EXACT(表格1_33411[[#This Row],[注音編碼]], 注音編碼對照表!$D$3:$D$54), 0))</f>
        <v>o</v>
      </c>
      <c r="Y29" s="24"/>
      <c r="Z29" s="98">
        <f t="shared" si="13"/>
        <v>27</v>
      </c>
      <c r="AA29" s="71" t="str">
        <f t="shared" si="2"/>
        <v>k</v>
      </c>
      <c r="AB29" s="379" t="str">
        <f t="shared" si="3"/>
        <v>o</v>
      </c>
      <c r="AC29" s="32" t="str">
        <f t="shared" si="4"/>
        <v>ㄜ</v>
      </c>
      <c r="AD29" s="430" t="str">
        <f t="shared" si="5"/>
        <v>o</v>
      </c>
      <c r="AE29" s="2"/>
      <c r="AF29" s="421" t="s">
        <v>61</v>
      </c>
      <c r="AG29" s="2"/>
      <c r="AV29" s="11"/>
      <c r="AX29" s="2"/>
      <c r="AY29" s="443"/>
      <c r="BB29" s="2"/>
    </row>
    <row r="30" spans="2:54" ht="32.25">
      <c r="H30" s="2">
        <f t="shared" si="6"/>
        <v>28</v>
      </c>
      <c r="I30" s="136" t="str">
        <f t="shared" si="7"/>
        <v>e</v>
      </c>
      <c r="J30" s="136" t="str">
        <f t="shared" si="8"/>
        <v>,</v>
      </c>
      <c r="L30" s="2">
        <v>28</v>
      </c>
      <c r="M30" s="21" t="str">
        <f t="shared" si="15"/>
        <v>,</v>
      </c>
      <c r="N30" s="21" t="str">
        <f t="shared" si="10"/>
        <v>ㆤ</v>
      </c>
      <c r="P30" s="2">
        <v>28</v>
      </c>
      <c r="Q30" s="22" t="str">
        <f t="shared" si="11"/>
        <v/>
      </c>
      <c r="R30" s="22" t="str">
        <f t="shared" si="12"/>
        <v/>
      </c>
      <c r="T30" s="2">
        <v>28</v>
      </c>
      <c r="U30" s="409" t="str">
        <f t="shared" si="0"/>
        <v>,</v>
      </c>
      <c r="V30" s="411" t="str">
        <f t="shared" si="1"/>
        <v>e</v>
      </c>
      <c r="W30" s="410" t="str" cm="1">
        <f t="array" ref="W30" xml:space="preserve"> INDEX(注音編碼對照表!$E$3:$E$58, MATCH(TRUE, EXACT(表格1_33411[[#This Row],[注音編碼]], 注音編碼對照表!$D$3:$D$54), 0))</f>
        <v>ㆤ</v>
      </c>
      <c r="X30" s="412" t="str" cm="1">
        <f t="array" ref="X30" xml:space="preserve"> INDEX(注音編碼對照表!$G$3:$G$58, MATCH(TRUE, EXACT(表格1_33411[[#This Row],[注音編碼]], 注音編碼對照表!$D$3:$D$54), 0))</f>
        <v>e</v>
      </c>
      <c r="Y30" s="24"/>
      <c r="Z30" s="98">
        <f t="shared" si="13"/>
        <v>28</v>
      </c>
      <c r="AA30" s="434" t="str">
        <f t="shared" si="2"/>
        <v>,</v>
      </c>
      <c r="AB30" s="436" t="str">
        <f t="shared" si="3"/>
        <v>e</v>
      </c>
      <c r="AC30" s="435" t="str">
        <f t="shared" si="4"/>
        <v>ㆤ</v>
      </c>
      <c r="AD30" s="437" t="str">
        <f t="shared" si="5"/>
        <v>e</v>
      </c>
      <c r="AE30" s="2"/>
      <c r="AF30" s="421" t="s">
        <v>119</v>
      </c>
      <c r="AG30" s="2"/>
      <c r="AV30" s="11"/>
      <c r="AX30" s="2"/>
      <c r="AY30" s="443"/>
      <c r="BB30" s="2"/>
    </row>
    <row r="31" spans="2:54" ht="32.25">
      <c r="H31" s="2">
        <f t="shared" si="6"/>
        <v>29</v>
      </c>
      <c r="I31" s="136" t="str">
        <f t="shared" si="7"/>
        <v>y</v>
      </c>
      <c r="J31" s="136" t="str">
        <f t="shared" si="8"/>
        <v>9</v>
      </c>
      <c r="L31" s="2">
        <v>29</v>
      </c>
      <c r="M31" s="21" t="str">
        <f t="shared" si="15"/>
        <v>9</v>
      </c>
      <c r="N31" s="21" t="str">
        <f t="shared" si="10"/>
        <v>ㄞ</v>
      </c>
      <c r="P31" s="2">
        <v>29</v>
      </c>
      <c r="Q31" s="22" t="str">
        <f t="shared" si="11"/>
        <v/>
      </c>
      <c r="R31" s="22" t="str">
        <f t="shared" si="12"/>
        <v/>
      </c>
      <c r="T31" s="2">
        <v>29</v>
      </c>
      <c r="U31" s="409" t="str">
        <f t="shared" si="0"/>
        <v>9</v>
      </c>
      <c r="V31" s="411" t="str">
        <f t="shared" si="1"/>
        <v>y</v>
      </c>
      <c r="W31" s="410" t="str" cm="1">
        <f t="array" ref="W31" xml:space="preserve"> INDEX(注音編碼對照表!$E$3:$E$58, MATCH(TRUE, EXACT(表格1_33411[[#This Row],[注音編碼]], 注音編碼對照表!$D$3:$D$54), 0))</f>
        <v>ㄞ</v>
      </c>
      <c r="X31" s="412" t="str" cm="1">
        <f t="array" ref="X31" xml:space="preserve"> INDEX(注音編碼對照表!$G$3:$G$58, MATCH(TRUE, EXACT(表格1_33411[[#This Row],[注音編碼]], 注音編碼對照表!$D$3:$D$54), 0))</f>
        <v>ai</v>
      </c>
      <c r="Y31" s="24"/>
      <c r="Z31" s="98">
        <f t="shared" si="13"/>
        <v>29</v>
      </c>
      <c r="AA31" s="434" t="str">
        <f t="shared" si="2"/>
        <v>9</v>
      </c>
      <c r="AB31" s="436" t="str">
        <f t="shared" si="3"/>
        <v>y</v>
      </c>
      <c r="AC31" s="435" t="str">
        <f t="shared" si="4"/>
        <v>ㄞ</v>
      </c>
      <c r="AD31" s="437" t="str">
        <f t="shared" si="5"/>
        <v>ai</v>
      </c>
      <c r="AE31" s="2"/>
      <c r="AF31" s="421" t="s">
        <v>241</v>
      </c>
      <c r="AG31" s="2"/>
      <c r="AV31" s="11"/>
      <c r="AX31" s="2"/>
      <c r="AY31" s="443"/>
      <c r="BB31" s="2"/>
    </row>
    <row r="32" spans="2:54" ht="32.25">
      <c r="H32" s="2">
        <f t="shared" si="6"/>
        <v>30</v>
      </c>
      <c r="I32" s="136" t="str">
        <f t="shared" si="7"/>
        <v>x</v>
      </c>
      <c r="J32" s="136" t="str">
        <f t="shared" si="8"/>
        <v>l</v>
      </c>
      <c r="L32" s="2">
        <v>30</v>
      </c>
      <c r="M32" s="21" t="str">
        <f t="shared" si="15"/>
        <v>l</v>
      </c>
      <c r="N32" s="21" t="str">
        <f t="shared" si="10"/>
        <v>ㄠ</v>
      </c>
      <c r="P32" s="2">
        <v>30</v>
      </c>
      <c r="Q32" s="22" t="str">
        <f t="shared" si="11"/>
        <v/>
      </c>
      <c r="R32" s="22" t="str">
        <f t="shared" si="12"/>
        <v/>
      </c>
      <c r="T32" s="2">
        <v>30</v>
      </c>
      <c r="U32" s="409" t="str">
        <f t="shared" si="0"/>
        <v>l</v>
      </c>
      <c r="V32" s="411" t="str">
        <f t="shared" si="1"/>
        <v>x</v>
      </c>
      <c r="W32" s="410" t="str" cm="1">
        <f t="array" ref="W32" xml:space="preserve"> INDEX(注音編碼對照表!$E$3:$E$58, MATCH(TRUE, EXACT(表格1_33411[[#This Row],[注音編碼]], 注音編碼對照表!$D$3:$D$54), 0))</f>
        <v>ㄠ</v>
      </c>
      <c r="X32" s="412" t="str" cm="1">
        <f t="array" ref="X32" xml:space="preserve"> INDEX(注音編碼對照表!$G$3:$G$58, MATCH(TRUE, EXACT(表格1_33411[[#This Row],[注音編碼]], 注音編碼對照表!$D$3:$D$54), 0))</f>
        <v>au</v>
      </c>
      <c r="Y32" s="24"/>
      <c r="Z32" s="98">
        <f t="shared" si="13"/>
        <v>30</v>
      </c>
      <c r="AA32" s="71" t="str">
        <f t="shared" si="2"/>
        <v>l</v>
      </c>
      <c r="AB32" s="379" t="str">
        <f t="shared" si="3"/>
        <v>x</v>
      </c>
      <c r="AC32" s="32" t="str">
        <f t="shared" si="4"/>
        <v>ㄠ</v>
      </c>
      <c r="AD32" s="430" t="str">
        <f t="shared" si="5"/>
        <v>au</v>
      </c>
      <c r="AE32" s="2"/>
      <c r="AF32" s="421" t="s">
        <v>117</v>
      </c>
      <c r="AG32" s="2"/>
      <c r="AV32" s="11"/>
      <c r="AX32" s="2"/>
      <c r="AY32" s="443"/>
      <c r="BB32" s="2"/>
    </row>
    <row r="33" spans="2:54" ht="32.25">
      <c r="H33" s="2">
        <f t="shared" si="6"/>
        <v>31</v>
      </c>
      <c r="I33" s="136" t="str">
        <f t="shared" si="7"/>
        <v>B</v>
      </c>
      <c r="J33" s="136" t="str">
        <f t="shared" si="8"/>
        <v>.</v>
      </c>
      <c r="L33" s="2">
        <v>31</v>
      </c>
      <c r="M33" s="21" t="str">
        <f t="shared" si="15"/>
        <v>.</v>
      </c>
      <c r="N33" s="21" t="str">
        <f t="shared" si="10"/>
        <v>ｎ</v>
      </c>
      <c r="P33" s="2">
        <v>31</v>
      </c>
      <c r="Q33" s="22" t="str">
        <f t="shared" si="11"/>
        <v/>
      </c>
      <c r="R33" s="22" t="str">
        <f t="shared" si="12"/>
        <v/>
      </c>
      <c r="T33" s="2">
        <v>31</v>
      </c>
      <c r="U33" s="409" t="str">
        <f t="shared" si="0"/>
        <v>.</v>
      </c>
      <c r="V33" s="411" t="str">
        <f t="shared" si="1"/>
        <v>B</v>
      </c>
      <c r="W33" s="410" t="str" cm="1">
        <f t="array" ref="W33" xml:space="preserve"> INDEX(注音編碼對照表!$E$3:$E$58, MATCH(TRUE, EXACT(表格1_33411[[#This Row],[注音編碼]], 注音編碼對照表!$D$3:$D$54), 0))</f>
        <v>ｎ</v>
      </c>
      <c r="X33" s="412" t="str" cm="1">
        <f t="array" ref="X33" xml:space="preserve"> INDEX(注音編碼對照表!$G$3:$G$58, MATCH(TRUE, EXACT(表格1_33411[[#This Row],[注音編碼]], 注音編碼對照表!$D$3:$D$54), 0))</f>
        <v>-nn</v>
      </c>
      <c r="Y33" s="24"/>
      <c r="Z33" s="98">
        <f t="shared" si="13"/>
        <v>31</v>
      </c>
      <c r="AA33" s="71" t="str">
        <f t="shared" si="2"/>
        <v>.</v>
      </c>
      <c r="AB33" s="379" t="str">
        <f t="shared" si="3"/>
        <v>B</v>
      </c>
      <c r="AC33" s="32" t="str">
        <f t="shared" si="4"/>
        <v>ｎ</v>
      </c>
      <c r="AD33" s="430" t="str">
        <f t="shared" si="5"/>
        <v>-nn</v>
      </c>
      <c r="AE33" s="2"/>
      <c r="AF33" s="421" t="s">
        <v>72</v>
      </c>
      <c r="AG33" s="2"/>
      <c r="AV33" s="11"/>
      <c r="AX33" s="2"/>
      <c r="AY33" s="443"/>
      <c r="BB33" s="2"/>
    </row>
    <row r="34" spans="2:54" ht="32.25">
      <c r="H34" s="2">
        <f t="shared" si="6"/>
        <v>32</v>
      </c>
      <c r="I34" s="136" t="str">
        <f t="shared" si="7"/>
        <v>@</v>
      </c>
      <c r="J34" s="136" t="str">
        <f t="shared" si="8"/>
        <v>0</v>
      </c>
      <c r="L34" s="2">
        <v>32</v>
      </c>
      <c r="M34" s="21" t="str">
        <f t="shared" si="15"/>
        <v>0</v>
      </c>
      <c r="N34" s="21" t="str">
        <f t="shared" si="10"/>
        <v>ㄢ</v>
      </c>
      <c r="P34" s="2">
        <v>32</v>
      </c>
      <c r="Q34" s="22" t="str">
        <f t="shared" si="11"/>
        <v/>
      </c>
      <c r="R34" s="22" t="str">
        <f t="shared" si="12"/>
        <v/>
      </c>
      <c r="T34" s="2">
        <v>32</v>
      </c>
      <c r="U34" s="409" t="str">
        <f t="shared" si="0"/>
        <v>0</v>
      </c>
      <c r="V34" s="411" t="str">
        <f t="shared" si="1"/>
        <v>@</v>
      </c>
      <c r="W34" s="410" t="str" cm="1">
        <f t="array" ref="W34" xml:space="preserve"> INDEX(注音編碼對照表!$E$3:$E$58, MATCH(TRUE, EXACT(表格1_33411[[#This Row],[注音編碼]], 注音編碼對照表!$D$3:$D$54), 0))</f>
        <v>ㄢ</v>
      </c>
      <c r="X34" s="412" t="str" cm="1">
        <f t="array" ref="X34" xml:space="preserve"> INDEX(注音編碼對照表!$G$3:$G$58, MATCH(TRUE, EXACT(表格1_33411[[#This Row],[注音編碼]], 注音編碼對照表!$D$3:$D$54), 0))</f>
        <v>an</v>
      </c>
      <c r="Y34" s="24"/>
      <c r="Z34" s="98">
        <f t="shared" si="13"/>
        <v>32</v>
      </c>
      <c r="AA34" s="71" t="str">
        <f t="shared" si="2"/>
        <v>0</v>
      </c>
      <c r="AB34" s="379" t="str">
        <f t="shared" si="3"/>
        <v>@</v>
      </c>
      <c r="AC34" s="32" t="str">
        <f t="shared" si="4"/>
        <v>ㄢ</v>
      </c>
      <c r="AD34" s="430" t="str">
        <f t="shared" si="5"/>
        <v>an</v>
      </c>
      <c r="AE34" s="2"/>
      <c r="AF34" s="421" t="s">
        <v>123</v>
      </c>
      <c r="AG34" s="2"/>
      <c r="AV34" s="11"/>
      <c r="AX34" s="2"/>
      <c r="AY34" s="443"/>
      <c r="BB34" s="2"/>
    </row>
    <row r="35" spans="2:54" ht="32.25">
      <c r="H35" s="2">
        <f t="shared" si="6"/>
        <v>33</v>
      </c>
      <c r="I35" s="136" t="str">
        <f t="shared" si="7"/>
        <v>N</v>
      </c>
      <c r="J35" s="136" t="str">
        <f t="shared" si="8"/>
        <v>p</v>
      </c>
      <c r="L35" s="2">
        <v>33</v>
      </c>
      <c r="M35" s="21" t="str">
        <f t="shared" si="15"/>
        <v>p</v>
      </c>
      <c r="N35" s="21" t="str">
        <f t="shared" si="10"/>
        <v>ㄣ</v>
      </c>
      <c r="P35" s="2">
        <v>33</v>
      </c>
      <c r="Q35" s="22" t="str">
        <f t="shared" si="11"/>
        <v/>
      </c>
      <c r="R35" s="22" t="str">
        <f t="shared" si="12"/>
        <v/>
      </c>
      <c r="T35" s="2">
        <v>33</v>
      </c>
      <c r="U35" s="409" t="str">
        <f t="shared" ref="U35:U54" si="16" xml:space="preserve"> J35</f>
        <v>p</v>
      </c>
      <c r="V35" s="411" t="str">
        <f t="shared" ref="V35:V54" si="17">I35</f>
        <v>N</v>
      </c>
      <c r="W35" s="410" t="str" cm="1">
        <f t="array" ref="W35" xml:space="preserve"> INDEX(注音編碼對照表!$E$3:$E$58, MATCH(TRUE, EXACT(表格1_33411[[#This Row],[注音編碼]], 注音編碼對照表!$D$3:$D$54), 0))</f>
        <v>ㄣ</v>
      </c>
      <c r="X35" s="412" t="str" cm="1">
        <f t="array" ref="X35" xml:space="preserve"> INDEX(注音編碼對照表!$G$3:$G$58, MATCH(TRUE, EXACT(表格1_33411[[#This Row],[注音編碼]], 注音編碼對照表!$D$3:$D$54), 0))</f>
        <v>-n</v>
      </c>
      <c r="Y35" s="24"/>
      <c r="Z35" s="98">
        <f t="shared" si="13"/>
        <v>33</v>
      </c>
      <c r="AA35" s="71" t="str">
        <f t="shared" ref="AA35:AA36" si="18">U35</f>
        <v>p</v>
      </c>
      <c r="AB35" s="379" t="str">
        <f t="shared" ref="AB35:AB36" si="19">V35</f>
        <v>N</v>
      </c>
      <c r="AC35" s="32" t="str">
        <f t="shared" ref="AC35:AC36" si="20">W35</f>
        <v>ㄣ</v>
      </c>
      <c r="AD35" s="430" t="str">
        <f t="shared" ref="AD35:AD36" si="21">X35</f>
        <v>-n</v>
      </c>
      <c r="AE35" s="2"/>
      <c r="AF35" s="421" t="s">
        <v>97</v>
      </c>
      <c r="AG35" s="2"/>
      <c r="AV35" s="11"/>
      <c r="AX35" s="2"/>
      <c r="AY35" s="443"/>
      <c r="BB35" s="2"/>
    </row>
    <row r="36" spans="2:54" ht="32.25">
      <c r="H36" s="2">
        <f t="shared" si="6"/>
        <v>34</v>
      </c>
      <c r="I36" s="136" t="str">
        <f t="shared" si="7"/>
        <v>G</v>
      </c>
      <c r="J36" s="136" t="str">
        <f t="shared" si="8"/>
        <v>;</v>
      </c>
      <c r="L36" s="2">
        <v>34</v>
      </c>
      <c r="M36" s="21" t="str">
        <f t="shared" si="15"/>
        <v>;</v>
      </c>
      <c r="N36" s="21" t="str">
        <f t="shared" si="10"/>
        <v>ㄤ</v>
      </c>
      <c r="P36" s="2">
        <v>34</v>
      </c>
      <c r="Q36" s="22" t="str">
        <f t="shared" si="11"/>
        <v/>
      </c>
      <c r="R36" s="22" t="str">
        <f t="shared" si="12"/>
        <v/>
      </c>
      <c r="T36" s="2">
        <v>34</v>
      </c>
      <c r="U36" s="409" t="str">
        <f t="shared" si="16"/>
        <v>;</v>
      </c>
      <c r="V36" s="411" t="str">
        <f t="shared" si="17"/>
        <v>G</v>
      </c>
      <c r="W36" s="410" t="str" cm="1">
        <f t="array" ref="W36" xml:space="preserve"> INDEX(注音編碼對照表!$E$3:$E$58, MATCH(TRUE, EXACT(表格1_33411[[#This Row],[注音編碼]], 注音編碼對照表!$D$3:$D$54), 0))</f>
        <v>ㄤ</v>
      </c>
      <c r="X36" s="412" t="str" cm="1">
        <f t="array" ref="X36" xml:space="preserve"> INDEX(注音編碼對照表!$G$3:$G$58, MATCH(TRUE, EXACT(表格1_33411[[#This Row],[注音編碼]], 注音編碼對照表!$D$3:$D$54), 0))</f>
        <v>ang</v>
      </c>
      <c r="Y36" s="24"/>
      <c r="Z36" s="98">
        <f t="shared" si="13"/>
        <v>34</v>
      </c>
      <c r="AA36" s="71" t="str">
        <f t="shared" si="18"/>
        <v>;</v>
      </c>
      <c r="AB36" s="379" t="str">
        <f t="shared" si="19"/>
        <v>G</v>
      </c>
      <c r="AC36" s="32" t="str">
        <f t="shared" si="20"/>
        <v>ㄤ</v>
      </c>
      <c r="AD36" s="430" t="str">
        <f t="shared" si="21"/>
        <v>ang</v>
      </c>
      <c r="AE36" s="2"/>
      <c r="AF36" s="421" t="s">
        <v>95</v>
      </c>
      <c r="AG36" s="2"/>
      <c r="AV36" s="11"/>
      <c r="AX36" s="2"/>
      <c r="AY36" s="443"/>
      <c r="BB36" s="2"/>
    </row>
    <row r="37" spans="2:54" ht="32.25">
      <c r="H37" s="2">
        <f t="shared" si="6"/>
        <v>35</v>
      </c>
      <c r="I37" s="136" t="str">
        <f t="shared" si="7"/>
        <v>H</v>
      </c>
      <c r="J37" s="136" t="str">
        <f t="shared" si="8"/>
        <v>:</v>
      </c>
      <c r="L37" s="2">
        <v>35</v>
      </c>
      <c r="M37" s="21" t="str">
        <f t="shared" si="15"/>
        <v>:</v>
      </c>
      <c r="N37" s="21" t="str">
        <f t="shared" si="10"/>
        <v>ㆲ</v>
      </c>
      <c r="P37" s="2">
        <v>35</v>
      </c>
      <c r="Q37" s="22" t="str">
        <f t="shared" si="11"/>
        <v/>
      </c>
      <c r="R37" s="22" t="str">
        <f t="shared" si="12"/>
        <v/>
      </c>
      <c r="T37" s="2">
        <v>35</v>
      </c>
      <c r="U37" s="409" t="str">
        <f t="shared" si="16"/>
        <v>:</v>
      </c>
      <c r="V37" s="411" t="str">
        <f t="shared" si="17"/>
        <v>H</v>
      </c>
      <c r="W37" s="410" t="str" cm="1">
        <f t="array" ref="W37" xml:space="preserve"> INDEX(注音編碼對照表!$E$3:$E$58, MATCH(TRUE, EXACT(表格1_33411[[#This Row],[注音編碼]], 注音編碼對照表!$D$3:$D$54), 0))</f>
        <v>ㆲ</v>
      </c>
      <c r="X37" s="412" t="str" cm="1">
        <f t="array" ref="X37" xml:space="preserve"> INDEX(注音編碼對照表!$G$3:$G$58, MATCH(TRUE, EXACT(表格1_33411[[#This Row],[注音編碼]], 注音編碼對照表!$D$3:$D$54), 0))</f>
        <v>ong</v>
      </c>
      <c r="Y37" s="24"/>
      <c r="Z37" s="98">
        <f t="shared" si="13"/>
        <v>35</v>
      </c>
      <c r="AA37" s="71" t="str">
        <f>U38</f>
        <v>/</v>
      </c>
      <c r="AB37" s="379" t="str">
        <f>V38</f>
        <v>W</v>
      </c>
      <c r="AC37" s="32" t="str">
        <f>W38</f>
        <v>ㆭ</v>
      </c>
      <c r="AD37" s="430" t="str">
        <f>X38</f>
        <v>-ng</v>
      </c>
      <c r="AE37" s="2"/>
      <c r="AF37" s="421" t="s">
        <v>101</v>
      </c>
      <c r="AG37" s="2"/>
      <c r="AV37" s="11"/>
      <c r="AX37" s="2"/>
      <c r="AY37" s="443"/>
      <c r="BB37" s="2"/>
    </row>
    <row r="38" spans="2:54" ht="32.25">
      <c r="H38" s="2">
        <f t="shared" si="6"/>
        <v>36</v>
      </c>
      <c r="I38" s="136" t="str">
        <f t="shared" si="7"/>
        <v>W</v>
      </c>
      <c r="J38" s="136" t="str">
        <f t="shared" si="8"/>
        <v>/</v>
      </c>
      <c r="L38" s="2">
        <v>36</v>
      </c>
      <c r="M38" s="21" t="str">
        <f t="shared" si="15"/>
        <v>/</v>
      </c>
      <c r="N38" s="21" t="str">
        <f t="shared" si="10"/>
        <v>ㆭ</v>
      </c>
      <c r="P38" s="2">
        <v>36</v>
      </c>
      <c r="Q38" s="22" t="str">
        <f t="shared" si="11"/>
        <v/>
      </c>
      <c r="R38" s="22" t="str">
        <f t="shared" si="12"/>
        <v/>
      </c>
      <c r="T38" s="2">
        <v>36</v>
      </c>
      <c r="U38" s="409" t="str">
        <f t="shared" si="16"/>
        <v>/</v>
      </c>
      <c r="V38" s="411" t="str">
        <f t="shared" si="17"/>
        <v>W</v>
      </c>
      <c r="W38" s="410" t="str" cm="1">
        <f t="array" ref="W38" xml:space="preserve"> INDEX(注音編碼對照表!$E$3:$E$58, MATCH(TRUE, EXACT(表格1_33411[[#This Row],[注音編碼]], 注音編碼對照表!$D$3:$D$54), 0))</f>
        <v>ㆭ</v>
      </c>
      <c r="X38" s="412" t="str" cm="1">
        <f t="array" ref="X38" xml:space="preserve"> INDEX(注音編碼對照表!$G$3:$G$58, MATCH(TRUE, EXACT(表格1_33411[[#This Row],[注音編碼]], 注音編碼對照表!$D$3:$D$54), 0))</f>
        <v>-ng</v>
      </c>
      <c r="Y38" s="24"/>
      <c r="Z38" s="98">
        <f t="shared" si="13"/>
        <v>36</v>
      </c>
      <c r="AA38" s="71" t="str">
        <f>U39</f>
        <v>-</v>
      </c>
      <c r="AB38" s="379" t="str">
        <f>V39</f>
        <v>R</v>
      </c>
      <c r="AC38" s="32" t="str">
        <f>W39</f>
        <v>ㆨ</v>
      </c>
      <c r="AD38" s="430" t="str">
        <f>X39</f>
        <v>ir</v>
      </c>
      <c r="AE38" s="2"/>
      <c r="AF38" s="421" t="s">
        <v>593</v>
      </c>
      <c r="AG38" s="2"/>
      <c r="AV38" s="11"/>
      <c r="AX38" s="2"/>
      <c r="AY38" s="443"/>
      <c r="BB38" s="2"/>
    </row>
    <row r="39" spans="2:54" ht="32.25">
      <c r="H39" s="2">
        <f t="shared" si="6"/>
        <v>37</v>
      </c>
      <c r="I39" s="136" t="str">
        <f t="shared" si="7"/>
        <v>R</v>
      </c>
      <c r="J39" s="136" t="str">
        <f t="shared" si="8"/>
        <v>-</v>
      </c>
      <c r="L39" s="2">
        <v>37</v>
      </c>
      <c r="M39" s="21" t="str">
        <f t="shared" si="15"/>
        <v>-</v>
      </c>
      <c r="N39" s="21" t="str">
        <f t="shared" si="10"/>
        <v>ㆨ</v>
      </c>
      <c r="P39" s="2">
        <v>37</v>
      </c>
      <c r="Q39" s="22" t="str">
        <f t="shared" si="11"/>
        <v/>
      </c>
      <c r="R39" s="22" t="str">
        <f t="shared" si="12"/>
        <v/>
      </c>
      <c r="T39" s="2">
        <v>37</v>
      </c>
      <c r="U39" s="409" t="str">
        <f t="shared" si="16"/>
        <v>-</v>
      </c>
      <c r="V39" s="411" t="str">
        <f t="shared" si="17"/>
        <v>R</v>
      </c>
      <c r="W39" s="410" t="str" cm="1">
        <f t="array" ref="W39" xml:space="preserve"> INDEX(注音編碼對照表!$E$3:$E$58, MATCH(TRUE, EXACT(表格1_33411[[#This Row],[注音編碼]], 注音編碼對照表!$D$3:$D$54), 0))</f>
        <v>ㆨ</v>
      </c>
      <c r="X39" s="412" t="str" cm="1">
        <f t="array" ref="X39" xml:space="preserve"> INDEX(注音編碼對照表!$G$3:$G$58, MATCH(TRUE, EXACT(表格1_33411[[#This Row],[注音編碼]], 注音編碼對照表!$D$3:$D$54), 0))</f>
        <v>ir</v>
      </c>
      <c r="Y39" s="24"/>
      <c r="Z39" s="98">
        <f t="shared" si="13"/>
        <v>37</v>
      </c>
      <c r="AA39" s="492" t="str">
        <f>U42</f>
        <v>U</v>
      </c>
      <c r="AB39" s="493" t="str">
        <f>V42</f>
        <v>I</v>
      </c>
      <c r="AC39" s="494" t="str">
        <f>W42</f>
        <v>ㆪ</v>
      </c>
      <c r="AD39" s="495" t="str">
        <f>X42</f>
        <v>inn</v>
      </c>
      <c r="AE39" s="2"/>
      <c r="AF39" s="421" t="s">
        <v>125</v>
      </c>
      <c r="AG39" s="2"/>
      <c r="AV39" s="11"/>
      <c r="AX39" s="2"/>
      <c r="AY39" s="443"/>
      <c r="BB39" s="2"/>
    </row>
    <row r="40" spans="2:54" ht="32.25">
      <c r="H40" s="2">
        <f t="shared" si="6"/>
        <v>38</v>
      </c>
      <c r="I40" s="136" t="str">
        <f t="shared" si="7"/>
        <v>D</v>
      </c>
      <c r="J40" s="136" t="str">
        <f t="shared" si="8"/>
        <v>O</v>
      </c>
      <c r="L40" s="2">
        <v>38</v>
      </c>
      <c r="M40" s="21" t="str">
        <f t="shared" si="15"/>
        <v>O</v>
      </c>
      <c r="N40" s="21" t="str">
        <f t="shared" si="10"/>
        <v>ㆱ</v>
      </c>
      <c r="P40" s="2">
        <v>38</v>
      </c>
      <c r="Q40" s="22" t="str">
        <f t="shared" si="11"/>
        <v/>
      </c>
      <c r="R40" s="22" t="str">
        <f t="shared" si="12"/>
        <v/>
      </c>
      <c r="T40" s="2">
        <v>38</v>
      </c>
      <c r="U40" s="409" t="str">
        <f t="shared" si="16"/>
        <v>O</v>
      </c>
      <c r="V40" s="411" t="str">
        <f t="shared" si="17"/>
        <v>D</v>
      </c>
      <c r="W40" s="410" t="str" cm="1">
        <f t="array" ref="W40" xml:space="preserve"> INDEX(注音編碼對照表!$E$3:$E$58, MATCH(TRUE, EXACT(表格1_33411[[#This Row],[注音編碼]], 注音編碼對照表!$D$3:$D$54), 0))</f>
        <v>ㆱ</v>
      </c>
      <c r="X40" s="412" t="str" cm="1">
        <f t="array" ref="X40" xml:space="preserve"> INDEX(注音編碼對照表!$G$3:$G$58, MATCH(TRUE, EXACT(表格1_33411[[#This Row],[注音編碼]], 注音編碼對照表!$D$3:$D$54), 0))</f>
        <v>om</v>
      </c>
      <c r="Y40" s="24"/>
      <c r="Z40" s="98">
        <f t="shared" si="13"/>
        <v>38</v>
      </c>
      <c r="AA40" s="492" t="str">
        <f>U43</f>
        <v>J</v>
      </c>
      <c r="AB40" s="493" t="str">
        <f>V43</f>
        <v>U</v>
      </c>
      <c r="AC40" s="494" t="str">
        <f>W43</f>
        <v>ㆫ</v>
      </c>
      <c r="AD40" s="495" t="str">
        <f>X43</f>
        <v>unn</v>
      </c>
      <c r="AE40" s="2"/>
      <c r="AF40" s="421" t="s">
        <v>99</v>
      </c>
      <c r="AG40" s="2"/>
      <c r="AV40" s="11"/>
      <c r="AX40" s="2"/>
      <c r="AY40" s="443"/>
      <c r="BB40" s="2"/>
    </row>
    <row r="41" spans="2:54" ht="32.25">
      <c r="H41" s="2">
        <f t="shared" si="6"/>
        <v>39</v>
      </c>
      <c r="I41" s="136" t="str">
        <f t="shared" si="7"/>
        <v>V</v>
      </c>
      <c r="J41" s="136" t="str">
        <f t="shared" si="8"/>
        <v>A</v>
      </c>
      <c r="L41" s="2">
        <v>39</v>
      </c>
      <c r="M41" s="21" t="str">
        <f t="shared" si="15"/>
        <v>A</v>
      </c>
      <c r="N41" s="21" t="str">
        <f t="shared" si="10"/>
        <v>ㆰ</v>
      </c>
      <c r="P41" s="2">
        <v>39</v>
      </c>
      <c r="Q41" s="22" t="str">
        <f t="shared" si="11"/>
        <v/>
      </c>
      <c r="R41" s="22" t="str">
        <f t="shared" si="12"/>
        <v/>
      </c>
      <c r="T41" s="2">
        <v>39</v>
      </c>
      <c r="U41" s="409" t="str">
        <f t="shared" si="16"/>
        <v>A</v>
      </c>
      <c r="V41" s="411" t="str">
        <f t="shared" si="17"/>
        <v>V</v>
      </c>
      <c r="W41" s="410" t="str" cm="1">
        <f t="array" ref="W41" xml:space="preserve"> INDEX(注音編碼對照表!$E$3:$E$58, MATCH(TRUE, EXACT(表格1_33411[[#This Row],[注音編碼]], 注音編碼對照表!$D$3:$D$54), 0))</f>
        <v>ㆰ</v>
      </c>
      <c r="X41" s="412" t="str" cm="1">
        <f t="array" ref="X41" xml:space="preserve"> INDEX(注音編碼對照表!$G$3:$G$58, MATCH(TRUE, EXACT(表格1_33411[[#This Row],[注音編碼]], 注音編碼對照表!$D$3:$D$54), 0))</f>
        <v>am</v>
      </c>
      <c r="Y41" s="24"/>
      <c r="Z41" s="98">
        <f t="shared" si="13"/>
        <v>39</v>
      </c>
      <c r="AA41" s="492" t="str">
        <f>U44</f>
        <v>*</v>
      </c>
      <c r="AB41" s="493" t="str">
        <f>V44</f>
        <v>A</v>
      </c>
      <c r="AC41" s="494" t="str">
        <f>W44</f>
        <v>ㆩ</v>
      </c>
      <c r="AD41" s="495" t="str">
        <f>X44</f>
        <v>ann</v>
      </c>
      <c r="AE41" s="2"/>
      <c r="AF41" s="421" t="s">
        <v>145</v>
      </c>
      <c r="AG41" s="2"/>
      <c r="AV41" s="11"/>
      <c r="AX41" s="2"/>
      <c r="AY41" s="443"/>
      <c r="BB41" s="2"/>
    </row>
    <row r="42" spans="2:54" ht="32.25">
      <c r="H42" s="2">
        <f t="shared" si="6"/>
        <v>40</v>
      </c>
      <c r="I42" s="136" t="str">
        <f t="shared" si="7"/>
        <v>I</v>
      </c>
      <c r="J42" s="136" t="str">
        <f t="shared" si="8"/>
        <v>U</v>
      </c>
      <c r="L42" s="2">
        <v>40</v>
      </c>
      <c r="M42" s="21" t="str">
        <f t="shared" si="15"/>
        <v>U</v>
      </c>
      <c r="N42" s="21" t="str">
        <f t="shared" si="10"/>
        <v>ㆪ</v>
      </c>
      <c r="P42" s="2">
        <v>40</v>
      </c>
      <c r="Q42" s="22" t="str">
        <f t="shared" si="11"/>
        <v/>
      </c>
      <c r="R42" s="22" t="str">
        <f t="shared" si="12"/>
        <v/>
      </c>
      <c r="T42" s="2">
        <v>40</v>
      </c>
      <c r="U42" s="409" t="str">
        <f t="shared" si="16"/>
        <v>U</v>
      </c>
      <c r="V42" s="411" t="str">
        <f t="shared" si="17"/>
        <v>I</v>
      </c>
      <c r="W42" s="410" t="str" cm="1">
        <f t="array" ref="W42" xml:space="preserve"> INDEX(注音編碼對照表!$E$3:$E$58, MATCH(TRUE, EXACT(表格1_33411[[#This Row],[注音編碼]], 注音編碼對照表!$D$3:$D$54), 0))</f>
        <v>ㆪ</v>
      </c>
      <c r="X42" s="412" t="str" cm="1">
        <f t="array" ref="X42" xml:space="preserve"> INDEX(注音編碼對照表!$G$3:$G$58, MATCH(TRUE, EXACT(表格1_33411[[#This Row],[注音編碼]], 注音編碼對照表!$D$3:$D$54), 0))</f>
        <v>inn</v>
      </c>
      <c r="Y42" s="24"/>
      <c r="Z42" s="98">
        <f t="shared" si="13"/>
        <v>40</v>
      </c>
      <c r="AA42" s="492" t="str">
        <f>U45</f>
        <v>I</v>
      </c>
      <c r="AB42" s="493" t="str">
        <f>V45</f>
        <v>Q</v>
      </c>
      <c r="AC42" s="494" t="str">
        <f>W45</f>
        <v>ㆧ</v>
      </c>
      <c r="AD42" s="495" t="str">
        <f>X45</f>
        <v>onn</v>
      </c>
      <c r="AE42" s="2"/>
      <c r="AF42" s="421" t="s">
        <v>74</v>
      </c>
      <c r="AG42" s="2"/>
      <c r="AV42" s="11"/>
      <c r="AX42" s="2"/>
      <c r="AY42" s="443"/>
      <c r="BB42" s="2"/>
    </row>
    <row r="43" spans="2:54" ht="32.25">
      <c r="H43" s="2">
        <f t="shared" si="6"/>
        <v>41</v>
      </c>
      <c r="I43" s="136" t="str">
        <f t="shared" si="7"/>
        <v>U</v>
      </c>
      <c r="J43" s="136" t="str">
        <f t="shared" si="8"/>
        <v>J</v>
      </c>
      <c r="L43" s="2">
        <v>41</v>
      </c>
      <c r="M43" s="21" t="str">
        <f t="shared" si="15"/>
        <v>J</v>
      </c>
      <c r="N43" s="21" t="str">
        <f t="shared" si="10"/>
        <v>ㆫ</v>
      </c>
      <c r="P43" s="2">
        <v>41</v>
      </c>
      <c r="Q43" s="22" t="str">
        <f t="shared" si="11"/>
        <v/>
      </c>
      <c r="R43" s="22" t="str">
        <f t="shared" si="12"/>
        <v/>
      </c>
      <c r="T43" s="2">
        <v>41</v>
      </c>
      <c r="U43" s="409" t="str">
        <f t="shared" si="16"/>
        <v>J</v>
      </c>
      <c r="V43" s="411" t="str">
        <f t="shared" si="17"/>
        <v>U</v>
      </c>
      <c r="W43" s="410" t="str" cm="1">
        <f t="array" ref="W43" xml:space="preserve"> INDEX(注音編碼對照表!$E$3:$E$58, MATCH(TRUE, EXACT(表格1_33411[[#This Row],[注音編碼]], 注音編碼對照表!$D$3:$D$54), 0))</f>
        <v>ㆫ</v>
      </c>
      <c r="X43" s="412" t="str" cm="1">
        <f t="array" ref="X43" xml:space="preserve"> INDEX(注音編碼對照表!$G$3:$G$58, MATCH(TRUE, EXACT(表格1_33411[[#This Row],[注音編碼]], 注音編碼對照表!$D$3:$D$54), 0))</f>
        <v>unn</v>
      </c>
      <c r="Y43" s="24"/>
      <c r="Z43" s="98">
        <f t="shared" si="13"/>
        <v>41</v>
      </c>
      <c r="AA43" s="492" t="str">
        <f>U46</f>
        <v>&lt;</v>
      </c>
      <c r="AB43" s="493" t="str">
        <f>V46</f>
        <v>E</v>
      </c>
      <c r="AC43" s="494" t="str">
        <f>W46</f>
        <v>ㆥ</v>
      </c>
      <c r="AD43" s="495" t="str">
        <f>X46</f>
        <v>enn</v>
      </c>
      <c r="AE43" s="88" t="s">
        <v>650</v>
      </c>
      <c r="AF43" s="421" t="s">
        <v>76</v>
      </c>
      <c r="AG43" s="2"/>
      <c r="AV43" s="11"/>
      <c r="AX43" s="2"/>
      <c r="AY43" s="443"/>
      <c r="BB43" s="2"/>
    </row>
    <row r="44" spans="2:54" ht="32.25">
      <c r="H44" s="2">
        <f t="shared" si="6"/>
        <v>42</v>
      </c>
      <c r="I44" s="136" t="str">
        <f t="shared" si="7"/>
        <v>A</v>
      </c>
      <c r="J44" s="136" t="str">
        <f t="shared" si="8"/>
        <v>*</v>
      </c>
      <c r="L44" s="2">
        <v>42</v>
      </c>
      <c r="M44" s="21" t="str">
        <f t="shared" si="15"/>
        <v>*</v>
      </c>
      <c r="N44" s="21" t="str">
        <f t="shared" si="10"/>
        <v>ㆩ</v>
      </c>
      <c r="P44" s="2">
        <v>42</v>
      </c>
      <c r="Q44" s="22" t="str">
        <f t="shared" si="11"/>
        <v/>
      </c>
      <c r="R44" s="22" t="str">
        <f t="shared" si="12"/>
        <v/>
      </c>
      <c r="T44" s="2">
        <v>42</v>
      </c>
      <c r="U44" s="409" t="str">
        <f t="shared" si="16"/>
        <v>*</v>
      </c>
      <c r="V44" s="411" t="str">
        <f t="shared" si="17"/>
        <v>A</v>
      </c>
      <c r="W44" s="410" t="str" cm="1">
        <f t="array" ref="W44" xml:space="preserve"> INDEX(注音編碼對照表!$E$3:$E$58, MATCH(TRUE, EXACT(表格1_33411[[#This Row],[注音編碼]], 注音編碼對照表!$D$3:$D$54), 0))</f>
        <v>ㆩ</v>
      </c>
      <c r="X44" s="412" t="str" cm="1">
        <f t="array" ref="X44" xml:space="preserve"> INDEX(注音編碼對照表!$G$3:$G$58, MATCH(TRUE, EXACT(表格1_33411[[#This Row],[注音編碼]], 注音編碼對照表!$D$3:$D$54), 0))</f>
        <v>ann</v>
      </c>
      <c r="Y44" s="24"/>
      <c r="Z44" s="98">
        <f t="shared" si="13"/>
        <v>42</v>
      </c>
      <c r="AA44" s="492" t="str">
        <f>U47</f>
        <v>(</v>
      </c>
      <c r="AB44" s="493" t="str">
        <f>V47</f>
        <v>Y</v>
      </c>
      <c r="AC44" s="494" t="str">
        <f>W47</f>
        <v>ㆮ</v>
      </c>
      <c r="AD44" s="495" t="str">
        <f>X47</f>
        <v>ainn</v>
      </c>
      <c r="AE44" s="2" t="s">
        <v>651</v>
      </c>
      <c r="AF44" s="421" t="s">
        <v>594</v>
      </c>
      <c r="AG44" s="2"/>
      <c r="AV44" s="11"/>
      <c r="AX44" s="2"/>
      <c r="AY44" s="443"/>
      <c r="BB44" s="2"/>
    </row>
    <row r="45" spans="2:54" ht="32.25">
      <c r="H45" s="2">
        <f t="shared" si="6"/>
        <v>43</v>
      </c>
      <c r="I45" s="136" t="str">
        <f t="shared" si="7"/>
        <v>Q</v>
      </c>
      <c r="J45" s="136" t="str">
        <f t="shared" si="8"/>
        <v>I</v>
      </c>
      <c r="L45" s="2">
        <v>43</v>
      </c>
      <c r="M45" s="21" t="str">
        <f t="shared" si="15"/>
        <v>I</v>
      </c>
      <c r="N45" s="21" t="str">
        <f t="shared" si="10"/>
        <v>ㆧ</v>
      </c>
      <c r="R45" s="2"/>
      <c r="T45" s="2">
        <v>43</v>
      </c>
      <c r="U45" s="409" t="str">
        <f t="shared" si="16"/>
        <v>I</v>
      </c>
      <c r="V45" s="411" t="str">
        <f t="shared" si="17"/>
        <v>Q</v>
      </c>
      <c r="W45" s="410" t="str" cm="1">
        <f t="array" ref="W45" xml:space="preserve"> INDEX(注音編碼對照表!$E$3:$E$58, MATCH(TRUE, EXACT(表格1_33411[[#This Row],[注音編碼]], 注音編碼對照表!$D$3:$D$54), 0))</f>
        <v>ㆧ</v>
      </c>
      <c r="X45" s="412" t="str" cm="1">
        <f t="array" ref="X45" xml:space="preserve"> INDEX(注音編碼對照表!$G$3:$G$58, MATCH(TRUE, EXACT(表格1_33411[[#This Row],[注音編碼]], 注音編碼對照表!$D$3:$D$54), 0))</f>
        <v>onn</v>
      </c>
      <c r="Y45" s="24"/>
      <c r="Z45" s="98">
        <f t="shared" si="13"/>
        <v>43</v>
      </c>
      <c r="AA45" s="492" t="str">
        <f>U48</f>
        <v>L</v>
      </c>
      <c r="AB45" s="493" t="str">
        <f>V48</f>
        <v>X</v>
      </c>
      <c r="AC45" s="494" t="str">
        <f>W48</f>
        <v>ㆯ</v>
      </c>
      <c r="AD45" s="495" t="str">
        <f>X48</f>
        <v>aunn</v>
      </c>
      <c r="AE45" s="2"/>
      <c r="AF45" s="421"/>
      <c r="AG45" s="2"/>
      <c r="AV45" s="11"/>
      <c r="AX45" s="2"/>
      <c r="AY45" s="443"/>
      <c r="BB45" s="2"/>
    </row>
    <row r="46" spans="2:54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6"/>
        <v>44</v>
      </c>
      <c r="I46" s="136" t="str">
        <f t="shared" si="7"/>
        <v>E</v>
      </c>
      <c r="J46" s="136" t="str">
        <f t="shared" si="8"/>
        <v>&lt;</v>
      </c>
      <c r="L46" s="2">
        <v>44</v>
      </c>
      <c r="M46" s="21" t="str">
        <f t="shared" si="15"/>
        <v>&lt;</v>
      </c>
      <c r="N46" s="21" t="str">
        <f t="shared" si="10"/>
        <v>ㆥ</v>
      </c>
      <c r="R46" s="2"/>
      <c r="T46" s="2">
        <v>44</v>
      </c>
      <c r="U46" s="409" t="str">
        <f t="shared" si="16"/>
        <v>&lt;</v>
      </c>
      <c r="V46" s="411" t="str">
        <f t="shared" si="17"/>
        <v>E</v>
      </c>
      <c r="W46" s="410" t="str" cm="1">
        <f t="array" ref="W46" xml:space="preserve"> INDEX(注音編碼對照表!$E$3:$E$58, MATCH(TRUE, EXACT(表格1_33411[[#This Row],[注音編碼]], 注音編碼對照表!$D$3:$D$54), 0))</f>
        <v>ㆥ</v>
      </c>
      <c r="X46" s="412" t="str" cm="1">
        <f t="array" ref="X46" xml:space="preserve"> INDEX(注音編碼對照表!$G$3:$G$58, MATCH(TRUE, EXACT(表格1_33411[[#This Row],[注音編碼]], 注音編碼對照表!$D$3:$D$54), 0))</f>
        <v>enn</v>
      </c>
      <c r="Y46" s="24"/>
      <c r="Z46" s="98">
        <f t="shared" si="13"/>
        <v>44</v>
      </c>
      <c r="AA46" s="439" t="str">
        <f>U40</f>
        <v>O</v>
      </c>
      <c r="AB46" s="441" t="str">
        <f>V40</f>
        <v>D</v>
      </c>
      <c r="AC46" s="440" t="str">
        <f>W40</f>
        <v>ㆱ</v>
      </c>
      <c r="AD46" s="442" t="str">
        <f>X40</f>
        <v>om</v>
      </c>
      <c r="AE46" s="2"/>
      <c r="AF46" s="421"/>
      <c r="AG46" s="2"/>
      <c r="AV46" s="11"/>
      <c r="AX46" s="2"/>
      <c r="AY46" s="443"/>
      <c r="BB46" s="2"/>
    </row>
    <row r="47" spans="2:54" ht="32.25">
      <c r="B47" s="93" t="s">
        <v>136</v>
      </c>
      <c r="C47" s="2">
        <v>1</v>
      </c>
      <c r="D47" s="21" t="str">
        <f t="shared" ref="D47:D88" si="22" xml:space="preserve"> MID($B$47, $C47, 1)</f>
        <v>1</v>
      </c>
      <c r="E47" s="5" t="str">
        <f t="shared" ref="E47:E88" si="23" xml:space="preserve"> IFERROR( INDEX($N$3:$N$44, MATCH(D47, $M$3:$M$44, 0)), "")</f>
        <v>ㄅ</v>
      </c>
      <c r="F47" s="5" t="str">
        <f t="shared" ref="F47:F88" si="24" xml:space="preserve"> IFERROR( INDEX($I$3:$I$44, MATCH($D47, $J$3:$J$44, 0)), "")</f>
        <v>p</v>
      </c>
      <c r="G47" s="5"/>
      <c r="H47" s="2">
        <f t="shared" si="6"/>
        <v>45</v>
      </c>
      <c r="I47" s="136" t="str">
        <f t="shared" si="7"/>
        <v>Y</v>
      </c>
      <c r="J47" s="136" t="str">
        <f t="shared" si="8"/>
        <v>(</v>
      </c>
      <c r="L47" s="2">
        <v>45</v>
      </c>
      <c r="M47" s="21" t="str">
        <f t="shared" si="15"/>
        <v>(</v>
      </c>
      <c r="N47" s="21" t="str">
        <f t="shared" si="10"/>
        <v>ㆮ</v>
      </c>
      <c r="R47" s="2"/>
      <c r="T47" s="2">
        <v>45</v>
      </c>
      <c r="U47" s="409" t="str">
        <f t="shared" si="16"/>
        <v>(</v>
      </c>
      <c r="V47" s="411" t="str">
        <f t="shared" si="17"/>
        <v>Y</v>
      </c>
      <c r="W47" s="410" t="str" cm="1">
        <f t="array" ref="W47" xml:space="preserve"> INDEX(注音編碼對照表!$E$3:$E$58, MATCH(TRUE, EXACT(表格1_33411[[#This Row],[注音編碼]], 注音編碼對照表!$D$3:$D$54), 0))</f>
        <v>ㆮ</v>
      </c>
      <c r="X47" s="412" t="str" cm="1">
        <f t="array" ref="X47" xml:space="preserve"> INDEX(注音編碼對照表!$G$3:$G$58, MATCH(TRUE, EXACT(表格1_33411[[#This Row],[注音編碼]], 注音編碼對照表!$D$3:$D$54), 0))</f>
        <v>ainn</v>
      </c>
      <c r="Y47" s="24"/>
      <c r="Z47" s="98">
        <f t="shared" si="13"/>
        <v>45</v>
      </c>
      <c r="AA47" s="439" t="str">
        <f>U41</f>
        <v>A</v>
      </c>
      <c r="AB47" s="441" t="str">
        <f>V41</f>
        <v>V</v>
      </c>
      <c r="AC47" s="440" t="str">
        <f>W41</f>
        <v>ㆰ</v>
      </c>
      <c r="AD47" s="442" t="str">
        <f>X41</f>
        <v>am</v>
      </c>
      <c r="AE47" s="2"/>
      <c r="AF47" s="421"/>
      <c r="AG47" s="2"/>
      <c r="AV47" s="11"/>
      <c r="AX47" s="2"/>
      <c r="AY47" s="443"/>
      <c r="BB47" s="2"/>
    </row>
    <row r="48" spans="2:54" ht="32.25">
      <c r="B48" s="40" t="str">
        <f xml:space="preserve"> _xlfn.CONCAT(鍵盤位置)</f>
        <v>1!qa2wsxeEdcbyhnBYHN?ujm8ik,9l.0p;:/-OAUJ*I&lt;(L 43657</v>
      </c>
      <c r="C48" s="2">
        <v>2</v>
      </c>
      <c r="D48" s="21" t="str">
        <f t="shared" si="22"/>
        <v>q</v>
      </c>
      <c r="E48" s="5" t="str">
        <f t="shared" si="23"/>
        <v>ㄆ</v>
      </c>
      <c r="F48" s="5" t="str">
        <f t="shared" si="24"/>
        <v>P</v>
      </c>
      <c r="G48" s="5"/>
      <c r="H48" s="2">
        <f t="shared" si="6"/>
        <v>46</v>
      </c>
      <c r="I48" s="136" t="str">
        <f t="shared" si="7"/>
        <v>X</v>
      </c>
      <c r="J48" s="136" t="str">
        <f t="shared" si="8"/>
        <v>L</v>
      </c>
      <c r="L48" s="2">
        <v>46</v>
      </c>
      <c r="M48" s="21" t="str">
        <f t="shared" si="15"/>
        <v>L</v>
      </c>
      <c r="N48" s="21" t="str">
        <f t="shared" si="10"/>
        <v>ㆯ</v>
      </c>
      <c r="R48" s="2"/>
      <c r="T48" s="2">
        <v>46</v>
      </c>
      <c r="U48" s="409" t="str">
        <f t="shared" si="16"/>
        <v>L</v>
      </c>
      <c r="V48" s="411" t="str">
        <f t="shared" si="17"/>
        <v>X</v>
      </c>
      <c r="W48" s="410" t="str" cm="1">
        <f t="array" ref="W48" xml:space="preserve"> INDEX(注音編碼對照表!$E$3:$E$58, MATCH(TRUE, EXACT(表格1_33411[[#This Row],[注音編碼]], 注音編碼對照表!$D$3:$D$54), 0))</f>
        <v>ㆯ</v>
      </c>
      <c r="X48" s="412" t="str" cm="1">
        <f t="array" ref="X48" xml:space="preserve"> INDEX(注音編碼對照表!$G$3:$G$58, MATCH(TRUE, EXACT(表格1_33411[[#This Row],[注音編碼]], 注音編碼對照表!$D$3:$D$54), 0))</f>
        <v>aunn</v>
      </c>
      <c r="Y48" s="24"/>
      <c r="Z48" s="98">
        <f t="shared" si="13"/>
        <v>46</v>
      </c>
      <c r="AA48" s="439" t="str">
        <f>U37</f>
        <v>:</v>
      </c>
      <c r="AB48" s="441" t="str">
        <f>V37</f>
        <v>H</v>
      </c>
      <c r="AC48" s="440" t="str">
        <f>W37</f>
        <v>ㆲ</v>
      </c>
      <c r="AD48" s="442" t="str">
        <f>X37</f>
        <v>ong</v>
      </c>
      <c r="AE48" s="2"/>
      <c r="AF48" s="421"/>
      <c r="AG48" s="2"/>
      <c r="AV48" s="11"/>
      <c r="AX48" s="2"/>
      <c r="AY48" s="443"/>
      <c r="BB48" s="2"/>
    </row>
    <row r="49" spans="2:54" ht="32.25">
      <c r="C49" s="2">
        <v>3</v>
      </c>
      <c r="D49" s="21" t="str">
        <f t="shared" si="22"/>
        <v>a</v>
      </c>
      <c r="E49" s="5" t="str">
        <f t="shared" si="23"/>
        <v>ㄇ</v>
      </c>
      <c r="F49" s="5" t="str">
        <f t="shared" si="24"/>
        <v>m</v>
      </c>
      <c r="G49" s="5"/>
      <c r="H49" s="2">
        <f t="shared" si="6"/>
        <v>47</v>
      </c>
      <c r="I49" s="136" t="str">
        <f t="shared" si="7"/>
        <v>1</v>
      </c>
      <c r="J49" s="136" t="str">
        <f t="shared" si="8"/>
        <v xml:space="preserve"> </v>
      </c>
      <c r="L49" s="2">
        <v>47</v>
      </c>
      <c r="M49" s="21" t="str">
        <f t="shared" si="15"/>
        <v>4</v>
      </c>
      <c r="N49" s="21" t="str">
        <f t="shared" si="10"/>
        <v>ˋ</v>
      </c>
      <c r="R49" s="2"/>
      <c r="T49" s="2">
        <v>47</v>
      </c>
      <c r="U49" s="409" t="str">
        <f t="shared" si="16"/>
        <v xml:space="preserve"> </v>
      </c>
      <c r="V49" s="411" t="str">
        <f t="shared" si="17"/>
        <v>1</v>
      </c>
      <c r="W49" s="410" t="str" cm="1">
        <f t="array" ref="W49" xml:space="preserve"> INDEX(注音編碼對照表!$E$3:$E$58, MATCH(TRUE, EXACT(表格1_33411[[#This Row],[注音編碼]], 注音編碼對照表!$D$3:$D$54), 0))</f>
        <v>ˉ</v>
      </c>
      <c r="X49" s="412" cm="1">
        <f t="array" ref="X49" xml:space="preserve"> INDEX(注音編碼對照表!$G$3:$G$58, MATCH(TRUE, EXACT(表格1_33411[[#This Row],[注音編碼]], 注音編碼對照表!$D$3:$D$54), 0))</f>
        <v>1</v>
      </c>
      <c r="Y49" s="24"/>
      <c r="Z49" s="98">
        <f t="shared" si="13"/>
        <v>47</v>
      </c>
      <c r="AA49" s="71" t="str">
        <f>U49</f>
        <v xml:space="preserve"> </v>
      </c>
      <c r="AB49" s="379" t="str">
        <f>V49</f>
        <v>1</v>
      </c>
      <c r="AC49" s="32" t="str">
        <f>W49</f>
        <v>ˉ</v>
      </c>
      <c r="AD49" s="430">
        <f>X49</f>
        <v>1</v>
      </c>
      <c r="AE49" s="2"/>
      <c r="AF49" s="421"/>
      <c r="AG49" s="2"/>
      <c r="AV49" s="11"/>
      <c r="AX49" s="2"/>
      <c r="AY49" s="443"/>
      <c r="BB49" s="2"/>
    </row>
    <row r="50" spans="2:54" ht="32.25">
      <c r="C50" s="2">
        <v>4</v>
      </c>
      <c r="D50" s="21" t="str">
        <f t="shared" si="22"/>
        <v>z</v>
      </c>
      <c r="E50" s="5" t="str">
        <f t="shared" si="23"/>
        <v/>
      </c>
      <c r="F50" s="5" t="str">
        <f t="shared" si="24"/>
        <v/>
      </c>
      <c r="G50" s="5"/>
      <c r="H50" s="2">
        <f t="shared" si="6"/>
        <v>48</v>
      </c>
      <c r="I50" s="136" t="str">
        <f t="shared" si="7"/>
        <v>2</v>
      </c>
      <c r="J50" s="136" t="str">
        <f t="shared" si="8"/>
        <v>4</v>
      </c>
      <c r="L50" s="2">
        <v>48</v>
      </c>
      <c r="M50" s="21" t="str">
        <f t="shared" si="15"/>
        <v>3</v>
      </c>
      <c r="N50" s="21" t="str">
        <f t="shared" si="10"/>
        <v>˪</v>
      </c>
      <c r="R50" s="2"/>
      <c r="T50" s="2">
        <v>48</v>
      </c>
      <c r="U50" s="409" t="str">
        <f t="shared" si="16"/>
        <v>4</v>
      </c>
      <c r="V50" s="411" t="str">
        <f t="shared" si="17"/>
        <v>2</v>
      </c>
      <c r="W50" s="410" t="str" cm="1">
        <f t="array" ref="W50" xml:space="preserve"> INDEX(注音編碼對照表!$E$3:$E$58, MATCH(TRUE, EXACT(表格1_33411[[#This Row],[注音編碼]], 注音編碼對照表!$D$3:$D$54), 0))</f>
        <v>ˋ</v>
      </c>
      <c r="X50" s="412" cm="1">
        <f t="array" ref="X50" xml:space="preserve"> INDEX(注音編碼對照表!$G$3:$G$58, MATCH(TRUE, EXACT(表格1_33411[[#This Row],[注音編碼]], 注音編碼對照表!$D$3:$D$54), 0))</f>
        <v>2</v>
      </c>
      <c r="Y50" s="24"/>
      <c r="Z50" s="98">
        <f t="shared" si="13"/>
        <v>48</v>
      </c>
      <c r="AA50" s="71" t="str">
        <f>U50</f>
        <v>4</v>
      </c>
      <c r="AB50" s="379" t="str">
        <f>V50</f>
        <v>2</v>
      </c>
      <c r="AC50" s="32" t="str">
        <f>W50</f>
        <v>ˋ</v>
      </c>
      <c r="AD50" s="430">
        <f>X50</f>
        <v>2</v>
      </c>
      <c r="AE50" s="2"/>
      <c r="AF50" s="421"/>
      <c r="AG50" s="2"/>
      <c r="AV50" s="11"/>
      <c r="AX50" s="2"/>
      <c r="AY50" s="443"/>
      <c r="BB50" s="2"/>
    </row>
    <row r="51" spans="2:54" ht="32.25">
      <c r="B51" s="92" t="s">
        <v>139</v>
      </c>
      <c r="C51" s="2">
        <v>5</v>
      </c>
      <c r="D51" s="21" t="str">
        <f t="shared" si="22"/>
        <v>2</v>
      </c>
      <c r="E51" s="5" t="str">
        <f t="shared" si="23"/>
        <v>ㄉ</v>
      </c>
      <c r="F51" s="5" t="str">
        <f t="shared" si="24"/>
        <v>t</v>
      </c>
      <c r="G51" s="5"/>
      <c r="H51" s="2">
        <f t="shared" si="6"/>
        <v>49</v>
      </c>
      <c r="I51" s="136" t="str">
        <f t="shared" si="7"/>
        <v>3</v>
      </c>
      <c r="J51" s="136" t="str">
        <f t="shared" si="8"/>
        <v>3</v>
      </c>
      <c r="L51" s="2">
        <v>49</v>
      </c>
      <c r="M51" s="21" t="str">
        <f t="shared" si="15"/>
        <v>6</v>
      </c>
      <c r="N51" s="21" t="str">
        <f t="shared" si="10"/>
        <v>ˊ</v>
      </c>
      <c r="R51" s="2"/>
      <c r="T51" s="2">
        <v>49</v>
      </c>
      <c r="U51" s="409" t="str">
        <f t="shared" si="16"/>
        <v>3</v>
      </c>
      <c r="V51" s="411" t="str">
        <f t="shared" si="17"/>
        <v>3</v>
      </c>
      <c r="W51" s="410" t="str" cm="1">
        <f t="array" ref="W51" xml:space="preserve"> INDEX(注音編碼對照表!$E$3:$E$58, MATCH(TRUE, EXACT(表格1_33411[[#This Row],[注音編碼]], 注音編碼對照表!$D$3:$D$54), 0))</f>
        <v>˪</v>
      </c>
      <c r="X51" s="412" cm="1">
        <f t="array" ref="X51" xml:space="preserve"> INDEX(注音編碼對照表!$G$3:$G$58, MATCH(TRUE, EXACT(表格1_33411[[#This Row],[注音編碼]], 注音編碼對照表!$D$3:$D$54), 0))</f>
        <v>3</v>
      </c>
      <c r="Y51" s="24"/>
      <c r="Z51" s="98">
        <f t="shared" si="13"/>
        <v>49</v>
      </c>
      <c r="AA51" s="71" t="str">
        <f>U51</f>
        <v>3</v>
      </c>
      <c r="AB51" s="379" t="str">
        <f>V51</f>
        <v>3</v>
      </c>
      <c r="AC51" s="32" t="str">
        <f>W51</f>
        <v>˪</v>
      </c>
      <c r="AD51" s="430">
        <f>X51</f>
        <v>3</v>
      </c>
      <c r="AE51" s="2"/>
      <c r="AF51" s="421"/>
      <c r="AG51" s="2"/>
      <c r="AV51" s="11"/>
      <c r="AX51" s="2"/>
      <c r="AY51" s="443"/>
      <c r="BB51" s="2"/>
    </row>
    <row r="52" spans="2:54" ht="32.25">
      <c r="B52" s="93" t="s">
        <v>137</v>
      </c>
      <c r="C52" s="2">
        <v>6</v>
      </c>
      <c r="D52" s="21" t="str">
        <f t="shared" si="22"/>
        <v>w</v>
      </c>
      <c r="E52" s="5" t="str">
        <f t="shared" si="23"/>
        <v>ㄊ</v>
      </c>
      <c r="F52" s="5" t="str">
        <f t="shared" si="24"/>
        <v>T</v>
      </c>
      <c r="G52" s="5"/>
      <c r="H52" s="2">
        <f t="shared" si="6"/>
        <v>50</v>
      </c>
      <c r="I52" s="136" t="str">
        <f t="shared" si="7"/>
        <v>5</v>
      </c>
      <c r="J52" s="136" t="str">
        <f t="shared" si="8"/>
        <v>6</v>
      </c>
      <c r="L52" s="2">
        <v>50</v>
      </c>
      <c r="M52" s="21" t="str">
        <f t="shared" si="15"/>
        <v>5</v>
      </c>
      <c r="N52" s="21" t="str">
        <f t="shared" si="10"/>
        <v>˫</v>
      </c>
      <c r="R52" s="2"/>
      <c r="T52" s="2">
        <v>50</v>
      </c>
      <c r="U52" s="409" t="str">
        <f t="shared" si="16"/>
        <v>6</v>
      </c>
      <c r="V52" s="411" t="str">
        <f t="shared" si="17"/>
        <v>5</v>
      </c>
      <c r="W52" s="410" t="str" cm="1">
        <f t="array" ref="W52" xml:space="preserve"> INDEX(注音編碼對照表!$E$3:$E$58, MATCH(TRUE, EXACT(表格1_33411[[#This Row],[注音編碼]], 注音編碼對照表!$D$3:$D$54), 0))</f>
        <v>ˊ</v>
      </c>
      <c r="X52" s="412" cm="1">
        <f t="array" ref="X52" xml:space="preserve"> INDEX(注音編碼對照表!$G$3:$G$58, MATCH(TRUE, EXACT(表格1_33411[[#This Row],[注音編碼]], 注音編碼對照表!$D$3:$D$54), 0))</f>
        <v>5</v>
      </c>
      <c r="Y52" s="24"/>
      <c r="Z52" s="98">
        <f t="shared" si="13"/>
        <v>50</v>
      </c>
      <c r="AA52" s="71" t="str">
        <f>U52</f>
        <v>6</v>
      </c>
      <c r="AB52" s="379" t="str">
        <f>V52</f>
        <v>5</v>
      </c>
      <c r="AC52" s="32" t="str">
        <f>W52</f>
        <v>ˊ</v>
      </c>
      <c r="AD52" s="430">
        <f>X52</f>
        <v>5</v>
      </c>
      <c r="AE52" s="2"/>
      <c r="AF52" s="421"/>
      <c r="AG52" s="2"/>
      <c r="AV52" s="11"/>
      <c r="AX52" s="2"/>
      <c r="AY52" s="443"/>
      <c r="BB52" s="2"/>
    </row>
    <row r="53" spans="2:54" ht="32.25">
      <c r="C53" s="2">
        <v>7</v>
      </c>
      <c r="D53" s="21" t="str">
        <f t="shared" si="22"/>
        <v>s</v>
      </c>
      <c r="E53" s="5" t="str">
        <f t="shared" si="23"/>
        <v>ㄋ</v>
      </c>
      <c r="F53" s="5" t="str">
        <f t="shared" si="24"/>
        <v>n</v>
      </c>
      <c r="G53" s="5"/>
      <c r="H53" s="2">
        <f t="shared" si="6"/>
        <v>51</v>
      </c>
      <c r="I53" s="136" t="str">
        <f t="shared" si="7"/>
        <v>7</v>
      </c>
      <c r="J53" s="136" t="str">
        <f t="shared" si="8"/>
        <v>5</v>
      </c>
      <c r="L53" s="2">
        <v>51</v>
      </c>
      <c r="M53" s="21" t="str">
        <f t="shared" si="15"/>
        <v>7</v>
      </c>
      <c r="N53" s="21" t="str">
        <f t="shared" si="10"/>
        <v>˙</v>
      </c>
      <c r="R53" s="2"/>
      <c r="T53" s="2">
        <v>51</v>
      </c>
      <c r="U53" s="409" t="str">
        <f t="shared" si="16"/>
        <v>5</v>
      </c>
      <c r="V53" s="411" t="str">
        <f t="shared" si="17"/>
        <v>7</v>
      </c>
      <c r="W53" s="410" t="str" cm="1">
        <f t="array" ref="W53" xml:space="preserve"> INDEX(注音編碼對照表!$E$3:$E$58, MATCH(TRUE, EXACT(表格1_33411[[#This Row],[注音編碼]], 注音編碼對照表!$D$3:$D$54), 0))</f>
        <v>˫</v>
      </c>
      <c r="X53" s="412" cm="1">
        <f t="array" ref="X53" xml:space="preserve"> INDEX(注音編碼對照表!$G$3:$G$58, MATCH(TRUE, EXACT(表格1_33411[[#This Row],[注音編碼]], 注音編碼對照表!$D$3:$D$54), 0))</f>
        <v>7</v>
      </c>
      <c r="Y53" s="24"/>
      <c r="Z53" s="98">
        <f t="shared" si="13"/>
        <v>51</v>
      </c>
      <c r="AA53" s="71" t="str">
        <f>U53</f>
        <v>5</v>
      </c>
      <c r="AB53" s="379" t="str">
        <f>V53</f>
        <v>7</v>
      </c>
      <c r="AC53" s="32" t="str">
        <f>W53</f>
        <v>˫</v>
      </c>
      <c r="AD53" s="430">
        <f>X53</f>
        <v>7</v>
      </c>
      <c r="AE53" s="2"/>
      <c r="AF53" s="421"/>
      <c r="AG53" s="2"/>
      <c r="AV53" s="11"/>
      <c r="AX53" s="2"/>
      <c r="AY53" s="443"/>
      <c r="BB53" s="2"/>
    </row>
    <row r="54" spans="2:54" ht="32.25">
      <c r="C54" s="2">
        <v>8</v>
      </c>
      <c r="D54" s="21" t="str">
        <f t="shared" si="22"/>
        <v>x</v>
      </c>
      <c r="E54" s="5" t="str">
        <f t="shared" si="23"/>
        <v>ㄌ</v>
      </c>
      <c r="F54" s="5" t="str">
        <f t="shared" si="24"/>
        <v>l</v>
      </c>
      <c r="G54" s="5"/>
      <c r="H54" s="2">
        <f t="shared" si="6"/>
        <v>52</v>
      </c>
      <c r="I54" s="136" t="str">
        <f t="shared" si="7"/>
        <v>0</v>
      </c>
      <c r="J54" s="136" t="str">
        <f t="shared" si="8"/>
        <v>7</v>
      </c>
      <c r="L54" s="2">
        <v>52</v>
      </c>
      <c r="M54" s="21" t="str">
        <f t="shared" si="15"/>
        <v/>
      </c>
      <c r="N54" s="21" t="str">
        <f t="shared" si="10"/>
        <v/>
      </c>
      <c r="R54" s="2"/>
      <c r="T54" s="2">
        <v>52</v>
      </c>
      <c r="U54" s="409" t="str">
        <f t="shared" si="16"/>
        <v>7</v>
      </c>
      <c r="V54" s="411" t="str">
        <f t="shared" si="17"/>
        <v>0</v>
      </c>
      <c r="W54" s="410" t="str" cm="1">
        <f t="array" ref="W54" xml:space="preserve"> INDEX(注音編碼對照表!$E$3:$E$58, MATCH(TRUE, EXACT(表格1_33411[[#This Row],[注音編碼]], 注音編碼對照表!$D$3:$D$54), 0))</f>
        <v>˙</v>
      </c>
      <c r="X54" s="412" t="str" cm="1">
        <f t="array" ref="X54" xml:space="preserve"> INDEX(注音編碼對照表!$G$3:$G$58, MATCH(TRUE, EXACT(表格1_33411[[#This Row],[注音編碼]], 注音編碼對照表!$D$3:$D$54), 0))</f>
        <v>[48]</v>
      </c>
      <c r="Y54" s="24"/>
      <c r="Z54" s="98">
        <f t="shared" si="13"/>
        <v>52</v>
      </c>
      <c r="AA54" s="71" t="str">
        <f>U54</f>
        <v>7</v>
      </c>
      <c r="AB54" s="379" t="str">
        <f>V54</f>
        <v>0</v>
      </c>
      <c r="AC54" s="32" t="str">
        <f>W54</f>
        <v>˙</v>
      </c>
      <c r="AD54" s="430" t="str">
        <f>X54</f>
        <v>[48]</v>
      </c>
      <c r="AE54" s="2"/>
      <c r="AF54" s="421"/>
      <c r="AG54" s="2"/>
      <c r="AV54" s="11"/>
      <c r="AX54" s="2"/>
      <c r="AY54" s="443"/>
      <c r="BB54" s="2"/>
    </row>
    <row r="55" spans="2:54" ht="32.25">
      <c r="C55" s="2">
        <v>9</v>
      </c>
      <c r="D55" s="21" t="str">
        <f t="shared" si="22"/>
        <v>e</v>
      </c>
      <c r="E55" s="5" t="str">
        <f t="shared" si="23"/>
        <v>ㄍ</v>
      </c>
      <c r="F55" s="5" t="str">
        <f t="shared" si="24"/>
        <v>k</v>
      </c>
      <c r="G55" s="5"/>
      <c r="I55" s="2"/>
      <c r="J55" s="2"/>
      <c r="R55" s="2"/>
      <c r="Z55" s="98">
        <f t="shared" si="13"/>
        <v>53</v>
      </c>
      <c r="AA55" s="71" t="str">
        <f xml:space="preserve"> IFERROR( INDEX(表格1_33411[鍵盤按鍵], MATCH($AC55, 表格1_33411[注音符號], 0)), "")</f>
        <v/>
      </c>
      <c r="AB55" s="379" t="str">
        <f xml:space="preserve"> IFERROR( INDEX(表格1_33411[注音編碼], MATCH($AC55, 表格1_33411[注音符號], 0)), "")</f>
        <v/>
      </c>
      <c r="AC55" s="32" t="s">
        <v>128</v>
      </c>
      <c r="AD55" s="433" t="s">
        <v>643</v>
      </c>
      <c r="AE55" s="2"/>
      <c r="AF55" s="421"/>
      <c r="AG55" s="2"/>
      <c r="AV55" s="11"/>
      <c r="AX55" s="2"/>
      <c r="AY55" s="443"/>
      <c r="BB55" s="2"/>
    </row>
    <row r="56" spans="2:54" ht="32.25">
      <c r="C56" s="2">
        <v>10</v>
      </c>
      <c r="D56" s="21" t="str">
        <f t="shared" si="22"/>
        <v>d</v>
      </c>
      <c r="E56" s="5" t="str">
        <f t="shared" si="23"/>
        <v>ㄎ</v>
      </c>
      <c r="F56" s="5" t="str">
        <f t="shared" si="24"/>
        <v>K</v>
      </c>
      <c r="G56" s="5"/>
      <c r="I56" s="2"/>
      <c r="J56" s="2"/>
      <c r="R56" s="2"/>
      <c r="Z56" s="98">
        <f t="shared" si="13"/>
        <v>54</v>
      </c>
      <c r="AA56" s="71" t="str">
        <f xml:space="preserve"> IFERROR( INDEX(表格1_33411[鍵盤按鍵], MATCH($AC56, 表格1_33411[注音符號], 0)), "")</f>
        <v/>
      </c>
      <c r="AB56" s="379" t="str">
        <f xml:space="preserve"> IFERROR( INDEX(表格1_33411[注音編碼], MATCH($AC56, 表格1_33411[注音符號], 0)), "")</f>
        <v/>
      </c>
      <c r="AC56" s="32" t="s">
        <v>130</v>
      </c>
      <c r="AD56" s="433" t="s">
        <v>644</v>
      </c>
      <c r="AE56" s="2"/>
      <c r="AF56" s="421"/>
      <c r="AG56" s="2"/>
      <c r="AV56" s="11"/>
      <c r="AX56" s="2"/>
      <c r="AY56" s="443"/>
      <c r="BB56" s="2"/>
    </row>
    <row r="57" spans="2:54" ht="32.25">
      <c r="C57" s="2">
        <v>11</v>
      </c>
      <c r="D57" s="21" t="str">
        <f t="shared" si="22"/>
        <v>c</v>
      </c>
      <c r="E57" s="5" t="str">
        <f t="shared" si="23"/>
        <v>ㄏ</v>
      </c>
      <c r="F57" s="5" t="str">
        <f t="shared" si="24"/>
        <v>h</v>
      </c>
      <c r="G57" s="5"/>
      <c r="I57" s="2"/>
      <c r="J57" s="2"/>
      <c r="R57" s="2"/>
      <c r="U57" s="450" t="s">
        <v>11</v>
      </c>
      <c r="V57" s="451" t="s">
        <v>642</v>
      </c>
      <c r="W57" s="451" t="s">
        <v>641</v>
      </c>
      <c r="X57" s="452" t="s">
        <v>383</v>
      </c>
      <c r="Y57" s="24"/>
      <c r="Z57" s="98">
        <f t="shared" si="13"/>
        <v>55</v>
      </c>
      <c r="AA57" s="71" t="str">
        <f xml:space="preserve"> IFERROR( INDEX(表格1_33411[鍵盤按鍵], MATCH($AC57, 表格1_33411[注音符號], 0)), "")</f>
        <v/>
      </c>
      <c r="AB57" s="379" t="str">
        <f xml:space="preserve"> IFERROR( INDEX(表格1_33411[注音編碼], MATCH($AC57, 表格1_33411[注音符號], 0)), "")</f>
        <v/>
      </c>
      <c r="AC57" s="32" t="s">
        <v>132</v>
      </c>
      <c r="AD57" s="433" t="s">
        <v>645</v>
      </c>
      <c r="AE57" s="2"/>
      <c r="AF57" s="421"/>
      <c r="AG57" s="2"/>
      <c r="AV57" s="11"/>
      <c r="AX57" s="2"/>
      <c r="AY57" s="443"/>
      <c r="BB57" s="2"/>
    </row>
    <row r="58" spans="2:54" ht="32.25">
      <c r="C58" s="2">
        <v>12</v>
      </c>
      <c r="D58" s="21" t="str">
        <f t="shared" si="22"/>
        <v>r</v>
      </c>
      <c r="E58" s="5" t="str">
        <f t="shared" si="23"/>
        <v/>
      </c>
      <c r="F58" s="5" t="str">
        <f t="shared" si="24"/>
        <v/>
      </c>
      <c r="G58" s="5"/>
      <c r="I58" s="2"/>
      <c r="J58" s="2"/>
      <c r="R58" s="2"/>
      <c r="U58" s="453" t="s">
        <v>267</v>
      </c>
      <c r="V58" s="411" t="s">
        <v>621</v>
      </c>
      <c r="W58" s="410" t="s">
        <v>125</v>
      </c>
      <c r="X58" s="454" t="s">
        <v>203</v>
      </c>
      <c r="Y58" s="24"/>
      <c r="Z58" s="98">
        <f t="shared" si="13"/>
        <v>56</v>
      </c>
      <c r="AA58" s="71" t="str">
        <f xml:space="preserve"> IFERROR( INDEX(表格1_33411[鍵盤按鍵], MATCH($AC58, 表格1_33411[注音符號], 0)), "")</f>
        <v/>
      </c>
      <c r="AB58" s="379" t="str">
        <f xml:space="preserve"> IFERROR( INDEX(表格1_33411[注音編碼], MATCH($AC58, 表格1_33411[注音符號], 0)), "")</f>
        <v/>
      </c>
      <c r="AC58" s="32" t="s">
        <v>134</v>
      </c>
      <c r="AD58" s="433" t="s">
        <v>646</v>
      </c>
      <c r="AE58" s="2"/>
      <c r="AF58" s="421"/>
      <c r="AG58" s="2"/>
      <c r="AV58" s="11"/>
      <c r="AX58" s="2"/>
      <c r="AY58" s="443"/>
      <c r="BB58" s="2"/>
    </row>
    <row r="59" spans="2:54">
      <c r="C59" s="2">
        <v>13</v>
      </c>
      <c r="D59" s="21" t="str">
        <f t="shared" si="22"/>
        <v>f</v>
      </c>
      <c r="E59" s="5" t="str">
        <f t="shared" si="23"/>
        <v/>
      </c>
      <c r="F59" s="5" t="str">
        <f t="shared" si="24"/>
        <v/>
      </c>
      <c r="G59" s="5"/>
      <c r="I59" s="2"/>
      <c r="J59" s="2"/>
      <c r="R59" s="2"/>
      <c r="U59" s="455" t="s">
        <v>612</v>
      </c>
      <c r="V59" s="411" t="s">
        <v>622</v>
      </c>
      <c r="W59" s="410" t="s">
        <v>99</v>
      </c>
      <c r="X59" s="456" t="s">
        <v>207</v>
      </c>
      <c r="Y59" s="24"/>
      <c r="Z59" s="2"/>
      <c r="AA59" s="421"/>
      <c r="AD59" s="407"/>
      <c r="AE59" s="2"/>
      <c r="AF59" s="421"/>
      <c r="AG59" s="2"/>
      <c r="AV59" s="11"/>
      <c r="AX59" s="2"/>
      <c r="AY59" s="443"/>
      <c r="BB59" s="2"/>
    </row>
    <row r="60" spans="2:54">
      <c r="C60" s="2">
        <v>14</v>
      </c>
      <c r="D60" s="21" t="str">
        <f t="shared" si="22"/>
        <v>v</v>
      </c>
      <c r="E60" s="5" t="str">
        <f t="shared" si="23"/>
        <v/>
      </c>
      <c r="F60" s="5" t="str">
        <f t="shared" si="24"/>
        <v/>
      </c>
      <c r="G60" s="5"/>
      <c r="I60" s="2"/>
      <c r="J60" s="2"/>
      <c r="R60" s="2"/>
      <c r="U60" s="453" t="s">
        <v>206</v>
      </c>
      <c r="V60" s="411" t="s">
        <v>619</v>
      </c>
      <c r="W60" s="410" t="s">
        <v>101</v>
      </c>
      <c r="X60" s="454" t="s">
        <v>160</v>
      </c>
      <c r="Y60" s="24"/>
      <c r="Z60" s="2"/>
      <c r="AA60" s="428"/>
      <c r="AC60" s="428"/>
      <c r="AD60" s="429" t="s">
        <v>647</v>
      </c>
      <c r="AE60" s="2"/>
      <c r="AF60" s="421"/>
      <c r="AG60" s="2"/>
      <c r="AV60" s="11"/>
      <c r="AX60" s="2"/>
      <c r="AY60" s="443"/>
      <c r="BB60" s="2"/>
    </row>
    <row r="61" spans="2:54">
      <c r="C61" s="2">
        <v>15</v>
      </c>
      <c r="D61" s="21" t="str">
        <f t="shared" si="22"/>
        <v>t</v>
      </c>
      <c r="E61" s="5" t="str">
        <f t="shared" si="23"/>
        <v/>
      </c>
      <c r="F61" s="5" t="str">
        <f t="shared" si="24"/>
        <v/>
      </c>
      <c r="G61" s="5"/>
      <c r="I61" s="2"/>
      <c r="J61" s="2"/>
      <c r="R61" s="2"/>
      <c r="X61" s="407"/>
      <c r="Y61" s="24"/>
      <c r="Z61" s="2"/>
      <c r="AA61" s="421"/>
      <c r="AD61" s="407"/>
      <c r="AE61" s="2"/>
      <c r="AF61" s="449" t="s">
        <v>652</v>
      </c>
      <c r="AG61" s="2"/>
      <c r="AV61" s="11"/>
      <c r="AX61" s="2"/>
      <c r="AY61" s="443"/>
      <c r="BB61" s="2"/>
    </row>
    <row r="62" spans="2:54">
      <c r="C62" s="2">
        <v>16</v>
      </c>
      <c r="D62" s="21" t="str">
        <f t="shared" si="22"/>
        <v>g</v>
      </c>
      <c r="E62" s="5" t="str">
        <f t="shared" si="23"/>
        <v/>
      </c>
      <c r="F62" s="5" t="str">
        <f t="shared" si="24"/>
        <v/>
      </c>
      <c r="G62" s="5"/>
      <c r="I62" s="2"/>
      <c r="J62" s="2"/>
      <c r="R62" s="2"/>
      <c r="AW62" s="11"/>
      <c r="AX62" s="2"/>
    </row>
    <row r="63" spans="2:54">
      <c r="C63" s="2">
        <v>17</v>
      </c>
      <c r="D63" s="21" t="str">
        <f t="shared" si="22"/>
        <v>b</v>
      </c>
      <c r="E63" s="5" t="str">
        <f t="shared" si="23"/>
        <v>ㆡ</v>
      </c>
      <c r="F63" s="5" t="str">
        <f t="shared" si="24"/>
        <v>j</v>
      </c>
      <c r="G63" s="5"/>
      <c r="I63" s="2"/>
      <c r="J63" s="2"/>
      <c r="R63" s="2"/>
      <c r="AW63" s="11"/>
      <c r="AX63" s="2"/>
    </row>
    <row r="64" spans="2:54">
      <c r="C64" s="2">
        <v>18</v>
      </c>
      <c r="D64" s="21" t="str">
        <f t="shared" si="22"/>
        <v>y</v>
      </c>
      <c r="E64" s="5" t="str">
        <f t="shared" si="23"/>
        <v>ㄗ</v>
      </c>
      <c r="F64" s="5" t="str">
        <f t="shared" si="24"/>
        <v>z</v>
      </c>
      <c r="G64" s="5"/>
      <c r="I64" s="2"/>
      <c r="J64" s="2"/>
      <c r="R64" s="2"/>
      <c r="AW64" s="11"/>
      <c r="AX64" s="2"/>
    </row>
    <row r="65" spans="3:50">
      <c r="C65" s="2">
        <v>19</v>
      </c>
      <c r="D65" s="21" t="str">
        <f t="shared" si="22"/>
        <v>h</v>
      </c>
      <c r="E65" s="5" t="str">
        <f t="shared" si="23"/>
        <v>ㄘ</v>
      </c>
      <c r="F65" s="5" t="str">
        <f t="shared" si="24"/>
        <v>c</v>
      </c>
      <c r="G65" s="5"/>
      <c r="I65" s="2"/>
      <c r="J65" s="2"/>
      <c r="R65" s="2"/>
      <c r="AW65" s="11"/>
      <c r="AX65" s="2"/>
    </row>
    <row r="66" spans="3:50">
      <c r="C66" s="2">
        <v>20</v>
      </c>
      <c r="D66" s="21" t="str">
        <f t="shared" si="22"/>
        <v>n</v>
      </c>
      <c r="E66" s="5" t="str">
        <f t="shared" si="23"/>
        <v>ㄙ</v>
      </c>
      <c r="F66" s="5" t="str">
        <f t="shared" si="24"/>
        <v>s</v>
      </c>
      <c r="G66" s="5"/>
      <c r="I66" s="2"/>
      <c r="J66" s="2"/>
      <c r="R66" s="2"/>
      <c r="AW66" s="11"/>
      <c r="AX66" s="2"/>
    </row>
    <row r="67" spans="3:50">
      <c r="C67" s="2">
        <v>21</v>
      </c>
      <c r="D67" s="21" t="str">
        <f t="shared" si="22"/>
        <v>u</v>
      </c>
      <c r="E67" s="5" t="str">
        <f t="shared" si="23"/>
        <v>ㄧ</v>
      </c>
      <c r="F67" s="5" t="str">
        <f t="shared" si="24"/>
        <v>i</v>
      </c>
      <c r="G67" s="5"/>
      <c r="I67" s="2"/>
      <c r="J67" s="2"/>
      <c r="R67" s="2"/>
      <c r="AW67" s="11"/>
      <c r="AX67" s="2"/>
    </row>
    <row r="68" spans="3:50">
      <c r="C68" s="2">
        <v>22</v>
      </c>
      <c r="D68" s="21" t="str">
        <f t="shared" si="22"/>
        <v>j</v>
      </c>
      <c r="E68" s="5" t="str">
        <f t="shared" si="23"/>
        <v>ㄨ</v>
      </c>
      <c r="F68" s="5" t="str">
        <f t="shared" si="24"/>
        <v>u</v>
      </c>
      <c r="G68" s="5"/>
      <c r="I68" s="2"/>
      <c r="J68" s="2"/>
      <c r="R68" s="2"/>
      <c r="AW68" s="11"/>
      <c r="AX68" s="2"/>
    </row>
    <row r="69" spans="3:50">
      <c r="C69" s="2">
        <v>23</v>
      </c>
      <c r="D69" s="21" t="str">
        <f t="shared" si="22"/>
        <v>m</v>
      </c>
      <c r="E69" s="5" t="str">
        <f t="shared" si="23"/>
        <v>ㆬ</v>
      </c>
      <c r="F69" s="5" t="str">
        <f t="shared" si="24"/>
        <v>M</v>
      </c>
      <c r="G69" s="5"/>
      <c r="I69" s="2"/>
      <c r="J69" s="2"/>
      <c r="R69" s="2"/>
      <c r="AW69" s="11"/>
      <c r="AX69" s="2"/>
    </row>
    <row r="70" spans="3:50">
      <c r="C70" s="2">
        <v>24</v>
      </c>
      <c r="D70" s="21" t="str">
        <f t="shared" si="22"/>
        <v>8</v>
      </c>
      <c r="E70" s="5" t="str">
        <f t="shared" si="23"/>
        <v>ㄚ</v>
      </c>
      <c r="F70" s="5" t="str">
        <f t="shared" si="24"/>
        <v>a</v>
      </c>
      <c r="G70" s="5"/>
      <c r="I70" s="2"/>
      <c r="J70" s="2"/>
      <c r="R70" s="2"/>
      <c r="AW70" s="11"/>
      <c r="AX70" s="2"/>
    </row>
    <row r="71" spans="3:50">
      <c r="C71" s="2">
        <v>25</v>
      </c>
      <c r="D71" s="21" t="str">
        <f t="shared" si="22"/>
        <v>i</v>
      </c>
      <c r="E71" s="5" t="str">
        <f t="shared" si="23"/>
        <v>ㆦ</v>
      </c>
      <c r="F71" s="5" t="str">
        <f t="shared" si="24"/>
        <v>O</v>
      </c>
      <c r="G71" s="5"/>
      <c r="I71" s="2"/>
      <c r="J71" s="2"/>
      <c r="R71" s="2"/>
      <c r="AW71" s="11"/>
      <c r="AX71" s="2"/>
    </row>
    <row r="72" spans="3:50">
      <c r="C72" s="2">
        <v>26</v>
      </c>
      <c r="D72" s="21" t="str">
        <f t="shared" si="22"/>
        <v>k</v>
      </c>
      <c r="E72" s="5" t="str">
        <f t="shared" si="23"/>
        <v>ㄜ</v>
      </c>
      <c r="F72" s="5" t="str">
        <f t="shared" si="24"/>
        <v>o</v>
      </c>
      <c r="G72" s="5"/>
      <c r="I72" s="2"/>
      <c r="J72" s="2"/>
      <c r="R72" s="2"/>
      <c r="AW72" s="11"/>
      <c r="AX72" s="2"/>
    </row>
    <row r="73" spans="3:50">
      <c r="C73" s="2">
        <v>27</v>
      </c>
      <c r="D73" s="21" t="str">
        <f t="shared" si="22"/>
        <v>,</v>
      </c>
      <c r="E73" s="5" t="str">
        <f t="shared" si="23"/>
        <v>ㆤ</v>
      </c>
      <c r="F73" s="5" t="str">
        <f t="shared" si="24"/>
        <v>e</v>
      </c>
      <c r="G73" s="5"/>
      <c r="I73" s="2"/>
      <c r="J73" s="2"/>
      <c r="R73" s="2"/>
      <c r="AW73" s="11"/>
      <c r="AX73" s="2"/>
    </row>
    <row r="74" spans="3:50">
      <c r="C74" s="2">
        <v>28</v>
      </c>
      <c r="D74" s="21" t="str">
        <f t="shared" si="22"/>
        <v>9</v>
      </c>
      <c r="E74" s="5" t="str">
        <f t="shared" si="23"/>
        <v>ㄞ</v>
      </c>
      <c r="F74" s="5" t="str">
        <f t="shared" si="24"/>
        <v>y</v>
      </c>
      <c r="G74" s="5"/>
      <c r="I74" s="2"/>
      <c r="J74" s="2"/>
      <c r="R74" s="2"/>
      <c r="AW74" s="11"/>
      <c r="AX74" s="2"/>
    </row>
    <row r="75" spans="3:50">
      <c r="C75" s="2">
        <v>29</v>
      </c>
      <c r="D75" s="21" t="str">
        <f t="shared" si="22"/>
        <v>o</v>
      </c>
      <c r="E75" s="5" t="str">
        <f t="shared" si="23"/>
        <v>ㆱ</v>
      </c>
      <c r="F75" s="5" t="str">
        <f t="shared" si="24"/>
        <v>D</v>
      </c>
      <c r="G75" s="5"/>
      <c r="I75" s="2"/>
      <c r="J75" s="2"/>
      <c r="R75" s="2"/>
      <c r="AW75" s="11"/>
      <c r="AX75" s="2"/>
    </row>
    <row r="76" spans="3:50">
      <c r="C76" s="2">
        <v>30</v>
      </c>
      <c r="D76" s="21" t="str">
        <f t="shared" si="22"/>
        <v>l</v>
      </c>
      <c r="E76" s="5" t="str">
        <f t="shared" si="23"/>
        <v>ㄠ</v>
      </c>
      <c r="F76" s="5" t="str">
        <f t="shared" si="24"/>
        <v>x</v>
      </c>
      <c r="G76" s="5"/>
      <c r="I76" s="2"/>
      <c r="J76" s="2"/>
      <c r="R76" s="2"/>
      <c r="AW76" s="11"/>
      <c r="AX76" s="2"/>
    </row>
    <row r="77" spans="3:50">
      <c r="C77" s="2">
        <v>31</v>
      </c>
      <c r="D77" s="21" t="str">
        <f t="shared" si="22"/>
        <v>.</v>
      </c>
      <c r="E77" s="5" t="str">
        <f t="shared" si="23"/>
        <v>ｎ</v>
      </c>
      <c r="F77" s="5" t="str">
        <f t="shared" si="24"/>
        <v>B</v>
      </c>
      <c r="G77" s="5"/>
      <c r="I77" s="2"/>
      <c r="J77" s="2"/>
      <c r="R77" s="2"/>
      <c r="AW77" s="11"/>
      <c r="AX77" s="2"/>
    </row>
    <row r="78" spans="3:50">
      <c r="C78" s="2">
        <v>32</v>
      </c>
      <c r="D78" s="21" t="str">
        <f t="shared" si="22"/>
        <v>0</v>
      </c>
      <c r="E78" s="5" t="str">
        <f t="shared" si="23"/>
        <v>ㄢ</v>
      </c>
      <c r="F78" s="5" t="str">
        <f t="shared" si="24"/>
        <v>@</v>
      </c>
      <c r="G78" s="5"/>
      <c r="I78" s="2"/>
      <c r="J78" s="2"/>
      <c r="R78" s="2"/>
      <c r="AW78" s="11"/>
      <c r="AX78" s="2"/>
    </row>
    <row r="79" spans="3:50">
      <c r="C79" s="2">
        <v>33</v>
      </c>
      <c r="D79" s="21" t="str">
        <f t="shared" si="22"/>
        <v>p</v>
      </c>
      <c r="E79" s="5" t="str">
        <f t="shared" si="23"/>
        <v>ㄣ</v>
      </c>
      <c r="F79" s="5" t="str">
        <f t="shared" si="24"/>
        <v>N</v>
      </c>
      <c r="G79" s="5"/>
      <c r="I79" s="2"/>
      <c r="J79" s="2"/>
      <c r="R79" s="2"/>
      <c r="AW79" s="11"/>
      <c r="AX79" s="2"/>
    </row>
    <row r="80" spans="3:50">
      <c r="C80" s="2">
        <v>34</v>
      </c>
      <c r="D80" s="21" t="str">
        <f t="shared" si="22"/>
        <v>;</v>
      </c>
      <c r="E80" s="5" t="str">
        <f t="shared" si="23"/>
        <v>ㄤ</v>
      </c>
      <c r="F80" s="5" t="str">
        <f t="shared" si="24"/>
        <v>G</v>
      </c>
      <c r="G80" s="5"/>
      <c r="I80" s="2"/>
      <c r="J80" s="2"/>
      <c r="R80" s="2"/>
      <c r="AW80" s="11"/>
      <c r="AX80" s="2"/>
    </row>
    <row r="81" spans="3:50">
      <c r="C81" s="2">
        <v>35</v>
      </c>
      <c r="D81" s="21" t="str">
        <f t="shared" si="22"/>
        <v>/</v>
      </c>
      <c r="E81" s="5" t="str">
        <f t="shared" si="23"/>
        <v>ㆭ</v>
      </c>
      <c r="F81" s="5" t="str">
        <f t="shared" si="24"/>
        <v>W</v>
      </c>
      <c r="G81" s="5"/>
      <c r="I81" s="2"/>
      <c r="J81" s="2"/>
      <c r="R81" s="2"/>
      <c r="AW81" s="11"/>
      <c r="AX81" s="2"/>
    </row>
    <row r="82" spans="3:50">
      <c r="C82" s="2">
        <v>36</v>
      </c>
      <c r="D82" s="21" t="str">
        <f t="shared" si="22"/>
        <v>-</v>
      </c>
      <c r="E82" s="5" t="str">
        <f t="shared" si="23"/>
        <v>ㆨ</v>
      </c>
      <c r="F82" s="5" t="str">
        <f t="shared" si="24"/>
        <v>R</v>
      </c>
      <c r="G82" s="5"/>
      <c r="I82" s="2"/>
      <c r="J82" s="2"/>
      <c r="R82" s="2"/>
      <c r="AW82" s="11"/>
      <c r="AX82" s="2"/>
    </row>
    <row r="83" spans="3:50">
      <c r="C83" s="2">
        <v>37</v>
      </c>
      <c r="D83" s="21" t="str">
        <f t="shared" si="22"/>
        <v xml:space="preserve"> </v>
      </c>
      <c r="E83" s="5" t="str">
        <f t="shared" si="23"/>
        <v/>
      </c>
      <c r="F83" s="5" t="str">
        <f t="shared" si="24"/>
        <v/>
      </c>
      <c r="G83" s="5"/>
      <c r="I83" s="2"/>
      <c r="J83" s="2"/>
      <c r="R83" s="2"/>
      <c r="AW83" s="11"/>
      <c r="AX83" s="2"/>
    </row>
    <row r="84" spans="3:50">
      <c r="C84" s="2">
        <v>38</v>
      </c>
      <c r="D84" s="21" t="str">
        <f t="shared" si="22"/>
        <v>4</v>
      </c>
      <c r="E84" s="5" t="str">
        <f t="shared" si="23"/>
        <v/>
      </c>
      <c r="F84" s="5" t="str">
        <f t="shared" si="24"/>
        <v/>
      </c>
      <c r="G84" s="5"/>
      <c r="I84" s="2"/>
      <c r="J84" s="2"/>
      <c r="R84" s="2"/>
      <c r="AW84" s="11"/>
      <c r="AX84" s="2"/>
    </row>
    <row r="85" spans="3:50">
      <c r="C85" s="2">
        <v>39</v>
      </c>
      <c r="D85" s="21" t="str">
        <f t="shared" si="22"/>
        <v>3</v>
      </c>
      <c r="E85" s="5" t="str">
        <f t="shared" si="23"/>
        <v/>
      </c>
      <c r="F85" s="5" t="str">
        <f t="shared" si="24"/>
        <v/>
      </c>
      <c r="G85" s="5"/>
      <c r="I85" s="2"/>
      <c r="J85" s="2"/>
      <c r="R85" s="2"/>
      <c r="AW85" s="11"/>
      <c r="AX85" s="2"/>
    </row>
    <row r="86" spans="3:50">
      <c r="C86" s="2">
        <v>40</v>
      </c>
      <c r="D86" s="21" t="str">
        <f t="shared" si="22"/>
        <v>6</v>
      </c>
      <c r="E86" s="5" t="str">
        <f t="shared" si="23"/>
        <v/>
      </c>
      <c r="F86" s="5" t="str">
        <f t="shared" si="24"/>
        <v/>
      </c>
      <c r="G86" s="5"/>
      <c r="I86" s="2"/>
      <c r="J86" s="2"/>
      <c r="R86" s="2"/>
      <c r="AW86" s="11"/>
      <c r="AX86" s="2"/>
    </row>
    <row r="87" spans="3:50">
      <c r="C87" s="2">
        <v>41</v>
      </c>
      <c r="D87" s="21" t="str">
        <f t="shared" si="22"/>
        <v>5</v>
      </c>
      <c r="E87" s="5" t="str">
        <f t="shared" si="23"/>
        <v/>
      </c>
      <c r="F87" s="5" t="str">
        <f t="shared" si="24"/>
        <v/>
      </c>
      <c r="G87" s="5"/>
      <c r="I87" s="2"/>
      <c r="J87" s="2"/>
      <c r="R87" s="2"/>
      <c r="AW87" s="11"/>
      <c r="AX87" s="2"/>
    </row>
    <row r="88" spans="3:50">
      <c r="C88" s="2">
        <v>42</v>
      </c>
      <c r="D88" s="21" t="str">
        <f t="shared" si="22"/>
        <v>7</v>
      </c>
      <c r="E88" s="5" t="str">
        <f t="shared" si="23"/>
        <v/>
      </c>
      <c r="F88" s="5" t="str">
        <f t="shared" si="24"/>
        <v/>
      </c>
      <c r="G88" s="5"/>
      <c r="I88" s="2"/>
      <c r="J88" s="2"/>
      <c r="L88" s="4"/>
      <c r="M88" s="3"/>
      <c r="N88" s="2"/>
      <c r="Q88" s="5"/>
      <c r="R88" s="2"/>
      <c r="AW88" s="11"/>
      <c r="AX88" s="2"/>
    </row>
    <row r="89" spans="3:50">
      <c r="I89" s="2"/>
      <c r="J89" s="2"/>
      <c r="L89" s="4"/>
      <c r="M89" s="3"/>
      <c r="N89" s="2"/>
      <c r="Q89" s="5"/>
      <c r="R89" s="2"/>
      <c r="AW89" s="11"/>
      <c r="AX89" s="2"/>
    </row>
    <row r="90" spans="3:50">
      <c r="I90" s="2"/>
      <c r="J90" s="2"/>
      <c r="L90" s="4"/>
      <c r="M90" s="3"/>
      <c r="N90" s="2"/>
      <c r="Q90" s="5"/>
      <c r="R90" s="2"/>
      <c r="AW90" s="11"/>
      <c r="AX90" s="2"/>
    </row>
    <row r="91" spans="3:50">
      <c r="I91" s="2"/>
      <c r="J91" s="2"/>
      <c r="L91" s="4"/>
      <c r="M91" s="3"/>
      <c r="N91" s="2"/>
      <c r="Q91" s="5"/>
      <c r="R91" s="2"/>
      <c r="AW91" s="11"/>
      <c r="AX91" s="2"/>
    </row>
    <row r="92" spans="3:50">
      <c r="I92" s="2"/>
      <c r="J92" s="2"/>
      <c r="L92" s="4"/>
      <c r="M92" s="3"/>
      <c r="N92" s="2"/>
      <c r="Q92" s="5"/>
      <c r="R92" s="2"/>
      <c r="AW92" s="11"/>
      <c r="AX92" s="2"/>
    </row>
    <row r="93" spans="3:50">
      <c r="I93" s="2"/>
      <c r="J93" s="2"/>
      <c r="L93" s="4"/>
      <c r="M93" s="3"/>
      <c r="N93" s="2"/>
      <c r="Q93" s="5"/>
      <c r="R93" s="2"/>
      <c r="AW93" s="11"/>
      <c r="AX93" s="2"/>
    </row>
    <row r="94" spans="3:50">
      <c r="I94" s="2"/>
      <c r="J94" s="2"/>
      <c r="L94" s="4"/>
      <c r="M94" s="3"/>
      <c r="N94" s="2"/>
      <c r="Q94" s="5"/>
      <c r="R94" s="2"/>
      <c r="AW94" s="11"/>
      <c r="AX94" s="2"/>
    </row>
    <row r="95" spans="3:50">
      <c r="I95" s="2"/>
      <c r="J95" s="2"/>
      <c r="AW95" s="11"/>
      <c r="AX95" s="2"/>
    </row>
    <row r="96" spans="3:50">
      <c r="I96" s="2"/>
      <c r="J96" s="2"/>
      <c r="AW96" s="11"/>
      <c r="AX96" s="2"/>
    </row>
    <row r="97" spans="9:50">
      <c r="I97" s="2"/>
      <c r="J97" s="2"/>
      <c r="AW97" s="11"/>
      <c r="AX97" s="2"/>
    </row>
    <row r="98" spans="9:50">
      <c r="I98" s="2"/>
      <c r="J98" s="2"/>
      <c r="AW98" s="11"/>
      <c r="AX98" s="2"/>
    </row>
    <row r="99" spans="9:50">
      <c r="AW99" s="11"/>
      <c r="AX99" s="2"/>
    </row>
  </sheetData>
  <phoneticPr fontId="9" type="noConversion"/>
  <conditionalFormatting sqref="AA3:AB58">
    <cfRule type="cellIs" dxfId="2" priority="1" operator="equal">
      <formula>CHAR(32)</formula>
    </cfRule>
  </conditionalFormatting>
  <hyperlinks>
    <hyperlink ref="B2" r:id="rId1" xr:uid="{A4E65CE5-5E82-4163-996C-94971B67EFB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FA8-BD44-4B3C-8152-F8DC02F9E201}">
  <sheetPr>
    <tabColor rgb="FFFF0000"/>
  </sheetPr>
  <dimension ref="B1:CX99"/>
  <sheetViews>
    <sheetView topLeftCell="C1" zoomScaleNormal="100" workbookViewId="0">
      <pane ySplit="2" topLeftCell="A39" activePane="bottomLeft" state="frozen"/>
      <selection activeCell="W1" sqref="W1"/>
      <selection pane="bottomLeft" activeCell="X4" sqref="X4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1" width="9.796875" style="2" customWidth="1"/>
    <col min="23" max="24" width="9.796875" style="2" customWidth="1"/>
    <col min="25" max="25" width="9.796875" style="407" customWidth="1"/>
    <col min="27" max="27" width="6.3984375" style="2" customWidth="1"/>
    <col min="28" max="30" width="10.59765625" style="421" customWidth="1"/>
    <col min="31" max="31" width="10.59765625" style="407" customWidth="1"/>
    <col min="32" max="32" width="11.69921875" style="2" customWidth="1"/>
    <col min="33" max="33" width="13.5" style="421" customWidth="1"/>
    <col min="34" max="34" width="4.296875" style="2" customWidth="1"/>
    <col min="35" max="35" width="5.5" style="2" customWidth="1"/>
    <col min="36" max="49" width="8.796875" style="2"/>
    <col min="50" max="50" width="8.796875" style="11"/>
    <col min="51" max="51" width="8.796875" style="2"/>
    <col min="52" max="54" width="3.69921875" style="443" customWidth="1"/>
    <col min="55" max="103" width="3.69921875" style="2" customWidth="1"/>
    <col min="104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V1" s="2"/>
      <c r="X1" s="407"/>
      <c r="Y1" s="2"/>
      <c r="Z1" s="7" t="s">
        <v>5</v>
      </c>
      <c r="AA1" s="139"/>
      <c r="AB1" s="8"/>
      <c r="AC1" s="139"/>
      <c r="AD1" s="138"/>
      <c r="AE1" s="2"/>
      <c r="AF1" s="421"/>
      <c r="AG1" s="2"/>
      <c r="AV1" s="11"/>
      <c r="AX1" s="2"/>
      <c r="AY1" s="443"/>
      <c r="BB1" s="2"/>
    </row>
    <row r="2" spans="2:102" ht="26.25" thickBot="1">
      <c r="B2" s="491" t="s">
        <v>668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640</v>
      </c>
      <c r="U2" s="420" t="s">
        <v>11</v>
      </c>
      <c r="V2" s="420" t="s">
        <v>642</v>
      </c>
      <c r="W2" s="420" t="s">
        <v>641</v>
      </c>
      <c r="X2" s="420" t="s">
        <v>383</v>
      </c>
      <c r="Y2" s="420"/>
      <c r="Z2" s="419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E2" s="2"/>
      <c r="AF2" s="421"/>
      <c r="AG2" s="2"/>
      <c r="AV2" s="11"/>
      <c r="AX2" s="2"/>
      <c r="AY2" s="443"/>
      <c r="BB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:U34" si="0" xml:space="preserve"> J3</f>
        <v>1</v>
      </c>
      <c r="V3" s="411" t="str">
        <f t="shared" ref="V3:V34" si="1">I3</f>
        <v>p</v>
      </c>
      <c r="W3" s="410" t="str" cm="1">
        <f t="array" ref="W3" xml:space="preserve"> INDEX($N$3:$N$53, MATCH(TRUE, EXACT(表格1_33411[[#This Row],[鍵盤按鍵]], $M$3:$M$53), 0))</f>
        <v>ㄅ</v>
      </c>
      <c r="X3" s="412" t="str" cm="1">
        <f t="array" ref="X3" xml:space="preserve"> INDEX(注音編碼對照表!$G$3:$G$58, MATCH(TRUE, EXACT(表格1_33411[[#This Row],[注音編碼]], 注音編碼對照表!$D$3:$D$54), 0))</f>
        <v>p</v>
      </c>
      <c r="Y3" s="24"/>
      <c r="Z3" s="413">
        <f>ROW() - 2</f>
        <v>1</v>
      </c>
      <c r="AA3" s="71" t="str">
        <f>U3</f>
        <v>1</v>
      </c>
      <c r="AB3" s="32" t="str" cm="1">
        <f t="array" ref="AB3">INDEX(注音編碼對照表!$E$3:$E$54,MATCH(TRUE,EXACT('RIME設定解析 (2)'!$AA3,注音編碼對照表!$C$3:$C$54),0))</f>
        <v>ㄅ</v>
      </c>
      <c r="AC3" s="379" t="str" cm="1">
        <f t="array" ref="AC3">INDEX(注音編碼對照表!$D$3:$D$54,MATCH(TRUE,EXACT('RIME設定解析 (2)'!$AA3,注音編碼對照表!$C$3:$C$54),0))</f>
        <v>p</v>
      </c>
      <c r="AD3" s="430" t="str" cm="1">
        <f t="array" ref="AD3">INDEX(注音編碼對照表!$G$3:$G$54,MATCH(TRUE,EXACT('RIME設定解析 (2)'!$AA3,注音編碼對照表!$C$3:$C$54),0))</f>
        <v>p</v>
      </c>
      <c r="AE3" s="2"/>
      <c r="AF3" s="361" t="str">
        <f xml:space="preserve"> "  alphabet: '" &amp; _xlfn.CONCAT(AA$3:AA$54) &amp; "'"</f>
        <v xml:space="preserve">  alphabet: '1!qa2wsxeEdcbyhnBYHN?ujm8ik,9l.0p;:/-OAUJ*I&lt;(L 43657'</v>
      </c>
      <c r="AG3" s="438"/>
      <c r="AH3" s="438"/>
      <c r="AI3" s="438"/>
      <c r="AJ3" s="438"/>
      <c r="AK3" s="438"/>
      <c r="AL3" s="438"/>
      <c r="AM3" s="438"/>
      <c r="AN3" s="438"/>
      <c r="AV3" s="11"/>
      <c r="AX3" s="2"/>
      <c r="AY3" s="443"/>
      <c r="BB3" s="2"/>
    </row>
    <row r="4" spans="2:102" ht="32.25">
      <c r="B4" s="2">
        <f xml:space="preserve"> SEARCH("|",$B$2,B3+1)</f>
        <v>58</v>
      </c>
      <c r="H4" s="2">
        <f t="shared" ref="H4:H54" si="2" xml:space="preserve"> ROW() - 2</f>
        <v>2</v>
      </c>
      <c r="I4" s="136" t="str">
        <f t="shared" ref="I4:I54" si="3" xml:space="preserve"> IFERROR( MID($B$6, $H4, 1), "")</f>
        <v>b</v>
      </c>
      <c r="J4" s="136" t="str">
        <f t="shared" ref="J4:J54" si="4" xml:space="preserve"> IFERROR( MID($B$7, $H4, 1), "")</f>
        <v>!</v>
      </c>
      <c r="L4" s="2">
        <v>2</v>
      </c>
      <c r="M4" s="21" t="str">
        <f t="shared" ref="M4:M19" si="5" xml:space="preserve"> IFERROR( MID($B$15, $H4, 1), "")</f>
        <v>!</v>
      </c>
      <c r="N4" s="21" t="str">
        <f t="shared" ref="N4:N54" si="6" xml:space="preserve"> IFERROR( MID($B$16, $H4, 1), "")</f>
        <v>ㆠ</v>
      </c>
      <c r="P4" s="2">
        <v>2</v>
      </c>
      <c r="Q4" s="22" t="str">
        <f t="shared" ref="Q4:Q44" si="7" xml:space="preserve"> IFERROR( MID($B$25, $P4, 1), "")</f>
        <v>P</v>
      </c>
      <c r="R4" s="22" t="str">
        <f t="shared" ref="R4:R44" si="8" xml:space="preserve"> IFERROR( MID($B$26, $P4, 1), "")</f>
        <v>ㄆ</v>
      </c>
      <c r="T4" s="2">
        <v>2</v>
      </c>
      <c r="U4" s="409" t="str">
        <f t="shared" ref="U4:U54" si="9" xml:space="preserve"> J4</f>
        <v>!</v>
      </c>
      <c r="V4" s="411" t="str">
        <f t="shared" ref="V4:V54" si="10">I4</f>
        <v>b</v>
      </c>
      <c r="W4" s="410" t="str" cm="1">
        <f t="array" ref="W4" xml:space="preserve"> INDEX($N$3:$N$53, MATCH(TRUE, EXACT(表格1_33411[[#This Row],[鍵盤按鍵]], $M$3:$M$53), 0))</f>
        <v>ㆠ</v>
      </c>
      <c r="X4" s="412" t="str" cm="1">
        <f t="array" ref="X4" xml:space="preserve"> INDEX(注音編碼對照表!$G$3:$G$58, MATCH(TRUE, EXACT(表格1_33411[[#This Row],[注音編碼]], 注音編碼對照表!$D$3:$D$54), 0))</f>
        <v>b</v>
      </c>
      <c r="Y4" s="24"/>
      <c r="Z4" s="413">
        <f t="shared" ref="Z4:AA58" si="11">ROW() - 2</f>
        <v>2</v>
      </c>
      <c r="AA4" s="71" t="str">
        <f>U4</f>
        <v>!</v>
      </c>
      <c r="AB4" s="32" t="str" cm="1">
        <f t="array" ref="AB4">INDEX(注音編碼對照表!$E$3:$E$54,MATCH(TRUE,EXACT('RIME設定解析 (2)'!$AA4,注音編碼對照表!$C$3:$C$54),0))</f>
        <v>ㆠ</v>
      </c>
      <c r="AC4" s="379" t="str" cm="1">
        <f t="array" ref="AC4">INDEX(注音編碼對照表!$D$3:$D$54,MATCH(TRUE,EXACT('RIME設定解析 (2)'!$AA4,注音編碼對照表!$C$3:$C$54),0))</f>
        <v>b</v>
      </c>
      <c r="AD4" s="430" t="str" cm="1">
        <f t="array" ref="AD4">INDEX(注音編碼對照表!$G$3:$G$54,MATCH(TRUE,EXACT('RIME設定解析 (2)'!$AA4,注音編碼對照表!$C$3:$C$54),0))</f>
        <v>b</v>
      </c>
      <c r="AE4" s="2"/>
      <c r="AF4" s="361" t="str">
        <f xml:space="preserve"> "  initials: '" &amp; _xlfn.CONCAT(AA$3:AA$48) &amp; "'"</f>
        <v xml:space="preserve">  initials: '1!qa2wsxeEdcbyhnBYHN?ujm8ik,9l.0p;:/-OAUJ*I&lt;(L'</v>
      </c>
      <c r="AG4" s="438"/>
      <c r="AH4" s="438"/>
      <c r="AI4" s="438"/>
      <c r="AJ4" s="438"/>
      <c r="AK4" s="438"/>
      <c r="AL4" s="438"/>
      <c r="AM4" s="438"/>
      <c r="AN4" s="438"/>
      <c r="AV4" s="11"/>
      <c r="AX4" s="2"/>
      <c r="AY4" s="443"/>
      <c r="BB4" s="2"/>
    </row>
    <row r="5" spans="2:102" ht="32.25">
      <c r="B5" s="2">
        <f xml:space="preserve"> SEARCH("|",$B$2,B4+1)</f>
        <v>111</v>
      </c>
      <c r="H5" s="2">
        <f t="shared" si="2"/>
        <v>3</v>
      </c>
      <c r="I5" s="136" t="str">
        <f t="shared" si="3"/>
        <v>P</v>
      </c>
      <c r="J5" s="136" t="str">
        <f t="shared" si="4"/>
        <v>q</v>
      </c>
      <c r="L5" s="2">
        <v>3</v>
      </c>
      <c r="M5" s="21" t="str">
        <f t="shared" si="5"/>
        <v>q</v>
      </c>
      <c r="N5" s="21" t="str">
        <f t="shared" si="6"/>
        <v>ㄆ</v>
      </c>
      <c r="P5" s="2">
        <v>3</v>
      </c>
      <c r="Q5" s="22" t="str">
        <f t="shared" si="7"/>
        <v>b</v>
      </c>
      <c r="R5" s="22" t="str">
        <f t="shared" si="8"/>
        <v>ㆠ</v>
      </c>
      <c r="T5" s="2">
        <v>3</v>
      </c>
      <c r="U5" s="409" t="str">
        <f t="shared" si="9"/>
        <v>q</v>
      </c>
      <c r="V5" s="411" t="str">
        <f t="shared" si="10"/>
        <v>P</v>
      </c>
      <c r="W5" s="410" t="str" cm="1">
        <f t="array" ref="W5" xml:space="preserve"> INDEX($N$3:$N$53, MATCH(TRUE, EXACT(表格1_33411[[#This Row],[鍵盤按鍵]], $M$3:$M$53), 0))</f>
        <v>ㄆ</v>
      </c>
      <c r="X5" s="412" t="str" cm="1">
        <f t="array" ref="X5" xml:space="preserve"> INDEX(注音編碼對照表!$G$3:$G$58, MATCH(TRUE, EXACT(表格1_33411[[#This Row],[注音編碼]], 注音編碼對照表!$D$3:$D$54), 0))</f>
        <v>ph</v>
      </c>
      <c r="Y5" s="24"/>
      <c r="Z5" s="413">
        <f t="shared" si="11"/>
        <v>3</v>
      </c>
      <c r="AA5" s="71" t="str">
        <f>U5</f>
        <v>q</v>
      </c>
      <c r="AB5" s="32" t="str" cm="1">
        <f t="array" ref="AB5">INDEX(注音編碼對照表!$E$3:$E$54,MATCH(TRUE,EXACT('RIME設定解析 (2)'!$AA5,注音編碼對照表!$C$3:$C$54),0))</f>
        <v>ㄆ</v>
      </c>
      <c r="AC5" s="379" t="str" cm="1">
        <f t="array" ref="AC5">INDEX(注音編碼對照表!$D$3:$D$54,MATCH(TRUE,EXACT('RIME設定解析 (2)'!$AA5,注音編碼對照表!$C$3:$C$54),0))</f>
        <v>P</v>
      </c>
      <c r="AD5" s="430" t="str" cm="1">
        <f t="array" ref="AD5">INDEX(注音編碼對照表!$G$3:$G$54,MATCH(TRUE,EXACT('RIME設定解析 (2)'!$AA5,注音編碼對照表!$C$3:$C$54),0))</f>
        <v>ph</v>
      </c>
      <c r="AE5" s="2"/>
      <c r="AF5" s="361" t="str">
        <f xml:space="preserve"> "  finals:   '" &amp; _xlfn.CONCAT(AA$49:AA$54) &amp; "'"</f>
        <v xml:space="preserve">  finals:   ' 43657'</v>
      </c>
      <c r="AG5" s="438"/>
      <c r="AH5" s="438"/>
      <c r="AI5" s="438"/>
      <c r="AJ5" s="438"/>
      <c r="AK5" s="438"/>
      <c r="AL5" s="438"/>
      <c r="AM5" s="438"/>
      <c r="AN5" s="438"/>
      <c r="AV5" s="11"/>
      <c r="AX5" s="2"/>
      <c r="AY5" s="443"/>
      <c r="BB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2"/>
        <v>4</v>
      </c>
      <c r="I6" s="136" t="str">
        <f t="shared" si="3"/>
        <v>m</v>
      </c>
      <c r="J6" s="136" t="str">
        <f t="shared" si="4"/>
        <v>a</v>
      </c>
      <c r="L6" s="2">
        <v>4</v>
      </c>
      <c r="M6" s="21" t="str">
        <f t="shared" si="5"/>
        <v>a</v>
      </c>
      <c r="N6" s="21" t="str">
        <f t="shared" si="6"/>
        <v>ㄇ</v>
      </c>
      <c r="P6" s="2">
        <v>4</v>
      </c>
      <c r="Q6" s="22" t="str">
        <f t="shared" si="7"/>
        <v>t</v>
      </c>
      <c r="R6" s="22" t="str">
        <f t="shared" si="8"/>
        <v>ㄉ</v>
      </c>
      <c r="T6" s="2">
        <v>4</v>
      </c>
      <c r="U6" s="409" t="str">
        <f t="shared" si="9"/>
        <v>a</v>
      </c>
      <c r="V6" s="411" t="str">
        <f t="shared" si="10"/>
        <v>m</v>
      </c>
      <c r="W6" s="410" t="str" cm="1">
        <f t="array" ref="W6" xml:space="preserve"> INDEX($N$3:$N$53, MATCH(TRUE, EXACT(表格1_33411[[#This Row],[鍵盤按鍵]], $M$3:$M$53), 0))</f>
        <v>ㄇ</v>
      </c>
      <c r="X6" s="412" t="str" cm="1">
        <f t="array" ref="X6" xml:space="preserve"> INDEX(注音編碼對照表!$G$3:$G$58, MATCH(TRUE, EXACT(表格1_33411[[#This Row],[注音編碼]], 注音編碼對照表!$D$3:$D$54), 0))</f>
        <v>m</v>
      </c>
      <c r="Y6" s="24"/>
      <c r="Z6" s="413">
        <f t="shared" si="11"/>
        <v>4</v>
      </c>
      <c r="AA6" s="71" t="str">
        <f>U6</f>
        <v>a</v>
      </c>
      <c r="AB6" s="32" t="str" cm="1">
        <f t="array" ref="AB6">INDEX(注音編碼對照表!$E$3:$E$54,MATCH(TRUE,EXACT('RIME設定解析 (2)'!$AA6,注音編碼對照表!$C$3:$C$54),0))</f>
        <v>ㄇ</v>
      </c>
      <c r="AC6" s="379" t="str" cm="1">
        <f t="array" ref="AC6">INDEX(注音編碼對照表!$D$3:$D$54,MATCH(TRUE,EXACT('RIME設定解析 (2)'!$AA6,注音編碼對照表!$C$3:$C$54),0))</f>
        <v>m</v>
      </c>
      <c r="AD6" s="430" t="str" cm="1">
        <f t="array" ref="AD6">INDEX(注音編碼對照表!$G$3:$G$54,MATCH(TRUE,EXACT('RIME設定解析 (2)'!$AA6,注音編碼對照表!$C$3:$C$54),0))</f>
        <v>m</v>
      </c>
      <c r="AE6" s="2"/>
      <c r="AF6" s="421"/>
      <c r="AG6" s="2"/>
      <c r="AV6" s="11"/>
      <c r="AX6" s="2"/>
      <c r="AY6" s="443"/>
      <c r="BB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2"/>
        <v>5</v>
      </c>
      <c r="I7" s="136" t="str">
        <f t="shared" si="3"/>
        <v>t</v>
      </c>
      <c r="J7" s="136" t="str">
        <f t="shared" si="4"/>
        <v>2</v>
      </c>
      <c r="L7" s="2">
        <v>5</v>
      </c>
      <c r="M7" s="21" t="str">
        <f t="shared" si="5"/>
        <v>2</v>
      </c>
      <c r="N7" s="21" t="str">
        <f t="shared" si="6"/>
        <v>ㄉ</v>
      </c>
      <c r="P7" s="2">
        <v>5</v>
      </c>
      <c r="Q7" s="22" t="str">
        <f t="shared" si="7"/>
        <v>T</v>
      </c>
      <c r="R7" s="22" t="str">
        <f t="shared" si="8"/>
        <v>ㄊ</v>
      </c>
      <c r="T7" s="2">
        <v>5</v>
      </c>
      <c r="U7" s="409" t="str">
        <f t="shared" si="9"/>
        <v>2</v>
      </c>
      <c r="V7" s="411" t="str">
        <f t="shared" si="10"/>
        <v>t</v>
      </c>
      <c r="W7" s="410" t="str" cm="1">
        <f t="array" ref="W7" xml:space="preserve"> INDEX($N$3:$N$53, MATCH(TRUE, EXACT(表格1_33411[[#This Row],[鍵盤按鍵]], $M$3:$M$53), 0))</f>
        <v>ㄉ</v>
      </c>
      <c r="X7" s="412" t="str" cm="1">
        <f t="array" ref="X7" xml:space="preserve"> INDEX(注音編碼對照表!$G$3:$G$58, MATCH(TRUE, EXACT(表格1_33411[[#This Row],[注音編碼]], 注音編碼對照表!$D$3:$D$54), 0))</f>
        <v>t</v>
      </c>
      <c r="Y7" s="24"/>
      <c r="Z7" s="413">
        <f t="shared" si="11"/>
        <v>5</v>
      </c>
      <c r="AA7" s="71" t="str">
        <f>U7</f>
        <v>2</v>
      </c>
      <c r="AB7" s="32" t="str" cm="1">
        <f t="array" ref="AB7">INDEX(注音編碼對照表!$E$3:$E$54,MATCH(TRUE,EXACT('RIME設定解析 (2)'!$AA7,注音編碼對照表!$C$3:$C$54),0))</f>
        <v>ㄉ</v>
      </c>
      <c r="AC7" s="379" t="str" cm="1">
        <f t="array" ref="AC7">INDEX(注音編碼對照表!$D$3:$D$54,MATCH(TRUE,EXACT('RIME設定解析 (2)'!$AA7,注音編碼對照表!$C$3:$C$54),0))</f>
        <v>t</v>
      </c>
      <c r="AD7" s="430" t="str" cm="1">
        <f t="array" ref="AD7">INDEX(注音編碼對照表!$G$3:$G$54,MATCH(TRUE,EXACT('RIME設定解析 (2)'!$AA7,注音編碼對照表!$C$3:$C$54),0))</f>
        <v>t</v>
      </c>
      <c r="AE7" s="2"/>
      <c r="AF7" s="421"/>
      <c r="AG7" s="2"/>
      <c r="AV7" s="11"/>
      <c r="AX7" s="2"/>
      <c r="AY7" s="443"/>
      <c r="BB7" s="2"/>
    </row>
    <row r="8" spans="2:102" ht="32.25">
      <c r="H8" s="2">
        <f t="shared" si="2"/>
        <v>6</v>
      </c>
      <c r="I8" s="136" t="str">
        <f t="shared" si="3"/>
        <v>T</v>
      </c>
      <c r="J8" s="136" t="str">
        <f t="shared" si="4"/>
        <v>w</v>
      </c>
      <c r="L8" s="2">
        <v>6</v>
      </c>
      <c r="M8" s="21" t="str">
        <f t="shared" si="5"/>
        <v>w</v>
      </c>
      <c r="N8" s="21" t="str">
        <f t="shared" si="6"/>
        <v>ㄊ</v>
      </c>
      <c r="P8" s="2">
        <v>6</v>
      </c>
      <c r="Q8" s="22" t="str">
        <f t="shared" si="7"/>
        <v>d</v>
      </c>
      <c r="R8" s="22" t="str">
        <f t="shared" si="8"/>
        <v>ㄌ</v>
      </c>
      <c r="T8" s="2">
        <v>6</v>
      </c>
      <c r="U8" s="409" t="str">
        <f t="shared" si="9"/>
        <v>w</v>
      </c>
      <c r="V8" s="411" t="str">
        <f t="shared" si="10"/>
        <v>T</v>
      </c>
      <c r="W8" s="410" t="str" cm="1">
        <f t="array" ref="W8" xml:space="preserve"> INDEX($N$3:$N$53, MATCH(TRUE, EXACT(表格1_33411[[#This Row],[鍵盤按鍵]], $M$3:$M$53), 0))</f>
        <v>ㄊ</v>
      </c>
      <c r="X8" s="412" t="str" cm="1">
        <f t="array" ref="X8" xml:space="preserve"> INDEX(注音編碼對照表!$G$3:$G$58, MATCH(TRUE, EXACT(表格1_33411[[#This Row],[注音編碼]], 注音編碼對照表!$D$3:$D$54), 0))</f>
        <v>th</v>
      </c>
      <c r="Y8" s="24"/>
      <c r="Z8" s="413">
        <f t="shared" si="11"/>
        <v>6</v>
      </c>
      <c r="AA8" s="71" t="str">
        <f>U8</f>
        <v>w</v>
      </c>
      <c r="AB8" s="32" t="str" cm="1">
        <f t="array" ref="AB8">INDEX(注音編碼對照表!$E$3:$E$54,MATCH(TRUE,EXACT('RIME設定解析 (2)'!$AA8,注音編碼對照表!$C$3:$C$54),0))</f>
        <v>ㄊ</v>
      </c>
      <c r="AC8" s="379" t="str" cm="1">
        <f t="array" ref="AC8">INDEX(注音編碼對照表!$D$3:$D$54,MATCH(TRUE,EXACT('RIME設定解析 (2)'!$AA8,注音編碼對照表!$C$3:$C$54),0))</f>
        <v>T</v>
      </c>
      <c r="AD8" s="430" t="str" cm="1">
        <f t="array" ref="AD8">INDEX(注音編碼對照表!$G$3:$G$54,MATCH(TRUE,EXACT('RIME設定解析 (2)'!$AA8,注音編碼對照表!$C$3:$C$54),0))</f>
        <v>th</v>
      </c>
      <c r="AE8" s="2"/>
      <c r="AF8" s="422" t="s">
        <v>653</v>
      </c>
      <c r="AG8" s="2"/>
      <c r="AH8" s="457" t="str">
        <f xml:space="preserve"> """xlit|" &amp; AH9 &amp; "|" &amp; AH10 &amp; "|"""</f>
        <v>"xlit|pbPmtTnlkgKhjzcsJZCSwiuMaOoeyxB@NGHWRDVIUAQEYX123570|1!qa2wsxeEdcbyhnBYHN?ujm8ik,9l.0p;:/-OAUJ*I&lt;(L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0"/>
      <c r="AX8" s="2"/>
      <c r="AY8" s="448" cm="1">
        <f t="array" ref="AY8" xml:space="preserve"> COLUMN() - COLUMN($AY:$AY)</f>
        <v>0</v>
      </c>
      <c r="AZ8" s="448" cm="1">
        <f t="array" ref="AZ8" xml:space="preserve"> COLUMN() - COLUMN($AY:$AY)</f>
        <v>1</v>
      </c>
      <c r="BA8" s="448" cm="1">
        <f t="array" ref="BA8" xml:space="preserve"> COLUMN() - COLUMN($AY:$AY)</f>
        <v>2</v>
      </c>
      <c r="BB8" s="448" cm="1">
        <f t="array" ref="BB8" xml:space="preserve"> COLUMN() - COLUMN($AY:$AY)</f>
        <v>3</v>
      </c>
      <c r="BC8" s="448" cm="1">
        <f t="array" ref="BC8" xml:space="preserve"> COLUMN() - COLUMN($AY:$AY)</f>
        <v>4</v>
      </c>
      <c r="BD8" s="448" cm="1">
        <f t="array" ref="BD8" xml:space="preserve"> COLUMN() - COLUMN($AY:$AY)</f>
        <v>5</v>
      </c>
      <c r="BE8" s="448" cm="1">
        <f t="array" ref="BE8" xml:space="preserve"> COLUMN() - COLUMN($AY:$AY)</f>
        <v>6</v>
      </c>
      <c r="BF8" s="448" cm="1">
        <f t="array" ref="BF8" xml:space="preserve"> COLUMN() - COLUMN($AY:$AY)</f>
        <v>7</v>
      </c>
      <c r="BG8" s="448" cm="1">
        <f t="array" ref="BG8" xml:space="preserve"> COLUMN() - COLUMN($AY:$AY)</f>
        <v>8</v>
      </c>
      <c r="BH8" s="448" cm="1">
        <f t="array" ref="BH8" xml:space="preserve"> COLUMN() - COLUMN($AY:$AY)</f>
        <v>9</v>
      </c>
      <c r="BI8" s="448" cm="1">
        <f t="array" ref="BI8" xml:space="preserve"> COLUMN() - COLUMN($AY:$AY)</f>
        <v>10</v>
      </c>
      <c r="BJ8" s="448" cm="1">
        <f t="array" ref="BJ8" xml:space="preserve"> COLUMN() - COLUMN($AY:$AY)</f>
        <v>11</v>
      </c>
      <c r="BK8" s="448" cm="1">
        <f t="array" ref="BK8" xml:space="preserve"> COLUMN() - COLUMN($AY:$AY)</f>
        <v>12</v>
      </c>
      <c r="BL8" s="448" cm="1">
        <f t="array" ref="BL8" xml:space="preserve"> COLUMN() - COLUMN($AY:$AY)</f>
        <v>13</v>
      </c>
      <c r="BM8" s="448" cm="1">
        <f t="array" ref="BM8" xml:space="preserve"> COLUMN() - COLUMN($AY:$AY)</f>
        <v>14</v>
      </c>
      <c r="BN8" s="448" cm="1">
        <f t="array" ref="BN8" xml:space="preserve"> COLUMN() - COLUMN($AY:$AY)</f>
        <v>15</v>
      </c>
      <c r="BO8" s="448" cm="1">
        <f t="array" ref="BO8" xml:space="preserve"> COLUMN() - COLUMN($AY:$AY)</f>
        <v>16</v>
      </c>
      <c r="BP8" s="448" cm="1">
        <f t="array" ref="BP8" xml:space="preserve"> COLUMN() - COLUMN($AY:$AY)</f>
        <v>17</v>
      </c>
      <c r="BQ8" s="448" cm="1">
        <f t="array" ref="BQ8" xml:space="preserve"> COLUMN() - COLUMN($AY:$AY)</f>
        <v>18</v>
      </c>
      <c r="BR8" s="448" cm="1">
        <f t="array" ref="BR8" xml:space="preserve"> COLUMN() - COLUMN($AY:$AY)</f>
        <v>19</v>
      </c>
      <c r="BS8" s="448" cm="1">
        <f t="array" ref="BS8" xml:space="preserve"> COLUMN() - COLUMN($AY:$AY)</f>
        <v>20</v>
      </c>
      <c r="BT8" s="448" cm="1">
        <f t="array" ref="BT8" xml:space="preserve"> COLUMN() - COLUMN($AY:$AY)</f>
        <v>21</v>
      </c>
      <c r="BU8" s="448" cm="1">
        <f t="array" ref="BU8" xml:space="preserve"> COLUMN() - COLUMN($AY:$AY)</f>
        <v>22</v>
      </c>
      <c r="BV8" s="448" cm="1">
        <f t="array" ref="BV8" xml:space="preserve"> COLUMN() - COLUMN($AY:$AY)</f>
        <v>23</v>
      </c>
      <c r="BW8" s="448" cm="1">
        <f t="array" ref="BW8" xml:space="preserve"> COLUMN() - COLUMN($AY:$AY)</f>
        <v>24</v>
      </c>
      <c r="BX8" s="448" cm="1">
        <f t="array" ref="BX8" xml:space="preserve"> COLUMN() - COLUMN($AY:$AY)</f>
        <v>25</v>
      </c>
      <c r="BY8" s="448" cm="1">
        <f t="array" ref="BY8" xml:space="preserve"> COLUMN() - COLUMN($AY:$AY)</f>
        <v>26</v>
      </c>
      <c r="BZ8" s="448" cm="1">
        <f t="array" ref="BZ8" xml:space="preserve"> COLUMN() - COLUMN($AY:$AY)</f>
        <v>27</v>
      </c>
      <c r="CA8" s="448" cm="1">
        <f t="array" ref="CA8" xml:space="preserve"> COLUMN() - COLUMN($AY:$AY)</f>
        <v>28</v>
      </c>
      <c r="CB8" s="448" cm="1">
        <f t="array" ref="CB8" xml:space="preserve"> COLUMN() - COLUMN($AY:$AY)</f>
        <v>29</v>
      </c>
      <c r="CC8" s="448" cm="1">
        <f t="array" ref="CC8" xml:space="preserve"> COLUMN() - COLUMN($AY:$AY)</f>
        <v>30</v>
      </c>
      <c r="CD8" s="448" cm="1">
        <f t="array" ref="CD8" xml:space="preserve"> COLUMN() - COLUMN($AY:$AY)</f>
        <v>31</v>
      </c>
      <c r="CE8" s="448" cm="1">
        <f t="array" ref="CE8" xml:space="preserve"> COLUMN() - COLUMN($AY:$AY)</f>
        <v>32</v>
      </c>
      <c r="CF8" s="448" cm="1">
        <f t="array" ref="CF8" xml:space="preserve"> COLUMN() - COLUMN($AY:$AY)</f>
        <v>33</v>
      </c>
      <c r="CG8" s="448" cm="1">
        <f t="array" ref="CG8" xml:space="preserve"> COLUMN() - COLUMN($AY:$AY)</f>
        <v>34</v>
      </c>
      <c r="CH8" s="448" cm="1">
        <f t="array" ref="CH8" xml:space="preserve"> COLUMN() - COLUMN($AY:$AY)</f>
        <v>35</v>
      </c>
      <c r="CI8" s="448" cm="1">
        <f t="array" ref="CI8" xml:space="preserve"> COLUMN() - COLUMN($AY:$AY)</f>
        <v>36</v>
      </c>
      <c r="CJ8" s="448" cm="1">
        <f t="array" ref="CJ8" xml:space="preserve"> COLUMN() - COLUMN($AY:$AY)</f>
        <v>37</v>
      </c>
      <c r="CK8" s="448" cm="1">
        <f t="array" ref="CK8" xml:space="preserve"> COLUMN() - COLUMN($AY:$AY)</f>
        <v>38</v>
      </c>
      <c r="CL8" s="448" cm="1">
        <f t="array" ref="CL8" xml:space="preserve"> COLUMN() - COLUMN($AY:$AY)</f>
        <v>39</v>
      </c>
      <c r="CM8" s="448" cm="1">
        <f t="array" ref="CM8" xml:space="preserve"> COLUMN() - COLUMN($AY:$AY)</f>
        <v>40</v>
      </c>
      <c r="CN8" s="448" cm="1">
        <f t="array" ref="CN8" xml:space="preserve"> COLUMN() - COLUMN($AY:$AY)</f>
        <v>41</v>
      </c>
      <c r="CO8" s="448" cm="1">
        <f t="array" ref="CO8" xml:space="preserve"> COLUMN() - COLUMN($AY:$AY)</f>
        <v>42</v>
      </c>
      <c r="CP8" s="448" cm="1">
        <f t="array" ref="CP8" xml:space="preserve"> COLUMN() - COLUMN($AY:$AY)</f>
        <v>43</v>
      </c>
      <c r="CQ8" s="448" cm="1">
        <f t="array" ref="CQ8" xml:space="preserve"> COLUMN() - COLUMN($AY:$AY)</f>
        <v>44</v>
      </c>
      <c r="CR8" s="448" cm="1">
        <f t="array" ref="CR8" xml:space="preserve"> COLUMN() - COLUMN($AY:$AY)</f>
        <v>45</v>
      </c>
      <c r="CS8" s="448" cm="1">
        <f t="array" ref="CS8" xml:space="preserve"> COLUMN() - COLUMN($AY:$AY)</f>
        <v>46</v>
      </c>
      <c r="CT8" s="448" cm="1">
        <f t="array" ref="CT8" xml:space="preserve"> COLUMN() - COLUMN($AY:$AY)</f>
        <v>47</v>
      </c>
      <c r="CU8" s="448" cm="1">
        <f t="array" ref="CU8" xml:space="preserve"> COLUMN() - COLUMN($AY:$AY)</f>
        <v>48</v>
      </c>
      <c r="CV8" s="448" cm="1">
        <f t="array" ref="CV8" xml:space="preserve"> COLUMN() - COLUMN($AY:$AY)</f>
        <v>49</v>
      </c>
      <c r="CW8" s="448" cm="1">
        <f t="array" ref="CW8" xml:space="preserve"> COLUMN() - COLUMN($AY:$AY)</f>
        <v>50</v>
      </c>
      <c r="CX8" s="448" cm="1">
        <f t="array" ref="CX8" xml:space="preserve"> COLUMN() - COLUMN($AY:$AY)</f>
        <v>51</v>
      </c>
    </row>
    <row r="9" spans="2:102" ht="32.25">
      <c r="H9" s="2">
        <f t="shared" si="2"/>
        <v>7</v>
      </c>
      <c r="I9" s="136" t="str">
        <f t="shared" si="3"/>
        <v>n</v>
      </c>
      <c r="J9" s="136" t="str">
        <f t="shared" si="4"/>
        <v>s</v>
      </c>
      <c r="L9" s="2">
        <v>7</v>
      </c>
      <c r="M9" s="21" t="str">
        <f t="shared" si="5"/>
        <v>s</v>
      </c>
      <c r="N9" s="21" t="str">
        <f t="shared" si="6"/>
        <v>ㄋ</v>
      </c>
      <c r="P9" s="2">
        <v>7</v>
      </c>
      <c r="Q9" s="22" t="str">
        <f t="shared" si="7"/>
        <v>k</v>
      </c>
      <c r="R9" s="22" t="str">
        <f t="shared" si="8"/>
        <v>ㄍ</v>
      </c>
      <c r="T9" s="2">
        <v>7</v>
      </c>
      <c r="U9" s="409" t="str">
        <f t="shared" si="9"/>
        <v>s</v>
      </c>
      <c r="V9" s="411" t="str">
        <f t="shared" si="10"/>
        <v>n</v>
      </c>
      <c r="W9" s="410" t="str" cm="1">
        <f t="array" ref="W9" xml:space="preserve"> INDEX($N$3:$N$53, MATCH(TRUE, EXACT(表格1_33411[[#This Row],[鍵盤按鍵]], $M$3:$M$53), 0))</f>
        <v>ㄋ</v>
      </c>
      <c r="X9" s="412" t="str" cm="1">
        <f t="array" ref="X9" xml:space="preserve"> INDEX(注音編碼對照表!$G$3:$G$58, MATCH(TRUE, EXACT(表格1_33411[[#This Row],[注音編碼]], 注音編碼對照表!$D$3:$D$54), 0))</f>
        <v>n</v>
      </c>
      <c r="Y9" s="24"/>
      <c r="Z9" s="413">
        <f t="shared" si="11"/>
        <v>7</v>
      </c>
      <c r="AA9" s="71" t="str">
        <f>U9</f>
        <v>s</v>
      </c>
      <c r="AB9" s="32" t="str" cm="1">
        <f t="array" ref="AB9">INDEX(注音編碼對照表!$E$3:$E$54,MATCH(TRUE,EXACT('RIME設定解析 (2)'!$AA9,注音編碼對照表!$C$3:$C$54),0))</f>
        <v>ㄋ</v>
      </c>
      <c r="AC9" s="379" t="str" cm="1">
        <f t="array" ref="AC9">INDEX(注音編碼對照表!$D$3:$D$54,MATCH(TRUE,EXACT('RIME設定解析 (2)'!$AA9,注音編碼對照表!$C$3:$C$54),0))</f>
        <v>n</v>
      </c>
      <c r="AD9" s="430" t="str" cm="1">
        <f t="array" ref="AD9">INDEX(注音編碼對照表!$G$3:$G$54,MATCH(TRUE,EXACT('RIME設定解析 (2)'!$AA9,注音編碼對照表!$C$3:$C$54),0))</f>
        <v>n</v>
      </c>
      <c r="AE9" s="2"/>
      <c r="AF9" s="423" t="s">
        <v>642</v>
      </c>
      <c r="AG9" s="1">
        <f xml:space="preserve"> LEN(AH9)</f>
        <v>52</v>
      </c>
      <c r="AH9" s="37" t="str">
        <f xml:space="preserve"> _xlfn.CONCAT(AC$3:AC$54)</f>
        <v>pbPmtTnlkgKhjzcsJZCSwiuMaOoeyxB@NGHWRDVIUAQEYX123570</v>
      </c>
      <c r="AU9" s="38" t="s">
        <v>25</v>
      </c>
      <c r="AV9" s="461" t="s">
        <v>365</v>
      </c>
      <c r="AW9" s="40">
        <f xml:space="preserve"> FIND(AV9, AH9)</f>
        <v>51</v>
      </c>
      <c r="AX9" s="2"/>
      <c r="AY9" s="444" t="e">
        <f xml:space="preserve"> MID($AH$9, AY$13, 1)</f>
        <v>#VALUE!</v>
      </c>
      <c r="AZ9" s="444" t="str">
        <f xml:space="preserve"> MID($AH$9, AZ$13, 1)</f>
        <v>p</v>
      </c>
      <c r="BA9" s="444" t="str">
        <f xml:space="preserve"> MID($AH$9, BA$13, 1)</f>
        <v>b</v>
      </c>
      <c r="BB9" s="444" t="str">
        <f xml:space="preserve"> MID($AH$9, BB$13, 1)</f>
        <v>P</v>
      </c>
      <c r="BC9" s="444" t="str">
        <f xml:space="preserve"> MID($AH$9, BC$13, 1)</f>
        <v>m</v>
      </c>
      <c r="BD9" s="444" t="str">
        <f xml:space="preserve"> MID($AH$9, BD$13, 1)</f>
        <v>t</v>
      </c>
      <c r="BE9" s="444" t="str">
        <f xml:space="preserve"> MID($AH$9, BE$13, 1)</f>
        <v>T</v>
      </c>
      <c r="BF9" s="444" t="str">
        <f xml:space="preserve"> MID($AH$9, BF$13, 1)</f>
        <v>n</v>
      </c>
      <c r="BG9" s="444" t="str">
        <f xml:space="preserve"> MID($AH$9, BG$13, 1)</f>
        <v>l</v>
      </c>
      <c r="BH9" s="444" t="str">
        <f xml:space="preserve"> MID($AH$9, BH$13, 1)</f>
        <v>k</v>
      </c>
      <c r="BI9" s="444" t="str">
        <f xml:space="preserve"> MID($AH$9, BI$13, 1)</f>
        <v>g</v>
      </c>
      <c r="BJ9" s="444" t="str">
        <f xml:space="preserve"> MID($AH$9, BJ$13, 1)</f>
        <v>K</v>
      </c>
      <c r="BK9" s="444" t="str">
        <f xml:space="preserve"> MID($AH$9, BK$13, 1)</f>
        <v>h</v>
      </c>
      <c r="BL9" s="444" t="str">
        <f xml:space="preserve"> MID($AH$9, BL$13, 1)</f>
        <v>j</v>
      </c>
      <c r="BM9" s="444" t="str">
        <f xml:space="preserve"> MID($AH$9, BM$13, 1)</f>
        <v>z</v>
      </c>
      <c r="BN9" s="444" t="str">
        <f xml:space="preserve"> MID($AH$9, BN$13, 1)</f>
        <v>c</v>
      </c>
      <c r="BO9" s="444" t="str">
        <f xml:space="preserve"> MID($AH$9, BO$13, 1)</f>
        <v>s</v>
      </c>
      <c r="BP9" s="444" t="str">
        <f xml:space="preserve"> MID($AH$9, BP$13, 1)</f>
        <v>J</v>
      </c>
      <c r="BQ9" s="444" t="str">
        <f xml:space="preserve"> MID($AH$9, BQ$13, 1)</f>
        <v>Z</v>
      </c>
      <c r="BR9" s="444" t="str">
        <f xml:space="preserve"> MID($AH$9, BR$13, 1)</f>
        <v>C</v>
      </c>
      <c r="BS9" s="444" t="str">
        <f xml:space="preserve"> MID($AH$9, BS$13, 1)</f>
        <v>S</v>
      </c>
      <c r="BT9" s="444" t="str">
        <f xml:space="preserve"> MID($AH$9, BT$13, 1)</f>
        <v>w</v>
      </c>
      <c r="BU9" s="444" t="str">
        <f xml:space="preserve"> MID($AH$9, BU$13, 1)</f>
        <v>i</v>
      </c>
      <c r="BV9" s="444" t="str">
        <f xml:space="preserve"> MID($AH$9, BV$13, 1)</f>
        <v>u</v>
      </c>
      <c r="BW9" s="444" t="str">
        <f xml:space="preserve"> MID($AH$9, BW$13, 1)</f>
        <v>M</v>
      </c>
      <c r="BX9" s="444" t="str">
        <f xml:space="preserve"> MID($AH$9, BX$13, 1)</f>
        <v>a</v>
      </c>
      <c r="BY9" s="444" t="str">
        <f xml:space="preserve"> MID($AH$9, BY$13, 1)</f>
        <v>O</v>
      </c>
      <c r="BZ9" s="444" t="str">
        <f xml:space="preserve"> MID($AH$9, BZ$13, 1)</f>
        <v>o</v>
      </c>
      <c r="CA9" s="444" t="str">
        <f xml:space="preserve"> MID($AH$9, CA$13, 1)</f>
        <v>e</v>
      </c>
      <c r="CB9" s="447" t="str">
        <f xml:space="preserve"> MID($AH$9, CB$13, 1)</f>
        <v>y</v>
      </c>
      <c r="CC9" s="444" t="str">
        <f xml:space="preserve"> MID($AH$9, CC$13, 1)</f>
        <v>x</v>
      </c>
      <c r="CD9" s="444" t="str">
        <f xml:space="preserve"> MID($AH$9, CD$13, 1)</f>
        <v>B</v>
      </c>
      <c r="CE9" s="444" t="str">
        <f xml:space="preserve"> MID($AH$9, CE$13, 1)</f>
        <v>@</v>
      </c>
      <c r="CF9" s="444" t="str">
        <f xml:space="preserve"> MID($AH$9, CF$13, 1)</f>
        <v>N</v>
      </c>
      <c r="CG9" s="444" t="str">
        <f xml:space="preserve"> MID($AH$9, CG$13, 1)</f>
        <v>G</v>
      </c>
      <c r="CH9" s="444" t="str">
        <f xml:space="preserve"> MID($AH$9, CH$13, 1)</f>
        <v>H</v>
      </c>
      <c r="CI9" s="444" t="str">
        <f xml:space="preserve"> MID($AH$9, CI$13, 1)</f>
        <v>W</v>
      </c>
      <c r="CJ9" s="444" t="str">
        <f xml:space="preserve"> MID($AH$9, CJ$13, 1)</f>
        <v>R</v>
      </c>
      <c r="CK9" s="444" t="str">
        <f xml:space="preserve"> MID($AH$9, CK$13, 1)</f>
        <v>D</v>
      </c>
      <c r="CL9" s="444" t="str">
        <f xml:space="preserve"> MID($AH$9, CL$13, 1)</f>
        <v>V</v>
      </c>
      <c r="CM9" s="447" t="str">
        <f xml:space="preserve"> MID($AH$9, CM$13, 1)</f>
        <v>I</v>
      </c>
      <c r="CN9" s="447" t="str">
        <f xml:space="preserve"> MID($AH$9, CN$13, 1)</f>
        <v>U</v>
      </c>
      <c r="CO9" s="447" t="str">
        <f xml:space="preserve"> MID($AH$9, CO$13, 1)</f>
        <v>A</v>
      </c>
      <c r="CP9" s="447" t="str">
        <f xml:space="preserve"> MID($AH$9, CP$13, 1)</f>
        <v>Q</v>
      </c>
      <c r="CQ9" s="447" t="str">
        <f xml:space="preserve"> MID($AH$9, CQ$13, 1)</f>
        <v>E</v>
      </c>
      <c r="CR9" s="463" t="str">
        <f xml:space="preserve"> MID($AH$9, CR$13, 1)</f>
        <v>Y</v>
      </c>
      <c r="CS9" s="444" t="str">
        <f xml:space="preserve"> MID($AH$9, CS$13, 1)</f>
        <v>X</v>
      </c>
      <c r="CT9" s="444" t="str">
        <f xml:space="preserve"> MID($AH$9, CT$13, 1)</f>
        <v>1</v>
      </c>
      <c r="CU9" s="444" t="str">
        <f xml:space="preserve"> MID($AH$9, CU$13, 1)</f>
        <v>2</v>
      </c>
      <c r="CV9" s="444" t="str">
        <f xml:space="preserve"> MID($AH$9, CV$13, 1)</f>
        <v>3</v>
      </c>
      <c r="CW9" s="444" t="str">
        <f xml:space="preserve"> MID($AH$9, CW$13, 1)</f>
        <v>5</v>
      </c>
      <c r="CX9" s="444" t="str">
        <f xml:space="preserve"> MID($AH$9, CX$13, 1)</f>
        <v>7</v>
      </c>
    </row>
    <row r="10" spans="2:102" ht="32.25">
      <c r="B10" s="1" t="s">
        <v>2</v>
      </c>
      <c r="H10" s="2">
        <f t="shared" si="2"/>
        <v>8</v>
      </c>
      <c r="I10" s="136" t="str">
        <f t="shared" si="3"/>
        <v>l</v>
      </c>
      <c r="J10" s="136" t="str">
        <f t="shared" si="4"/>
        <v>x</v>
      </c>
      <c r="L10" s="2">
        <v>8</v>
      </c>
      <c r="M10" s="21" t="str">
        <f t="shared" si="5"/>
        <v>x</v>
      </c>
      <c r="N10" s="21" t="str">
        <f t="shared" si="6"/>
        <v>ㄌ</v>
      </c>
      <c r="P10" s="2">
        <v>8</v>
      </c>
      <c r="Q10" s="22" t="str">
        <f t="shared" si="7"/>
        <v>K</v>
      </c>
      <c r="R10" s="22" t="str">
        <f t="shared" si="8"/>
        <v>ㄎ</v>
      </c>
      <c r="T10" s="2">
        <v>8</v>
      </c>
      <c r="U10" s="409" t="str">
        <f t="shared" si="9"/>
        <v>x</v>
      </c>
      <c r="V10" s="411" t="str">
        <f t="shared" si="10"/>
        <v>l</v>
      </c>
      <c r="W10" s="410" t="str" cm="1">
        <f t="array" ref="W10" xml:space="preserve"> INDEX($N$3:$N$53, MATCH(TRUE, EXACT(表格1_33411[[#This Row],[鍵盤按鍵]], $M$3:$M$53), 0))</f>
        <v>ㄌ</v>
      </c>
      <c r="X10" s="412" t="str" cm="1">
        <f t="array" ref="X10" xml:space="preserve"> INDEX(注音編碼對照表!$G$3:$G$58, MATCH(TRUE, EXACT(表格1_33411[[#This Row],[注音編碼]], 注音編碼對照表!$D$3:$D$54), 0))</f>
        <v>l</v>
      </c>
      <c r="Y10" s="24"/>
      <c r="Z10" s="413">
        <f t="shared" si="11"/>
        <v>8</v>
      </c>
      <c r="AA10" s="71" t="str">
        <f>U10</f>
        <v>x</v>
      </c>
      <c r="AB10" s="32" t="str" cm="1">
        <f t="array" ref="AB10">INDEX(注音編碼對照表!$E$3:$E$54,MATCH(TRUE,EXACT('RIME設定解析 (2)'!$AA10,注音編碼對照表!$C$3:$C$54),0))</f>
        <v>ㄌ</v>
      </c>
      <c r="AC10" s="379" t="str" cm="1">
        <f t="array" ref="AC10">INDEX(注音編碼對照表!$D$3:$D$54,MATCH(TRUE,EXACT('RIME設定解析 (2)'!$AA10,注音編碼對照表!$C$3:$C$54),0))</f>
        <v>l</v>
      </c>
      <c r="AD10" s="430" t="str" cm="1">
        <f t="array" ref="AD10">INDEX(注音編碼對照表!$G$3:$G$54,MATCH(TRUE,EXACT('RIME設定解析 (2)'!$AA10,注音編碼對照表!$C$3:$C$54),0))</f>
        <v>l</v>
      </c>
      <c r="AE10" s="2"/>
      <c r="AF10" s="424" t="s">
        <v>11</v>
      </c>
      <c r="AG10" s="1">
        <f xml:space="preserve"> LEN(AH10)</f>
        <v>52</v>
      </c>
      <c r="AH10" s="37" t="str">
        <f>_xlfn.CONCAT(AA3:AA54)</f>
        <v>1!qa2wsxeEdcbyhnBYHN?ujm8ik,9l.0p;:/-OAUJ*I&lt;(L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X10" s="2"/>
      <c r="AY10" s="444" t="e">
        <f xml:space="preserve"> MID($AH$10, AY$13, 1)</f>
        <v>#VALUE!</v>
      </c>
      <c r="AZ10" s="444" t="str">
        <f xml:space="preserve"> MID($AH$10, AZ$13, 1)</f>
        <v>1</v>
      </c>
      <c r="BA10" s="444" t="str">
        <f xml:space="preserve"> MID($AH$10, BA$13, 1)</f>
        <v>!</v>
      </c>
      <c r="BB10" s="444" t="str">
        <f xml:space="preserve"> MID($AH$10, BB$13, 1)</f>
        <v>q</v>
      </c>
      <c r="BC10" s="444" t="str">
        <f xml:space="preserve"> MID($AH$10, BC$13, 1)</f>
        <v>a</v>
      </c>
      <c r="BD10" s="444" t="str">
        <f xml:space="preserve"> MID($AH$10, BD$13, 1)</f>
        <v>2</v>
      </c>
      <c r="BE10" s="444" t="str">
        <f xml:space="preserve"> MID($AH$10, BE$13, 1)</f>
        <v>w</v>
      </c>
      <c r="BF10" s="444" t="str">
        <f xml:space="preserve"> MID($AH$10, BF$13, 1)</f>
        <v>s</v>
      </c>
      <c r="BG10" s="444" t="str">
        <f xml:space="preserve"> MID($AH$10, BG$13, 1)</f>
        <v>x</v>
      </c>
      <c r="BH10" s="444" t="str">
        <f xml:space="preserve"> MID($AH$10, BH$13, 1)</f>
        <v>e</v>
      </c>
      <c r="BI10" s="444" t="str">
        <f xml:space="preserve"> MID($AH$10, BI$13, 1)</f>
        <v>E</v>
      </c>
      <c r="BJ10" s="444" t="str">
        <f xml:space="preserve"> MID($AH$10, BJ$13, 1)</f>
        <v>d</v>
      </c>
      <c r="BK10" s="444" t="str">
        <f xml:space="preserve"> MID($AH$10, BK$13, 1)</f>
        <v>c</v>
      </c>
      <c r="BL10" s="444" t="str">
        <f xml:space="preserve"> MID($AH$10, BL$13, 1)</f>
        <v>b</v>
      </c>
      <c r="BM10" s="444" t="str">
        <f xml:space="preserve"> MID($AH$10, BM$13, 1)</f>
        <v>y</v>
      </c>
      <c r="BN10" s="444" t="str">
        <f xml:space="preserve"> MID($AH$10, BN$13, 1)</f>
        <v>h</v>
      </c>
      <c r="BO10" s="444" t="str">
        <f xml:space="preserve"> MID($AH$10, BO$13, 1)</f>
        <v>n</v>
      </c>
      <c r="BP10" s="444" t="str">
        <f xml:space="preserve"> MID($AH$10, BP$13, 1)</f>
        <v>B</v>
      </c>
      <c r="BQ10" s="444" t="str">
        <f xml:space="preserve"> MID($AH$10, BQ$13, 1)</f>
        <v>Y</v>
      </c>
      <c r="BR10" s="444" t="str">
        <f xml:space="preserve"> MID($AH$10, BR$13, 1)</f>
        <v>H</v>
      </c>
      <c r="BS10" s="444" t="str">
        <f xml:space="preserve"> MID($AH$10, BS$13, 1)</f>
        <v>N</v>
      </c>
      <c r="BT10" s="444" t="str">
        <f xml:space="preserve"> MID($AH$10, BT$13, 1)</f>
        <v>?</v>
      </c>
      <c r="BU10" s="444" t="str">
        <f xml:space="preserve"> MID($AH$10, BU$13, 1)</f>
        <v>u</v>
      </c>
      <c r="BV10" s="444" t="str">
        <f xml:space="preserve"> MID($AH$10, BV$13, 1)</f>
        <v>j</v>
      </c>
      <c r="BW10" s="444" t="str">
        <f xml:space="preserve"> MID($AH$10, BW$13, 1)</f>
        <v>m</v>
      </c>
      <c r="BX10" s="444" t="str">
        <f xml:space="preserve"> MID($AH$10, BX$13, 1)</f>
        <v>8</v>
      </c>
      <c r="BY10" s="444" t="str">
        <f xml:space="preserve"> MID($AH$10, BY$13, 1)</f>
        <v>i</v>
      </c>
      <c r="BZ10" s="444" t="str">
        <f xml:space="preserve"> MID($AH$10, BZ$13, 1)</f>
        <v>k</v>
      </c>
      <c r="CA10" s="444" t="str">
        <f xml:space="preserve"> MID($AH$10, CA$13, 1)</f>
        <v>,</v>
      </c>
      <c r="CB10" s="447" t="str">
        <f xml:space="preserve"> MID($AH$10, CB$13, 1)</f>
        <v>9</v>
      </c>
      <c r="CC10" s="444" t="str">
        <f xml:space="preserve"> MID($AH$10, CC$13, 1)</f>
        <v>l</v>
      </c>
      <c r="CD10" s="444" t="str">
        <f xml:space="preserve"> MID($AH$10, CD$13, 1)</f>
        <v>.</v>
      </c>
      <c r="CE10" s="444" t="str">
        <f xml:space="preserve"> MID($AH$10, CE$13, 1)</f>
        <v>0</v>
      </c>
      <c r="CF10" s="444" t="str">
        <f xml:space="preserve"> MID($AH$10, CF$13, 1)</f>
        <v>p</v>
      </c>
      <c r="CG10" s="444" t="str">
        <f xml:space="preserve"> MID($AH$10, CG$13, 1)</f>
        <v>;</v>
      </c>
      <c r="CH10" s="444" t="str">
        <f xml:space="preserve"> MID($AH$10, CH$13, 1)</f>
        <v>:</v>
      </c>
      <c r="CI10" s="444" t="str">
        <f xml:space="preserve"> MID($AH$10, CI$13, 1)</f>
        <v>/</v>
      </c>
      <c r="CJ10" s="444" t="str">
        <f xml:space="preserve"> MID($AH$10, CJ$13, 1)</f>
        <v>-</v>
      </c>
      <c r="CK10" s="444" t="str">
        <f xml:space="preserve"> MID($AH$10, CK$13, 1)</f>
        <v>O</v>
      </c>
      <c r="CL10" s="444" t="str">
        <f xml:space="preserve"> MID($AH$10, CL$13, 1)</f>
        <v>A</v>
      </c>
      <c r="CM10" s="447" t="str">
        <f xml:space="preserve"> MID($AH$10, CM$13, 1)</f>
        <v>U</v>
      </c>
      <c r="CN10" s="447" t="str">
        <f xml:space="preserve"> MID($AH$10, CN$13, 1)</f>
        <v>J</v>
      </c>
      <c r="CO10" s="447" t="str">
        <f xml:space="preserve"> MID($AH$10, CO$13, 1)</f>
        <v>*</v>
      </c>
      <c r="CP10" s="447" t="str">
        <f xml:space="preserve"> MID($AH$10, CP$13, 1)</f>
        <v>I</v>
      </c>
      <c r="CQ10" s="447" t="str">
        <f xml:space="preserve"> MID($AH$10, CQ$13, 1)</f>
        <v>&lt;</v>
      </c>
      <c r="CR10" s="463" t="str">
        <f xml:space="preserve"> MID($AH$10, CR$13, 1)</f>
        <v>(</v>
      </c>
      <c r="CS10" s="444" t="str">
        <f xml:space="preserve"> MID($AH$10, CS$13, 1)</f>
        <v>L</v>
      </c>
      <c r="CT10" s="444" t="str">
        <f xml:space="preserve"> MID($AH$10, CT$13, 1)</f>
        <v xml:space="preserve"> </v>
      </c>
      <c r="CU10" s="444" t="str">
        <f xml:space="preserve"> MID($AH$10, CU$13, 1)</f>
        <v>4</v>
      </c>
      <c r="CV10" s="444" t="str">
        <f xml:space="preserve"> MID($AH$10, CV$13, 1)</f>
        <v>3</v>
      </c>
      <c r="CW10" s="444" t="str">
        <f xml:space="preserve"> MID($AH$10, CW$13, 1)</f>
        <v>6</v>
      </c>
      <c r="CX10" s="444" t="str">
        <f xml:space="preserve"> MID($AH$10, CX$13, 1)</f>
        <v>5</v>
      </c>
    </row>
    <row r="11" spans="2:102" ht="32.25">
      <c r="B11" s="491" t="s">
        <v>669</v>
      </c>
      <c r="H11" s="2">
        <f t="shared" si="2"/>
        <v>9</v>
      </c>
      <c r="I11" s="136" t="str">
        <f t="shared" si="3"/>
        <v>k</v>
      </c>
      <c r="J11" s="136" t="str">
        <f t="shared" si="4"/>
        <v>e</v>
      </c>
      <c r="L11" s="2">
        <v>9</v>
      </c>
      <c r="M11" s="21" t="str">
        <f t="shared" si="5"/>
        <v>e</v>
      </c>
      <c r="N11" s="21" t="str">
        <f t="shared" si="6"/>
        <v>ㄍ</v>
      </c>
      <c r="P11" s="2">
        <v>9</v>
      </c>
      <c r="Q11" s="22" t="str">
        <f t="shared" si="7"/>
        <v>g</v>
      </c>
      <c r="R11" s="22" t="str">
        <f t="shared" si="8"/>
        <v>ㆣ</v>
      </c>
      <c r="T11" s="2">
        <v>9</v>
      </c>
      <c r="U11" s="409" t="str">
        <f t="shared" si="9"/>
        <v>e</v>
      </c>
      <c r="V11" s="411" t="str">
        <f t="shared" si="10"/>
        <v>k</v>
      </c>
      <c r="W11" s="410" t="str" cm="1">
        <f t="array" ref="W11" xml:space="preserve"> INDEX($N$3:$N$53, MATCH(TRUE, EXACT(表格1_33411[[#This Row],[鍵盤按鍵]], $M$3:$M$53), 0))</f>
        <v>ㄍ</v>
      </c>
      <c r="X11" s="412" t="str" cm="1">
        <f t="array" ref="X11" xml:space="preserve"> INDEX(注音編碼對照表!$G$3:$G$58, MATCH(TRUE, EXACT(表格1_33411[[#This Row],[注音編碼]], 注音編碼對照表!$D$3:$D$54), 0))</f>
        <v>k</v>
      </c>
      <c r="Y11" s="24"/>
      <c r="Z11" s="413">
        <f t="shared" si="11"/>
        <v>9</v>
      </c>
      <c r="AA11" s="71" t="str">
        <f>U11</f>
        <v>e</v>
      </c>
      <c r="AB11" s="32" t="str" cm="1">
        <f t="array" ref="AB11">INDEX(注音編碼對照表!$E$3:$E$54,MATCH(TRUE,EXACT('RIME設定解析 (2)'!$AA11,注音編碼對照表!$C$3:$C$54),0))</f>
        <v>ㄍ</v>
      </c>
      <c r="AC11" s="379" t="str" cm="1">
        <f t="array" ref="AC11">INDEX(注音編碼對照表!$D$3:$D$54,MATCH(TRUE,EXACT('RIME設定解析 (2)'!$AA11,注音編碼對照表!$C$3:$C$54),0))</f>
        <v>k</v>
      </c>
      <c r="AD11" s="430" t="str" cm="1">
        <f t="array" ref="AD11">INDEX(注音編碼對照表!$G$3:$G$54,MATCH(TRUE,EXACT('RIME設定解析 (2)'!$AA11,注音編碼對照表!$C$3:$C$54),0))</f>
        <v>k</v>
      </c>
      <c r="AE11" s="2"/>
      <c r="AF11" s="425"/>
      <c r="AG11" s="37"/>
      <c r="AH11" s="37"/>
      <c r="AQ11" s="48"/>
      <c r="AV11" s="11"/>
      <c r="AX11" s="2"/>
      <c r="AY11" s="443"/>
      <c r="BB11" s="2"/>
    </row>
    <row r="12" spans="2:102" ht="32.25">
      <c r="B12" s="2">
        <f xml:space="preserve"> SEARCH("|",$B$11,1)</f>
        <v>6</v>
      </c>
      <c r="H12" s="2">
        <f t="shared" si="2"/>
        <v>10</v>
      </c>
      <c r="I12" s="136" t="str">
        <f t="shared" si="3"/>
        <v>g</v>
      </c>
      <c r="J12" s="136" t="str">
        <f t="shared" si="4"/>
        <v>E</v>
      </c>
      <c r="L12" s="2">
        <v>10</v>
      </c>
      <c r="M12" s="21" t="str">
        <f t="shared" si="5"/>
        <v>E</v>
      </c>
      <c r="N12" s="21" t="str">
        <f t="shared" si="6"/>
        <v>ㆣ</v>
      </c>
      <c r="P12" s="2">
        <v>10</v>
      </c>
      <c r="Q12" s="22" t="str">
        <f t="shared" si="7"/>
        <v>c</v>
      </c>
      <c r="R12" s="22" t="str">
        <f t="shared" si="8"/>
        <v>ㄗ</v>
      </c>
      <c r="T12" s="2">
        <v>10</v>
      </c>
      <c r="U12" s="409" t="str">
        <f t="shared" si="9"/>
        <v>E</v>
      </c>
      <c r="V12" s="411" t="str">
        <f t="shared" si="10"/>
        <v>g</v>
      </c>
      <c r="W12" s="410" t="str" cm="1">
        <f t="array" ref="W12" xml:space="preserve"> INDEX($N$3:$N$53, MATCH(TRUE, EXACT(表格1_33411[[#This Row],[鍵盤按鍵]], $M$3:$M$53), 0))</f>
        <v>ㆣ</v>
      </c>
      <c r="X12" s="412" t="str" cm="1">
        <f t="array" ref="X12" xml:space="preserve"> INDEX(注音編碼對照表!$G$3:$G$58, MATCH(TRUE, EXACT(表格1_33411[[#This Row],[注音編碼]], 注音編碼對照表!$D$3:$D$54), 0))</f>
        <v>g</v>
      </c>
      <c r="Y12" s="24"/>
      <c r="Z12" s="413">
        <f t="shared" si="11"/>
        <v>10</v>
      </c>
      <c r="AA12" s="71" t="str">
        <f>U12</f>
        <v>E</v>
      </c>
      <c r="AB12" s="32" t="str" cm="1">
        <f t="array" ref="AB12">INDEX(注音編碼對照表!$E$3:$E$54,MATCH(TRUE,EXACT('RIME設定解析 (2)'!$AA12,注音編碼對照表!$C$3:$C$54),0))</f>
        <v>ㆣ</v>
      </c>
      <c r="AC12" s="379" t="str" cm="1">
        <f t="array" ref="AC12">INDEX(注音編碼對照表!$D$3:$D$54,MATCH(TRUE,EXACT('RIME設定解析 (2)'!$AA12,注音編碼對照表!$C$3:$C$54),0))</f>
        <v>g</v>
      </c>
      <c r="AD12" s="430" t="str" cm="1">
        <f t="array" ref="AD12">INDEX(注音編碼對照表!$G$3:$G$54,MATCH(TRUE,EXACT('RIME設定解析 (2)'!$AA12,注音編碼對照表!$C$3:$C$54),0))</f>
        <v>g</v>
      </c>
      <c r="AE12" s="2"/>
      <c r="AF12" s="421"/>
      <c r="AG12" s="2"/>
      <c r="AH12" s="48"/>
      <c r="AV12" s="11"/>
      <c r="AX12" s="2"/>
      <c r="AY12" s="443"/>
      <c r="BB12" s="2"/>
    </row>
    <row r="13" spans="2:102" ht="32.25">
      <c r="B13" s="2">
        <f xml:space="preserve"> SEARCH("|",$B$11,B12+1)</f>
        <v>58</v>
      </c>
      <c r="H13" s="2">
        <f t="shared" si="2"/>
        <v>11</v>
      </c>
      <c r="I13" s="136" t="str">
        <f t="shared" si="3"/>
        <v>K</v>
      </c>
      <c r="J13" s="136" t="str">
        <f t="shared" si="4"/>
        <v>d</v>
      </c>
      <c r="L13" s="2">
        <v>11</v>
      </c>
      <c r="M13" s="21" t="str">
        <f t="shared" si="5"/>
        <v>d</v>
      </c>
      <c r="N13" s="21" t="str">
        <f t="shared" si="6"/>
        <v>ㄎ</v>
      </c>
      <c r="P13" s="2">
        <v>11</v>
      </c>
      <c r="Q13" s="22" t="str">
        <f t="shared" si="7"/>
        <v>C</v>
      </c>
      <c r="R13" s="22" t="str">
        <f t="shared" si="8"/>
        <v>ㄘ</v>
      </c>
      <c r="T13" s="2">
        <v>11</v>
      </c>
      <c r="U13" s="409" t="str">
        <f t="shared" si="9"/>
        <v>d</v>
      </c>
      <c r="V13" s="411" t="str">
        <f t="shared" si="10"/>
        <v>K</v>
      </c>
      <c r="W13" s="410" t="str" cm="1">
        <f t="array" ref="W13" xml:space="preserve"> INDEX($N$3:$N$53, MATCH(TRUE, EXACT(表格1_33411[[#This Row],[鍵盤按鍵]], $M$3:$M$53), 0))</f>
        <v>ㄎ</v>
      </c>
      <c r="X13" s="412" t="str" cm="1">
        <f t="array" ref="X13" xml:space="preserve"> INDEX(注音編碼對照表!$G$3:$G$58, MATCH(TRUE, EXACT(表格1_33411[[#This Row],[注音編碼]], 注音編碼對照表!$D$3:$D$54), 0))</f>
        <v>kh</v>
      </c>
      <c r="Y13" s="24"/>
      <c r="Z13" s="413">
        <f t="shared" si="11"/>
        <v>11</v>
      </c>
      <c r="AA13" s="71" t="str">
        <f>U13</f>
        <v>d</v>
      </c>
      <c r="AB13" s="32" t="str" cm="1">
        <f t="array" ref="AB13">INDEX(注音編碼對照表!$E$3:$E$54,MATCH(TRUE,EXACT('RIME設定解析 (2)'!$AA13,注音編碼對照表!$C$3:$C$54),0))</f>
        <v>ㄎ</v>
      </c>
      <c r="AC13" s="379" t="str" cm="1">
        <f t="array" ref="AC13">INDEX(注音編碼對照表!$D$3:$D$54,MATCH(TRUE,EXACT('RIME設定解析 (2)'!$AA13,注音編碼對照表!$C$3:$C$54),0))</f>
        <v>K</v>
      </c>
      <c r="AD13" s="430" t="str" cm="1">
        <f t="array" ref="AD13">INDEX(注音編碼對照表!$G$3:$G$54,MATCH(TRUE,EXACT('RIME設定解析 (2)'!$AA13,注音編碼對照表!$C$3:$C$54),0))</f>
        <v>kh</v>
      </c>
      <c r="AE13" s="2"/>
      <c r="AF13" s="422" t="s">
        <v>35</v>
      </c>
      <c r="AG13" s="2"/>
      <c r="AH13" s="459" t="str">
        <f xml:space="preserve"> """xlit|" &amp; AH14 &amp; "|" &amp; AH15 &amp; "|"""</f>
        <v>"xlit|1!qa2wsxeEdcbyhnBYHN?ujm8ik,9l.0p;:/-OAUJ*I&lt;(L43657|ㄅㆠㄆㄇㄉㄊㄋㄌㄍㆣㄎㄏㆡㄗㄘㄙㆢㄐㄑㄒㄫㄧㄨㆬㄚㆦㄜㆤㄞㄠｎㄢㄣㄤㆲㆭㆨㆱㆰㆪㆫㆩㆧㆥㆮㆯˋ˪ˊ˫˙|"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0"/>
      <c r="AX13" s="2"/>
      <c r="AY13" s="448" cm="1">
        <f t="array" ref="AY13" xml:space="preserve"> COLUMN() - COLUMN($AY:$AY)</f>
        <v>0</v>
      </c>
      <c r="AZ13" s="448" cm="1">
        <f t="array" ref="AZ13" xml:space="preserve"> COLUMN() - COLUMN($AY:$AY)</f>
        <v>1</v>
      </c>
      <c r="BA13" s="448" cm="1">
        <f t="array" ref="BA13" xml:space="preserve"> COLUMN() - COLUMN($AY:$AY)</f>
        <v>2</v>
      </c>
      <c r="BB13" s="448" cm="1">
        <f t="array" ref="BB13" xml:space="preserve"> COLUMN() - COLUMN($AY:$AY)</f>
        <v>3</v>
      </c>
      <c r="BC13" s="448" cm="1">
        <f t="array" ref="BC13" xml:space="preserve"> COLUMN() - COLUMN($AY:$AY)</f>
        <v>4</v>
      </c>
      <c r="BD13" s="448" cm="1">
        <f t="array" ref="BD13" xml:space="preserve"> COLUMN() - COLUMN($AY:$AY)</f>
        <v>5</v>
      </c>
      <c r="BE13" s="448" cm="1">
        <f t="array" ref="BE13" xml:space="preserve"> COLUMN() - COLUMN($AY:$AY)</f>
        <v>6</v>
      </c>
      <c r="BF13" s="448" cm="1">
        <f t="array" ref="BF13" xml:space="preserve"> COLUMN() - COLUMN($AY:$AY)</f>
        <v>7</v>
      </c>
      <c r="BG13" s="448" cm="1">
        <f t="array" ref="BG13" xml:space="preserve"> COLUMN() - COLUMN($AY:$AY)</f>
        <v>8</v>
      </c>
      <c r="BH13" s="448" cm="1">
        <f t="array" ref="BH13" xml:space="preserve"> COLUMN() - COLUMN($AY:$AY)</f>
        <v>9</v>
      </c>
      <c r="BI13" s="448" cm="1">
        <f t="array" ref="BI13" xml:space="preserve"> COLUMN() - COLUMN($AY:$AY)</f>
        <v>10</v>
      </c>
      <c r="BJ13" s="448" cm="1">
        <f t="array" ref="BJ13" xml:space="preserve"> COLUMN() - COLUMN($AY:$AY)</f>
        <v>11</v>
      </c>
      <c r="BK13" s="448" cm="1">
        <f t="array" ref="BK13" xml:space="preserve"> COLUMN() - COLUMN($AY:$AY)</f>
        <v>12</v>
      </c>
      <c r="BL13" s="448" cm="1">
        <f t="array" ref="BL13" xml:space="preserve"> COLUMN() - COLUMN($AY:$AY)</f>
        <v>13</v>
      </c>
      <c r="BM13" s="448" cm="1">
        <f t="array" ref="BM13" xml:space="preserve"> COLUMN() - COLUMN($AY:$AY)</f>
        <v>14</v>
      </c>
      <c r="BN13" s="448" cm="1">
        <f t="array" ref="BN13" xml:space="preserve"> COLUMN() - COLUMN($AY:$AY)</f>
        <v>15</v>
      </c>
      <c r="BO13" s="448" cm="1">
        <f t="array" ref="BO13" xml:space="preserve"> COLUMN() - COLUMN($AY:$AY)</f>
        <v>16</v>
      </c>
      <c r="BP13" s="448" cm="1">
        <f t="array" ref="BP13" xml:space="preserve"> COLUMN() - COLUMN($AY:$AY)</f>
        <v>17</v>
      </c>
      <c r="BQ13" s="448" cm="1">
        <f t="array" ref="BQ13" xml:space="preserve"> COLUMN() - COLUMN($AY:$AY)</f>
        <v>18</v>
      </c>
      <c r="BR13" s="448" cm="1">
        <f t="array" ref="BR13" xml:space="preserve"> COLUMN() - COLUMN($AY:$AY)</f>
        <v>19</v>
      </c>
      <c r="BS13" s="448" cm="1">
        <f t="array" ref="BS13" xml:space="preserve"> COLUMN() - COLUMN($AY:$AY)</f>
        <v>20</v>
      </c>
      <c r="BT13" s="448" cm="1">
        <f t="array" ref="BT13" xml:space="preserve"> COLUMN() - COLUMN($AY:$AY)</f>
        <v>21</v>
      </c>
      <c r="BU13" s="448" cm="1">
        <f t="array" ref="BU13" xml:space="preserve"> COLUMN() - COLUMN($AY:$AY)</f>
        <v>22</v>
      </c>
      <c r="BV13" s="448" cm="1">
        <f t="array" ref="BV13" xml:space="preserve"> COLUMN() - COLUMN($AY:$AY)</f>
        <v>23</v>
      </c>
      <c r="BW13" s="448" cm="1">
        <f t="array" ref="BW13" xml:space="preserve"> COLUMN() - COLUMN($AY:$AY)</f>
        <v>24</v>
      </c>
      <c r="BX13" s="448" cm="1">
        <f t="array" ref="BX13" xml:space="preserve"> COLUMN() - COLUMN($AY:$AY)</f>
        <v>25</v>
      </c>
      <c r="BY13" s="448" cm="1">
        <f t="array" ref="BY13" xml:space="preserve"> COLUMN() - COLUMN($AY:$AY)</f>
        <v>26</v>
      </c>
      <c r="BZ13" s="448" cm="1">
        <f t="array" ref="BZ13" xml:space="preserve"> COLUMN() - COLUMN($AY:$AY)</f>
        <v>27</v>
      </c>
      <c r="CA13" s="448" cm="1">
        <f t="array" ref="CA13" xml:space="preserve"> COLUMN() - COLUMN($AY:$AY)</f>
        <v>28</v>
      </c>
      <c r="CB13" s="448" cm="1">
        <f t="array" ref="CB13" xml:space="preserve"> COLUMN() - COLUMN($AY:$AY)</f>
        <v>29</v>
      </c>
      <c r="CC13" s="448" cm="1">
        <f t="array" ref="CC13" xml:space="preserve"> COLUMN() - COLUMN($AY:$AY)</f>
        <v>30</v>
      </c>
      <c r="CD13" s="448" cm="1">
        <f t="array" ref="CD13" xml:space="preserve"> COLUMN() - COLUMN($AY:$AY)</f>
        <v>31</v>
      </c>
      <c r="CE13" s="448" cm="1">
        <f t="array" ref="CE13" xml:space="preserve"> COLUMN() - COLUMN($AY:$AY)</f>
        <v>32</v>
      </c>
      <c r="CF13" s="448" cm="1">
        <f t="array" ref="CF13" xml:space="preserve"> COLUMN() - COLUMN($AY:$AY)</f>
        <v>33</v>
      </c>
      <c r="CG13" s="448" cm="1">
        <f t="array" ref="CG13" xml:space="preserve"> COLUMN() - COLUMN($AY:$AY)</f>
        <v>34</v>
      </c>
      <c r="CH13" s="448" cm="1">
        <f t="array" ref="CH13" xml:space="preserve"> COLUMN() - COLUMN($AY:$AY)</f>
        <v>35</v>
      </c>
      <c r="CI13" s="448" cm="1">
        <f t="array" ref="CI13" xml:space="preserve"> COLUMN() - COLUMN($AY:$AY)</f>
        <v>36</v>
      </c>
      <c r="CJ13" s="448" cm="1">
        <f t="array" ref="CJ13" xml:space="preserve"> COLUMN() - COLUMN($AY:$AY)</f>
        <v>37</v>
      </c>
      <c r="CK13" s="448" cm="1">
        <f t="array" ref="CK13" xml:space="preserve"> COLUMN() - COLUMN($AY:$AY)</f>
        <v>38</v>
      </c>
      <c r="CL13" s="448" cm="1">
        <f t="array" ref="CL13" xml:space="preserve"> COLUMN() - COLUMN($AY:$AY)</f>
        <v>39</v>
      </c>
      <c r="CM13" s="448" cm="1">
        <f t="array" ref="CM13" xml:space="preserve"> COLUMN() - COLUMN($AY:$AY)</f>
        <v>40</v>
      </c>
      <c r="CN13" s="448" cm="1">
        <f t="array" ref="CN13" xml:space="preserve"> COLUMN() - COLUMN($AY:$AY)</f>
        <v>41</v>
      </c>
      <c r="CO13" s="448" cm="1">
        <f t="array" ref="CO13" xml:space="preserve"> COLUMN() - COLUMN($AY:$AY)</f>
        <v>42</v>
      </c>
      <c r="CP13" s="448" cm="1">
        <f t="array" ref="CP13" xml:space="preserve"> COLUMN() - COLUMN($AY:$AY)</f>
        <v>43</v>
      </c>
      <c r="CQ13" s="448" cm="1">
        <f t="array" ref="CQ13" xml:space="preserve"> COLUMN() - COLUMN($AY:$AY)</f>
        <v>44</v>
      </c>
      <c r="CR13" s="448" cm="1">
        <f t="array" ref="CR13" xml:space="preserve"> COLUMN() - COLUMN($AY:$AY)</f>
        <v>45</v>
      </c>
      <c r="CS13" s="448" cm="1">
        <f t="array" ref="CS13" xml:space="preserve"> COLUMN() - COLUMN($AY:$AY)</f>
        <v>46</v>
      </c>
      <c r="CT13" s="448" cm="1">
        <f t="array" ref="CT13" xml:space="preserve"> COLUMN() - COLUMN($AY:$AY)</f>
        <v>47</v>
      </c>
      <c r="CU13" s="448" cm="1">
        <f t="array" ref="CU13" xml:space="preserve"> COLUMN() - COLUMN($AY:$AY)</f>
        <v>48</v>
      </c>
      <c r="CV13" s="448" cm="1">
        <f t="array" ref="CV13" xml:space="preserve"> COLUMN() - COLUMN($AY:$AY)</f>
        <v>49</v>
      </c>
      <c r="CW13" s="448" cm="1">
        <f t="array" ref="CW13" xml:space="preserve"> COLUMN() - COLUMN($AY:$AY)</f>
        <v>50</v>
      </c>
      <c r="CX13" s="448" cm="1">
        <f t="array" ref="CX13" xml:space="preserve"> COLUMN() - COLUMN($AY:$AY)</f>
        <v>51</v>
      </c>
    </row>
    <row r="14" spans="2:102" ht="32.25">
      <c r="B14" s="2">
        <f xml:space="preserve"> SEARCH("|",$B$11,B13+1)</f>
        <v>110</v>
      </c>
      <c r="H14" s="2">
        <f t="shared" si="2"/>
        <v>12</v>
      </c>
      <c r="I14" s="136" t="str">
        <f t="shared" si="3"/>
        <v>h</v>
      </c>
      <c r="J14" s="136" t="str">
        <f t="shared" si="4"/>
        <v>c</v>
      </c>
      <c r="L14" s="2">
        <v>12</v>
      </c>
      <c r="M14" s="21" t="str">
        <f t="shared" si="5"/>
        <v>c</v>
      </c>
      <c r="N14" s="21" t="str">
        <f t="shared" si="6"/>
        <v>ㄏ</v>
      </c>
      <c r="P14" s="2">
        <v>12</v>
      </c>
      <c r="Q14" s="22" t="str">
        <f t="shared" si="7"/>
        <v>z</v>
      </c>
      <c r="R14" s="22" t="str">
        <f t="shared" si="8"/>
        <v>ㆡ</v>
      </c>
      <c r="T14" s="2">
        <v>12</v>
      </c>
      <c r="U14" s="409" t="str">
        <f t="shared" si="9"/>
        <v>c</v>
      </c>
      <c r="V14" s="411" t="str">
        <f t="shared" si="10"/>
        <v>h</v>
      </c>
      <c r="W14" s="410" t="str" cm="1">
        <f t="array" ref="W14" xml:space="preserve"> INDEX($N$3:$N$53, MATCH(TRUE, EXACT(表格1_33411[[#This Row],[鍵盤按鍵]], $M$3:$M$53), 0))</f>
        <v>ㄏ</v>
      </c>
      <c r="X14" s="412" t="str" cm="1">
        <f t="array" ref="X14" xml:space="preserve"> INDEX(注音編碼對照表!$G$3:$G$58, MATCH(TRUE, EXACT(表格1_33411[[#This Row],[注音編碼]], 注音編碼對照表!$D$3:$D$54), 0))</f>
        <v>h</v>
      </c>
      <c r="Y14" s="24"/>
      <c r="Z14" s="413">
        <f t="shared" si="11"/>
        <v>12</v>
      </c>
      <c r="AA14" s="71" t="str">
        <f>U14</f>
        <v>c</v>
      </c>
      <c r="AB14" s="32" t="str" cm="1">
        <f t="array" ref="AB14">INDEX(注音編碼對照表!$E$3:$E$54,MATCH(TRUE,EXACT('RIME設定解析 (2)'!$AA14,注音編碼對照表!$C$3:$C$54),0))</f>
        <v>ㄏ</v>
      </c>
      <c r="AC14" s="379" t="str" cm="1">
        <f t="array" ref="AC14">INDEX(注音編碼對照表!$D$3:$D$54,MATCH(TRUE,EXACT('RIME設定解析 (2)'!$AA14,注音編碼對照表!$C$3:$C$54),0))</f>
        <v>h</v>
      </c>
      <c r="AD14" s="430" t="str" cm="1">
        <f t="array" ref="AD14">INDEX(注音編碼對照表!$G$3:$G$54,MATCH(TRUE,EXACT('RIME設定解析 (2)'!$AA14,注音編碼對照表!$C$3:$C$54),0))</f>
        <v>h</v>
      </c>
      <c r="AE14" s="2"/>
      <c r="AF14" s="424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1!qa2wsxeEdcbyhnBYHN?ujm8ik,9l.0p;:/-OAUJ*I&lt;(L43657</v>
      </c>
      <c r="AU14" s="38" t="s">
        <v>25</v>
      </c>
      <c r="AV14" s="462" t="str">
        <f>AV10</f>
        <v>5</v>
      </c>
      <c r="AW14" s="40">
        <f xml:space="preserve"> FIND(AV14, AH14)</f>
        <v>50</v>
      </c>
      <c r="AX14" s="2"/>
      <c r="AY14" s="444" t="e">
        <f xml:space="preserve"> MID($AH$14, AY$13, 1)</f>
        <v>#VALUE!</v>
      </c>
      <c r="AZ14" s="445" t="str">
        <f xml:space="preserve"> MID($AH$14, AZ$13, 1)</f>
        <v>1</v>
      </c>
      <c r="BA14" s="445" t="str">
        <f xml:space="preserve"> MID($AH$14, BA$13, 1)</f>
        <v>!</v>
      </c>
      <c r="BB14" s="446" t="str">
        <f xml:space="preserve"> MID($AH$14, BB$13, 1)</f>
        <v>q</v>
      </c>
      <c r="BC14" s="446" t="str">
        <f xml:space="preserve"> MID($AH$14, BC$13, 1)</f>
        <v>a</v>
      </c>
      <c r="BD14" s="446" t="str">
        <f xml:space="preserve"> MID($AH$14, BD$13, 1)</f>
        <v>2</v>
      </c>
      <c r="BE14" s="446" t="str">
        <f xml:space="preserve"> MID($AH$14, BE$13, 1)</f>
        <v>w</v>
      </c>
      <c r="BF14" s="446" t="str">
        <f xml:space="preserve"> MID($AH$14, BF$13, 1)</f>
        <v>s</v>
      </c>
      <c r="BG14" s="446" t="str">
        <f xml:space="preserve"> MID($AH$14, BG$13, 1)</f>
        <v>x</v>
      </c>
      <c r="BH14" s="446" t="str">
        <f xml:space="preserve"> MID($AH$14, BH$13, 1)</f>
        <v>e</v>
      </c>
      <c r="BI14" s="446" t="str">
        <f xml:space="preserve"> MID($AH$14, BI$13, 1)</f>
        <v>E</v>
      </c>
      <c r="BJ14" s="446" t="str">
        <f xml:space="preserve"> MID($AH$14, BJ$13, 1)</f>
        <v>d</v>
      </c>
      <c r="BK14" s="446" t="str">
        <f xml:space="preserve"> MID($AH$14, BK$13, 1)</f>
        <v>c</v>
      </c>
      <c r="BL14" s="446" t="str">
        <f xml:space="preserve"> MID($AH$14, BL$13, 1)</f>
        <v>b</v>
      </c>
      <c r="BM14" s="446" t="str">
        <f xml:space="preserve"> MID($AH$14, BM$13, 1)</f>
        <v>y</v>
      </c>
      <c r="BN14" s="446" t="str">
        <f xml:space="preserve"> MID($AH$14, BN$13, 1)</f>
        <v>h</v>
      </c>
      <c r="BO14" s="446" t="str">
        <f xml:space="preserve"> MID($AH$14, BO$13, 1)</f>
        <v>n</v>
      </c>
      <c r="BP14" s="446" t="str">
        <f xml:space="preserve"> MID($AH$14, BP$13, 1)</f>
        <v>B</v>
      </c>
      <c r="BQ14" s="446" t="str">
        <f xml:space="preserve"> MID($AH$14, BQ$13, 1)</f>
        <v>Y</v>
      </c>
      <c r="BR14" s="446" t="str">
        <f xml:space="preserve"> MID($AH$14, BR$13, 1)</f>
        <v>H</v>
      </c>
      <c r="BS14" s="446" t="str">
        <f xml:space="preserve"> MID($AH$14, BS$13, 1)</f>
        <v>N</v>
      </c>
      <c r="BT14" s="446" t="str">
        <f xml:space="preserve"> MID($AH$14, BT$13, 1)</f>
        <v>?</v>
      </c>
      <c r="BU14" s="446" t="str">
        <f xml:space="preserve"> MID($AH$14, BU$13, 1)</f>
        <v>u</v>
      </c>
      <c r="BV14" s="446" t="str">
        <f xml:space="preserve"> MID($AH$14, BV$13, 1)</f>
        <v>j</v>
      </c>
      <c r="BW14" s="446" t="str">
        <f xml:space="preserve"> MID($AH$14, BW$13, 1)</f>
        <v>m</v>
      </c>
      <c r="BX14" s="446" t="str">
        <f xml:space="preserve"> MID($AH$14, BX$13, 1)</f>
        <v>8</v>
      </c>
      <c r="BY14" s="446" t="str">
        <f xml:space="preserve"> MID($AH$14, BY$13, 1)</f>
        <v>i</v>
      </c>
      <c r="BZ14" s="446" t="str">
        <f xml:space="preserve"> MID($AH$14, BZ$13, 1)</f>
        <v>k</v>
      </c>
      <c r="CA14" s="446" t="str">
        <f xml:space="preserve"> MID($AH$14, CA$13, 1)</f>
        <v>,</v>
      </c>
      <c r="CB14" s="447" t="str">
        <f xml:space="preserve"> MID($AH$14, CB$13, 1)</f>
        <v>9</v>
      </c>
      <c r="CC14" s="446" t="str">
        <f xml:space="preserve"> MID($AH$14, CC$13, 1)</f>
        <v>l</v>
      </c>
      <c r="CD14" s="446" t="str">
        <f xml:space="preserve"> MID($AH$14, CD$13, 1)</f>
        <v>.</v>
      </c>
      <c r="CE14" s="446" t="str">
        <f xml:space="preserve"> MID($AH$14, CE$13, 1)</f>
        <v>0</v>
      </c>
      <c r="CF14" s="446" t="str">
        <f xml:space="preserve"> MID($AH$14, CF$13, 1)</f>
        <v>p</v>
      </c>
      <c r="CG14" s="446" t="str">
        <f xml:space="preserve"> MID($AH$14, CG$13, 1)</f>
        <v>;</v>
      </c>
      <c r="CH14" s="446" t="str">
        <f xml:space="preserve"> MID($AH$14, CH$13, 1)</f>
        <v>:</v>
      </c>
      <c r="CI14" s="446" t="str">
        <f xml:space="preserve"> MID($AH$14, CI$13, 1)</f>
        <v>/</v>
      </c>
      <c r="CJ14" s="446" t="str">
        <f xml:space="preserve"> MID($AH$14, CJ$13, 1)</f>
        <v>-</v>
      </c>
      <c r="CK14" s="446" t="str">
        <f xml:space="preserve"> MID($AH$14, CK$13, 1)</f>
        <v>O</v>
      </c>
      <c r="CL14" s="446" t="str">
        <f xml:space="preserve"> MID($AH$14, CL$13, 1)</f>
        <v>A</v>
      </c>
      <c r="CM14" s="447" t="str">
        <f xml:space="preserve"> MID($AH$14, CM$13, 1)</f>
        <v>U</v>
      </c>
      <c r="CN14" s="447" t="str">
        <f xml:space="preserve"> MID($AH$14, CN$13, 1)</f>
        <v>J</v>
      </c>
      <c r="CO14" s="447" t="str">
        <f xml:space="preserve"> MID($AH$14, CO$13, 1)</f>
        <v>*</v>
      </c>
      <c r="CP14" s="447" t="str">
        <f xml:space="preserve"> MID($AH$14, CP$13, 1)</f>
        <v>I</v>
      </c>
      <c r="CQ14" s="447" t="str">
        <f xml:space="preserve"> MID($AH$14, CQ$13, 1)</f>
        <v>&lt;</v>
      </c>
      <c r="CR14" s="447" t="str">
        <f xml:space="preserve"> MID($AH$14, CR$13, 1)</f>
        <v>(</v>
      </c>
      <c r="CS14" s="446" t="str">
        <f xml:space="preserve"> MID($AH$14, CS$13, 1)</f>
        <v>L</v>
      </c>
      <c r="CT14" s="446" t="str">
        <f xml:space="preserve"> MID($AH$14, CT$13, 1)</f>
        <v>4</v>
      </c>
      <c r="CU14" s="446" t="str">
        <f xml:space="preserve"> MID($AH$14, CU$13, 1)</f>
        <v>3</v>
      </c>
      <c r="CV14" s="446" t="str">
        <f xml:space="preserve"> MID($AH$14, CV$13, 1)</f>
        <v>6</v>
      </c>
      <c r="CW14" s="446" t="str">
        <f xml:space="preserve"> MID($AH$14, CW$13, 1)</f>
        <v>5</v>
      </c>
      <c r="CX14" s="446" t="str">
        <f xml:space="preserve"> MID($AH$14, CX$13, 1)</f>
        <v>7</v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2"/>
        <v>13</v>
      </c>
      <c r="I15" s="136" t="str">
        <f t="shared" si="3"/>
        <v>j</v>
      </c>
      <c r="J15" s="414" t="str">
        <f t="shared" si="4"/>
        <v>b</v>
      </c>
      <c r="L15" s="2">
        <v>13</v>
      </c>
      <c r="M15" s="415" t="str">
        <f t="shared" si="5"/>
        <v>b</v>
      </c>
      <c r="N15" s="21" t="str">
        <f t="shared" si="6"/>
        <v>ㆡ</v>
      </c>
      <c r="P15" s="2">
        <v>13</v>
      </c>
      <c r="Q15" s="22" t="str">
        <f t="shared" si="7"/>
        <v>s</v>
      </c>
      <c r="R15" s="22" t="str">
        <f t="shared" si="8"/>
        <v>ㄙ</v>
      </c>
      <c r="T15" s="2">
        <v>13</v>
      </c>
      <c r="U15" s="409" t="str">
        <f t="shared" si="9"/>
        <v>b</v>
      </c>
      <c r="V15" s="411" t="str">
        <f t="shared" si="10"/>
        <v>j</v>
      </c>
      <c r="W15" s="410" t="str" cm="1">
        <f t="array" ref="W15" xml:space="preserve"> INDEX($N$3:$N$53, MATCH(TRUE, EXACT(表格1_33411[[#This Row],[鍵盤按鍵]], $M$3:$M$53), 0))</f>
        <v>ㆡ</v>
      </c>
      <c r="X15" s="412" t="str" cm="1">
        <f t="array" ref="X15" xml:space="preserve"> INDEX(注音編碼對照表!$G$3:$G$58, MATCH(TRUE, EXACT(表格1_33411[[#This Row],[注音編碼]], 注音編碼對照表!$D$3:$D$54), 0))</f>
        <v>j</v>
      </c>
      <c r="Y15" s="24"/>
      <c r="Z15" s="413">
        <f t="shared" si="11"/>
        <v>13</v>
      </c>
      <c r="AA15" s="71" t="str">
        <f>U15</f>
        <v>b</v>
      </c>
      <c r="AB15" s="32" t="str" cm="1">
        <f t="array" ref="AB15">INDEX(注音編碼對照表!$E$3:$E$54,MATCH(TRUE,EXACT('RIME設定解析 (2)'!$AA15,注音編碼對照表!$C$3:$C$54),0))</f>
        <v>ㆡ</v>
      </c>
      <c r="AC15" s="379" t="str" cm="1">
        <f t="array" ref="AC15">INDEX(注音編碼對照表!$D$3:$D$54,MATCH(TRUE,EXACT('RIME設定解析 (2)'!$AA15,注音編碼對照表!$C$3:$C$54),0))</f>
        <v>j</v>
      </c>
      <c r="AD15" s="430" t="str" cm="1">
        <f t="array" ref="AD15">INDEX(注音編碼對照表!$G$3:$G$54,MATCH(TRUE,EXACT('RIME設定解析 (2)'!$AA15,注音編碼對照表!$C$3:$C$54),0))</f>
        <v>j</v>
      </c>
      <c r="AE15" s="2"/>
      <c r="AF15" s="426" t="s">
        <v>13</v>
      </c>
      <c r="AG15" s="1">
        <f xml:space="preserve"> LEN(AH15)</f>
        <v>51</v>
      </c>
      <c r="AH15" s="418" t="str">
        <f xml:space="preserve"> _xlfn.CONCAT($AB3:$AB$48, $AB$50:$AB54)</f>
        <v>ㄅㆠㄆㄇㄉㄊㄋㄌㄍㆣㄎㄏㆡㄗㄘㄙㆢㄐㄑㄒㄫㄧㄨㆬㄚㆦㄜㆤㄞㄠｎㄢㄣㄤㆲㆭㆨㆱㆰㆪㆫㆩㆧㆥㆮㆯˋ˪ˊ˫˙</v>
      </c>
      <c r="AV15" s="49" t="str">
        <f xml:space="preserve"> MID(AH15, AW14, 1)</f>
        <v>˫</v>
      </c>
      <c r="AW15" s="40"/>
      <c r="AX15" s="2"/>
      <c r="AY15" s="444" t="e">
        <f xml:space="preserve"> MID($AH$15, AY$13, 1)</f>
        <v>#VALUE!</v>
      </c>
      <c r="AZ15" s="445" t="str">
        <f xml:space="preserve"> MID($AH$15, AZ$13, 1)</f>
        <v>ㄅ</v>
      </c>
      <c r="BA15" s="445" t="str">
        <f xml:space="preserve"> MID($AH$15, BA$13, 1)</f>
        <v>ㆠ</v>
      </c>
      <c r="BB15" s="446" t="str">
        <f xml:space="preserve"> MID($AH$15, BB$13, 1)</f>
        <v>ㄆ</v>
      </c>
      <c r="BC15" s="446" t="str">
        <f xml:space="preserve"> MID($AH$15, BC$13, 1)</f>
        <v>ㄇ</v>
      </c>
      <c r="BD15" s="446" t="str">
        <f xml:space="preserve"> MID($AH$15, BD$13, 1)</f>
        <v>ㄉ</v>
      </c>
      <c r="BE15" s="446" t="str">
        <f xml:space="preserve"> MID($AH$15, BE$13, 1)</f>
        <v>ㄊ</v>
      </c>
      <c r="BF15" s="446" t="str">
        <f xml:space="preserve"> MID($AH$15, BF$13, 1)</f>
        <v>ㄋ</v>
      </c>
      <c r="BG15" s="446" t="str">
        <f xml:space="preserve"> MID($AH$15, BG$13, 1)</f>
        <v>ㄌ</v>
      </c>
      <c r="BH15" s="446" t="str">
        <f xml:space="preserve"> MID($AH$15, BH$13, 1)</f>
        <v>ㄍ</v>
      </c>
      <c r="BI15" s="446" t="str">
        <f xml:space="preserve"> MID($AH$15, BI$13, 1)</f>
        <v>ㆣ</v>
      </c>
      <c r="BJ15" s="446" t="str">
        <f xml:space="preserve"> MID($AH$15, BJ$13, 1)</f>
        <v>ㄎ</v>
      </c>
      <c r="BK15" s="446" t="str">
        <f xml:space="preserve"> MID($AH$15, BK$13, 1)</f>
        <v>ㄏ</v>
      </c>
      <c r="BL15" s="446" t="str">
        <f xml:space="preserve"> MID($AH$15, BL$13, 1)</f>
        <v>ㆡ</v>
      </c>
      <c r="BM15" s="446" t="str">
        <f xml:space="preserve"> MID($AH$15, BM$13, 1)</f>
        <v>ㄗ</v>
      </c>
      <c r="BN15" s="446" t="str">
        <f xml:space="preserve"> MID($AH$15, BN$13, 1)</f>
        <v>ㄘ</v>
      </c>
      <c r="BO15" s="446" t="str">
        <f xml:space="preserve"> MID($AH$15, BO$13, 1)</f>
        <v>ㄙ</v>
      </c>
      <c r="BP15" s="446" t="str">
        <f xml:space="preserve"> MID($AH$15, BP$13, 1)</f>
        <v>ㆢ</v>
      </c>
      <c r="BQ15" s="446" t="str">
        <f xml:space="preserve"> MID($AH$15, BQ$13, 1)</f>
        <v>ㄐ</v>
      </c>
      <c r="BR15" s="446" t="str">
        <f xml:space="preserve"> MID($AH$15, BR$13, 1)</f>
        <v>ㄑ</v>
      </c>
      <c r="BS15" s="446" t="str">
        <f xml:space="preserve"> MID($AH$15, BS$13, 1)</f>
        <v>ㄒ</v>
      </c>
      <c r="BT15" s="446" t="str">
        <f xml:space="preserve"> MID($AH$15, BT$13, 1)</f>
        <v>ㄫ</v>
      </c>
      <c r="BU15" s="446" t="str">
        <f xml:space="preserve"> MID($AH$15, BU$13, 1)</f>
        <v>ㄧ</v>
      </c>
      <c r="BV15" s="446" t="str">
        <f xml:space="preserve"> MID($AH$15, BV$13, 1)</f>
        <v>ㄨ</v>
      </c>
      <c r="BW15" s="446" t="str">
        <f xml:space="preserve"> MID($AH$15, BW$13, 1)</f>
        <v>ㆬ</v>
      </c>
      <c r="BX15" s="446" t="str">
        <f xml:space="preserve"> MID($AH$15, BX$13, 1)</f>
        <v>ㄚ</v>
      </c>
      <c r="BY15" s="446" t="str">
        <f xml:space="preserve"> MID($AH$15, BY$13, 1)</f>
        <v>ㆦ</v>
      </c>
      <c r="BZ15" s="446" t="str">
        <f xml:space="preserve"> MID($AH$15, BZ$13, 1)</f>
        <v>ㄜ</v>
      </c>
      <c r="CA15" s="446" t="str">
        <f xml:space="preserve"> MID($AH$15, CA$13, 1)</f>
        <v>ㆤ</v>
      </c>
      <c r="CB15" s="447" t="str">
        <f xml:space="preserve"> MID($AH$15, CB$13, 1)</f>
        <v>ㄞ</v>
      </c>
      <c r="CC15" s="446" t="str">
        <f xml:space="preserve"> MID($AH$15, CC$13, 1)</f>
        <v>ㄠ</v>
      </c>
      <c r="CD15" s="446" t="str">
        <f xml:space="preserve"> MID($AH$15, CD$13, 1)</f>
        <v>ｎ</v>
      </c>
      <c r="CE15" s="446" t="str">
        <f xml:space="preserve"> MID($AH$15, CE$13, 1)</f>
        <v>ㄢ</v>
      </c>
      <c r="CF15" s="446" t="str">
        <f xml:space="preserve"> MID($AH$15, CF$13, 1)</f>
        <v>ㄣ</v>
      </c>
      <c r="CG15" s="446" t="str">
        <f xml:space="preserve"> MID($AH$15, CG$13, 1)</f>
        <v>ㄤ</v>
      </c>
      <c r="CH15" s="446" t="str">
        <f xml:space="preserve"> MID($AH$15, CH$13, 1)</f>
        <v>ㆲ</v>
      </c>
      <c r="CI15" s="446" t="str">
        <f xml:space="preserve"> MID($AH$15, CI$13, 1)</f>
        <v>ㆭ</v>
      </c>
      <c r="CJ15" s="446" t="str">
        <f xml:space="preserve"> MID($AH$15, CJ$13, 1)</f>
        <v>ㆨ</v>
      </c>
      <c r="CK15" s="446" t="str">
        <f xml:space="preserve"> MID($AH$15, CK$13, 1)</f>
        <v>ㆱ</v>
      </c>
      <c r="CL15" s="446" t="str">
        <f xml:space="preserve"> MID($AH$15, CL$13, 1)</f>
        <v>ㆰ</v>
      </c>
      <c r="CM15" s="447" t="str">
        <f xml:space="preserve"> MID($AH$15, CM$13, 1)</f>
        <v>ㆪ</v>
      </c>
      <c r="CN15" s="447" t="str">
        <f xml:space="preserve"> MID($AH$15, CN$13, 1)</f>
        <v>ㆫ</v>
      </c>
      <c r="CO15" s="447" t="str">
        <f xml:space="preserve"> MID($AH$15, CO$13, 1)</f>
        <v>ㆩ</v>
      </c>
      <c r="CP15" s="447" t="str">
        <f xml:space="preserve"> MID($AH$15, CP$13, 1)</f>
        <v>ㆧ</v>
      </c>
      <c r="CQ15" s="447" t="str">
        <f xml:space="preserve"> MID($AH$15, CQ$13, 1)</f>
        <v>ㆥ</v>
      </c>
      <c r="CR15" s="447" t="str">
        <f xml:space="preserve"> MID($AH$15, CR$13, 1)</f>
        <v>ㆮ</v>
      </c>
      <c r="CS15" s="446" t="str">
        <f xml:space="preserve"> MID($AH$15, CS$13, 1)</f>
        <v>ㆯ</v>
      </c>
      <c r="CT15" s="446" t="str">
        <f xml:space="preserve"> MID($AH$15, CT$13, 1)</f>
        <v>ˋ</v>
      </c>
      <c r="CU15" s="446" t="str">
        <f xml:space="preserve"> MID($AH$15, CU$13, 1)</f>
        <v>˪</v>
      </c>
      <c r="CV15" s="446" t="str">
        <f xml:space="preserve"> MID($AH$15, CV$13, 1)</f>
        <v>ˊ</v>
      </c>
      <c r="CW15" s="446" t="str">
        <f xml:space="preserve"> MID($AH$15, CW$13, 1)</f>
        <v>˫</v>
      </c>
      <c r="CX15" s="446" t="str">
        <f xml:space="preserve"> MID($AH$15, CX$13, 1)</f>
        <v>˙</v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ㄅㆠㄆㄇㄉㄊㄋㄌㄍㆣㄎㄏㆡㄗㄘㄙㆢㄐㄑㄒㄥㄧㄨㄇㄚㄛㄜㄝㄞㄠｎㄢㄣㄤㄥㄦㆪㆫㆩㆧㆥㆮㆯㆱㆰㆲˋ˪ˊ˫˙</v>
      </c>
      <c r="C16" s="51">
        <f xml:space="preserve"> LEN(B16)</f>
        <v>51</v>
      </c>
      <c r="H16" s="2">
        <f t="shared" si="2"/>
        <v>14</v>
      </c>
      <c r="I16" s="136" t="str">
        <f t="shared" si="3"/>
        <v>z</v>
      </c>
      <c r="J16" s="136" t="str">
        <f t="shared" si="4"/>
        <v>y</v>
      </c>
      <c r="L16" s="2">
        <v>14</v>
      </c>
      <c r="M16" s="21" t="str">
        <f t="shared" si="5"/>
        <v>y</v>
      </c>
      <c r="N16" s="21" t="str">
        <f t="shared" si="6"/>
        <v>ㄗ</v>
      </c>
      <c r="P16" s="2">
        <v>14</v>
      </c>
      <c r="Q16" s="22" t="str">
        <f t="shared" si="7"/>
        <v>h</v>
      </c>
      <c r="R16" s="22" t="str">
        <f t="shared" si="8"/>
        <v>ㄏ</v>
      </c>
      <c r="T16" s="2">
        <v>14</v>
      </c>
      <c r="U16" s="409" t="str">
        <f t="shared" si="9"/>
        <v>y</v>
      </c>
      <c r="V16" s="411" t="str">
        <f t="shared" si="10"/>
        <v>z</v>
      </c>
      <c r="W16" s="410" t="str" cm="1">
        <f t="array" ref="W16" xml:space="preserve"> INDEX($N$3:$N$53, MATCH(TRUE, EXACT(表格1_33411[[#This Row],[鍵盤按鍵]], $M$3:$M$53), 0))</f>
        <v>ㄗ</v>
      </c>
      <c r="X16" s="412" t="str" cm="1">
        <f t="array" ref="X16" xml:space="preserve"> INDEX(注音編碼對照表!$G$3:$G$58, MATCH(TRUE, EXACT(表格1_33411[[#This Row],[注音編碼]], 注音編碼對照表!$D$3:$D$54), 0))</f>
        <v>z</v>
      </c>
      <c r="Y16" s="24"/>
      <c r="Z16" s="413">
        <f t="shared" si="11"/>
        <v>14</v>
      </c>
      <c r="AA16" s="71" t="str">
        <f>U16</f>
        <v>y</v>
      </c>
      <c r="AB16" s="32" t="str" cm="1">
        <f t="array" ref="AB16">INDEX(注音編碼對照表!$E$3:$E$54,MATCH(TRUE,EXACT('RIME設定解析 (2)'!$AA16,注音編碼對照表!$C$3:$C$54),0))</f>
        <v>ㄗ</v>
      </c>
      <c r="AC16" s="379" t="str" cm="1">
        <f t="array" ref="AC16">INDEX(注音編碼對照表!$D$3:$D$54,MATCH(TRUE,EXACT('RIME設定解析 (2)'!$AA16,注音編碼對照表!$C$3:$C$54),0))</f>
        <v>z</v>
      </c>
      <c r="AD16" s="430" t="str" cm="1">
        <f t="array" ref="AD16">INDEX(注音編碼對照表!$G$3:$G$54,MATCH(TRUE,EXACT('RIME設定解析 (2)'!$AA16,注音編碼對照表!$C$3:$C$54),0))</f>
        <v>z</v>
      </c>
      <c r="AE16" s="2"/>
      <c r="AF16" s="421"/>
      <c r="AG16" s="2"/>
      <c r="AI16" s="54"/>
      <c r="AV16" s="11"/>
      <c r="AX16" s="2"/>
      <c r="AY16" s="443"/>
      <c r="BB16" s="2"/>
    </row>
    <row r="17" spans="2:54" ht="32.25">
      <c r="H17" s="2">
        <f t="shared" si="2"/>
        <v>15</v>
      </c>
      <c r="I17" s="136" t="str">
        <f t="shared" si="3"/>
        <v>c</v>
      </c>
      <c r="J17" s="136" t="str">
        <f t="shared" si="4"/>
        <v>h</v>
      </c>
      <c r="L17" s="2">
        <v>15</v>
      </c>
      <c r="M17" s="21" t="str">
        <f t="shared" si="5"/>
        <v>h</v>
      </c>
      <c r="N17" s="21" t="str">
        <f t="shared" si="6"/>
        <v>ㄘ</v>
      </c>
      <c r="P17" s="2">
        <v>15</v>
      </c>
      <c r="Q17" s="22" t="str">
        <f t="shared" si="7"/>
        <v>i</v>
      </c>
      <c r="R17" s="22" t="str">
        <f t="shared" si="8"/>
        <v>ㄧ</v>
      </c>
      <c r="T17" s="2">
        <v>15</v>
      </c>
      <c r="U17" s="409" t="str">
        <f t="shared" si="9"/>
        <v>h</v>
      </c>
      <c r="V17" s="411" t="str">
        <f t="shared" si="10"/>
        <v>c</v>
      </c>
      <c r="W17" s="410" t="str" cm="1">
        <f t="array" ref="W17" xml:space="preserve"> INDEX($N$3:$N$53, MATCH(TRUE, EXACT(表格1_33411[[#This Row],[鍵盤按鍵]], $M$3:$M$53), 0))</f>
        <v>ㄘ</v>
      </c>
      <c r="X17" s="412" t="str" cm="1">
        <f t="array" ref="X17" xml:space="preserve"> INDEX(注音編碼對照表!$G$3:$G$58, MATCH(TRUE, EXACT(表格1_33411[[#This Row],[注音編碼]], 注音編碼對照表!$D$3:$D$54), 0))</f>
        <v>c</v>
      </c>
      <c r="Y17" s="24"/>
      <c r="Z17" s="413">
        <f t="shared" si="11"/>
        <v>15</v>
      </c>
      <c r="AA17" s="71" t="str">
        <f>U17</f>
        <v>h</v>
      </c>
      <c r="AB17" s="32" t="str" cm="1">
        <f t="array" ref="AB17">INDEX(注音編碼對照表!$E$3:$E$54,MATCH(TRUE,EXACT('RIME設定解析 (2)'!$AA17,注音編碼對照表!$C$3:$C$54),0))</f>
        <v>ㄘ</v>
      </c>
      <c r="AC17" s="379" t="str" cm="1">
        <f t="array" ref="AC17">INDEX(注音編碼對照表!$D$3:$D$54,MATCH(TRUE,EXACT('RIME設定解析 (2)'!$AA17,注音編碼對照表!$C$3:$C$54),0))</f>
        <v>c</v>
      </c>
      <c r="AD17" s="430" t="str" cm="1">
        <f t="array" ref="AD17">INDEX(注音編碼對照表!$G$3:$G$54,MATCH(TRUE,EXACT('RIME設定解析 (2)'!$AA17,注音編碼對照表!$C$3:$C$54),0))</f>
        <v>c</v>
      </c>
      <c r="AE17" s="2"/>
      <c r="AF17" s="422" t="s">
        <v>45</v>
      </c>
      <c r="AG17" s="2"/>
      <c r="AH17" s="459" t="str">
        <f xml:space="preserve"> """xlit|" &amp; AH18 &amp; "|" &amp; AH19 &amp; "|"""</f>
        <v>"xlit|pbPmtTnlkgKhjzcsJZCSwiuMaOoeyxB@NGHWRDVIUAQEYX123570|ㄅㆠㄆㄇㄉㄊㄋㄌㄍㆣㄎㄏㆡㄗㄘㄙㆢㄐㄑㄒㄫㄧㄨㆬㄚㆦㄜㆤㄞㄠｎㄢㄣㄤㆲㆭㆨㆱㆰㆪㆫㆩㆧㆥㆮㆯˉˋ˪ˊ˫˙|"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0"/>
      <c r="AX17" s="2"/>
      <c r="AY17" s="443"/>
      <c r="BB17" s="2"/>
    </row>
    <row r="18" spans="2:54" ht="32.25">
      <c r="H18" s="2">
        <f t="shared" si="2"/>
        <v>16</v>
      </c>
      <c r="I18" s="136" t="str">
        <f t="shared" si="3"/>
        <v>s</v>
      </c>
      <c r="J18" s="136" t="str">
        <f t="shared" si="4"/>
        <v>n</v>
      </c>
      <c r="L18" s="2">
        <v>16</v>
      </c>
      <c r="M18" s="21" t="str">
        <f t="shared" si="5"/>
        <v>n</v>
      </c>
      <c r="N18" s="21" t="str">
        <f t="shared" si="6"/>
        <v>ㄙ</v>
      </c>
      <c r="P18" s="2">
        <v>16</v>
      </c>
      <c r="Q18" s="22" t="str">
        <f t="shared" si="7"/>
        <v>u</v>
      </c>
      <c r="R18" s="22" t="str">
        <f t="shared" si="8"/>
        <v>ㄨ</v>
      </c>
      <c r="T18" s="2">
        <v>16</v>
      </c>
      <c r="U18" s="409" t="str">
        <f t="shared" si="9"/>
        <v>n</v>
      </c>
      <c r="V18" s="411" t="str">
        <f t="shared" si="10"/>
        <v>s</v>
      </c>
      <c r="W18" s="410" t="str" cm="1">
        <f t="array" ref="W18" xml:space="preserve"> INDEX($N$3:$N$53, MATCH(TRUE, EXACT(表格1_33411[[#This Row],[鍵盤按鍵]], $M$3:$M$53), 0))</f>
        <v>ㄙ</v>
      </c>
      <c r="X18" s="412" t="str" cm="1">
        <f t="array" ref="X18" xml:space="preserve"> INDEX(注音編碼對照表!$G$3:$G$58, MATCH(TRUE, EXACT(表格1_33411[[#This Row],[注音編碼]], 注音編碼對照表!$D$3:$D$54), 0))</f>
        <v>s</v>
      </c>
      <c r="Y18" s="24"/>
      <c r="Z18" s="413">
        <f t="shared" si="11"/>
        <v>16</v>
      </c>
      <c r="AA18" s="71" t="str">
        <f>U18</f>
        <v>n</v>
      </c>
      <c r="AB18" s="32" t="str" cm="1">
        <f t="array" ref="AB18">INDEX(注音編碼對照表!$E$3:$E$54,MATCH(TRUE,EXACT('RIME設定解析 (2)'!$AA18,注音編碼對照表!$C$3:$C$54),0))</f>
        <v>ㄙ</v>
      </c>
      <c r="AC18" s="379" t="str" cm="1">
        <f t="array" ref="AC18">INDEX(注音編碼對照表!$D$3:$D$54,MATCH(TRUE,EXACT('RIME設定解析 (2)'!$AA18,注音編碼對照表!$C$3:$C$54),0))</f>
        <v>s</v>
      </c>
      <c r="AD18" s="430" t="str" cm="1">
        <f t="array" ref="AD18">INDEX(注音編碼對照表!$G$3:$G$54,MATCH(TRUE,EXACT('RIME設定解析 (2)'!$AA18,注音編碼對照表!$C$3:$C$54),0))</f>
        <v>s</v>
      </c>
      <c r="AE18" s="2"/>
      <c r="AF18" s="423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pbPmtTnlkgKhjzcsJZCSwiuMaOoeyxB@NGHWRDVIUAQEYX123570</v>
      </c>
      <c r="AU18" s="38" t="s">
        <v>25</v>
      </c>
      <c r="AV18" s="462" t="str">
        <f>AV9</f>
        <v>7</v>
      </c>
      <c r="AW18" s="40">
        <f xml:space="preserve"> FIND(AV18, AH18)</f>
        <v>51</v>
      </c>
      <c r="AX18" s="2"/>
      <c r="AY18" s="443"/>
      <c r="BB18" s="2"/>
    </row>
    <row r="19" spans="2:54" ht="32.25">
      <c r="H19" s="2">
        <f t="shared" si="2"/>
        <v>17</v>
      </c>
      <c r="I19" s="136" t="str">
        <f t="shared" si="3"/>
        <v>J</v>
      </c>
      <c r="J19" s="414" t="str">
        <f t="shared" si="4"/>
        <v>B</v>
      </c>
      <c r="L19" s="2">
        <v>17</v>
      </c>
      <c r="M19" s="415" t="str">
        <f t="shared" si="5"/>
        <v>B</v>
      </c>
      <c r="N19" s="21" t="str">
        <f t="shared" si="6"/>
        <v>ㆢ</v>
      </c>
      <c r="P19" s="2">
        <v>17</v>
      </c>
      <c r="Q19" s="22" t="str">
        <f t="shared" si="7"/>
        <v>a</v>
      </c>
      <c r="R19" s="22" t="str">
        <f t="shared" si="8"/>
        <v>ㄚ</v>
      </c>
      <c r="T19" s="2">
        <v>17</v>
      </c>
      <c r="U19" s="409" t="str">
        <f t="shared" si="9"/>
        <v>B</v>
      </c>
      <c r="V19" s="411" t="str">
        <f t="shared" si="10"/>
        <v>J</v>
      </c>
      <c r="W19" s="410" t="str" cm="1">
        <f t="array" ref="W19" xml:space="preserve"> INDEX($N$3:$N$53, MATCH(TRUE, EXACT(表格1_33411[[#This Row],[鍵盤按鍵]], $M$3:$M$53), 0))</f>
        <v>ㆢ</v>
      </c>
      <c r="X19" s="412" t="str" cm="1">
        <f t="array" ref="X19" xml:space="preserve"> INDEX(注音編碼對照表!$G$3:$G$58, MATCH(TRUE, EXACT(表格1_33411[[#This Row],[注音編碼]], 注音編碼對照表!$D$3:$D$54), 0))</f>
        <v>ji-</v>
      </c>
      <c r="Y19" s="24"/>
      <c r="Z19" s="413">
        <f t="shared" si="11"/>
        <v>17</v>
      </c>
      <c r="AA19" s="71" t="str">
        <f>U19</f>
        <v>B</v>
      </c>
      <c r="AB19" s="32" t="str" cm="1">
        <f t="array" ref="AB19">INDEX(注音編碼對照表!$E$3:$E$54,MATCH(TRUE,EXACT('RIME設定解析 (2)'!$AA19,注音編碼對照表!$C$3:$C$54),0))</f>
        <v>ㆢ</v>
      </c>
      <c r="AC19" s="379" t="str" cm="1">
        <f t="array" ref="AC19">INDEX(注音編碼對照表!$D$3:$D$54,MATCH(TRUE,EXACT('RIME設定解析 (2)'!$AA19,注音編碼對照表!$C$3:$C$54),0))</f>
        <v>J</v>
      </c>
      <c r="AD19" s="430" t="str" cm="1">
        <f t="array" ref="AD19">INDEX(注音編碼對照表!$G$3:$G$54,MATCH(TRUE,EXACT('RIME設定解析 (2)'!$AA19,注音編碼對照表!$C$3:$C$54),0))</f>
        <v>ji-</v>
      </c>
      <c r="AE19" s="2"/>
      <c r="AF19" s="426" t="s">
        <v>641</v>
      </c>
      <c r="AG19" s="1">
        <f xml:space="preserve"> LEN(AH19)</f>
        <v>52</v>
      </c>
      <c r="AH19" s="427" t="str">
        <f xml:space="preserve"> _xlfn.CONCAT(AB3:AB54)</f>
        <v>ㄅㆠㄆㄇㄉㄊㄋㄌㄍㆣㄎㄏㆡㄗㄘㄙㆢㄐㄑㄒㄫㄧㄨㆬㄚㆦㄜㆤㄞㄠｎㄢㄣㄤㆲㆭㆨㆱㆰㆪㆫㆩㆧㆥㆮㆯˉˋ˪ˊ˫˙</v>
      </c>
      <c r="AV19" s="49" t="str">
        <f xml:space="preserve"> MID(AH19, AW18, 1)</f>
        <v>˫</v>
      </c>
      <c r="AW19" s="40"/>
      <c r="AX19" s="2"/>
      <c r="AY19" s="443"/>
      <c r="BB19" s="2"/>
    </row>
    <row r="20" spans="2:54" ht="32.25">
      <c r="B20" s="1" t="s">
        <v>60</v>
      </c>
      <c r="H20" s="2">
        <f t="shared" si="2"/>
        <v>18</v>
      </c>
      <c r="I20" s="136" t="str">
        <f t="shared" si="3"/>
        <v>Z</v>
      </c>
      <c r="J20" s="414" t="str">
        <f t="shared" si="4"/>
        <v>Y</v>
      </c>
      <c r="L20" s="2">
        <v>18</v>
      </c>
      <c r="M20" s="415" t="str">
        <f t="shared" ref="M20:M22" si="12">J20</f>
        <v>Y</v>
      </c>
      <c r="N20" s="21" t="str">
        <f t="shared" si="6"/>
        <v>ㄐ</v>
      </c>
      <c r="P20" s="2">
        <v>18</v>
      </c>
      <c r="Q20" s="22" t="str">
        <f t="shared" si="7"/>
        <v>o</v>
      </c>
      <c r="R20" s="22" t="str">
        <f t="shared" si="8"/>
        <v>ㆦ</v>
      </c>
      <c r="T20" s="2">
        <v>18</v>
      </c>
      <c r="U20" s="409" t="str">
        <f t="shared" si="9"/>
        <v>Y</v>
      </c>
      <c r="V20" s="411" t="str">
        <f t="shared" si="10"/>
        <v>Z</v>
      </c>
      <c r="W20" s="410" t="str" cm="1">
        <f t="array" ref="W20" xml:space="preserve"> INDEX($N$3:$N$53, MATCH(TRUE, EXACT(表格1_33411[[#This Row],[鍵盤按鍵]], $M$3:$M$53), 0))</f>
        <v>ㄐ</v>
      </c>
      <c r="X20" s="412" t="str" cm="1">
        <f t="array" ref="X20" xml:space="preserve"> INDEX(注音編碼對照表!$G$3:$G$58, MATCH(TRUE, EXACT(表格1_33411[[#This Row],[注音編碼]], 注音編碼對照表!$D$3:$D$54), 0))</f>
        <v>zi-</v>
      </c>
      <c r="Y20" s="24"/>
      <c r="Z20" s="413">
        <f t="shared" si="11"/>
        <v>18</v>
      </c>
      <c r="AA20" s="71" t="str">
        <f>U20</f>
        <v>Y</v>
      </c>
      <c r="AB20" s="32" t="str" cm="1">
        <f t="array" ref="AB20">INDEX(注音編碼對照表!$E$3:$E$54,MATCH(TRUE,EXACT('RIME設定解析 (2)'!$AA20,注音編碼對照表!$C$3:$C$54),0))</f>
        <v>ㄐ</v>
      </c>
      <c r="AC20" s="379" t="str" cm="1">
        <f t="array" ref="AC20">INDEX(注音編碼對照表!$D$3:$D$54,MATCH(TRUE,EXACT('RIME設定解析 (2)'!$AA20,注音編碼對照表!$C$3:$C$54),0))</f>
        <v>Z</v>
      </c>
      <c r="AD20" s="430" t="str" cm="1">
        <f t="array" ref="AD20">INDEX(注音編碼對照表!$G$3:$G$54,MATCH(TRUE,EXACT('RIME設定解析 (2)'!$AA20,注音編碼對照表!$C$3:$C$54),0))</f>
        <v>zi-</v>
      </c>
      <c r="AE20" s="2"/>
      <c r="AF20" s="421"/>
      <c r="AG20" s="2"/>
      <c r="AV20" s="11"/>
      <c r="AX20" s="2"/>
      <c r="AY20" s="443"/>
      <c r="BB20" s="2"/>
    </row>
    <row r="21" spans="2:54" ht="32.25">
      <c r="B21" s="12" t="s">
        <v>63</v>
      </c>
      <c r="H21" s="2">
        <f t="shared" si="2"/>
        <v>19</v>
      </c>
      <c r="I21" s="136" t="str">
        <f t="shared" si="3"/>
        <v>C</v>
      </c>
      <c r="J21" s="414" t="str">
        <f t="shared" si="4"/>
        <v>H</v>
      </c>
      <c r="L21" s="2">
        <v>19</v>
      </c>
      <c r="M21" s="415" t="str">
        <f t="shared" si="12"/>
        <v>H</v>
      </c>
      <c r="N21" s="21" t="str">
        <f t="shared" si="6"/>
        <v>ㄑ</v>
      </c>
      <c r="P21" s="2">
        <v>19</v>
      </c>
      <c r="Q21" s="22" t="str">
        <f t="shared" si="7"/>
        <v>ø</v>
      </c>
      <c r="R21" s="22" t="str">
        <f t="shared" si="8"/>
        <v>ㄜ</v>
      </c>
      <c r="T21" s="2">
        <v>19</v>
      </c>
      <c r="U21" s="409" t="str">
        <f t="shared" si="9"/>
        <v>H</v>
      </c>
      <c r="V21" s="411" t="str">
        <f t="shared" si="10"/>
        <v>C</v>
      </c>
      <c r="W21" s="410" t="str" cm="1">
        <f t="array" ref="W21" xml:space="preserve"> INDEX($N$3:$N$53, MATCH(TRUE, EXACT(表格1_33411[[#This Row],[鍵盤按鍵]], $M$3:$M$53), 0))</f>
        <v>ㄑ</v>
      </c>
      <c r="X21" s="412" t="str" cm="1">
        <f t="array" ref="X21" xml:space="preserve"> INDEX(注音編碼對照表!$G$3:$G$58, MATCH(TRUE, EXACT(表格1_33411[[#This Row],[注音編碼]], 注音編碼對照表!$D$3:$D$54), 0))</f>
        <v>ci-</v>
      </c>
      <c r="Y21" s="24"/>
      <c r="Z21" s="413">
        <f t="shared" si="11"/>
        <v>19</v>
      </c>
      <c r="AA21" s="71" t="str">
        <f>U21</f>
        <v>H</v>
      </c>
      <c r="AB21" s="32" t="str" cm="1">
        <f t="array" ref="AB21">INDEX(注音編碼對照表!$E$3:$E$54,MATCH(TRUE,EXACT('RIME設定解析 (2)'!$AA21,注音編碼對照表!$C$3:$C$54),0))</f>
        <v>ㄑ</v>
      </c>
      <c r="AC21" s="379" t="str" cm="1">
        <f t="array" ref="AC21">INDEX(注音編碼對照表!$D$3:$D$54,MATCH(TRUE,EXACT('RIME設定解析 (2)'!$AA21,注音編碼對照表!$C$3:$C$54),0))</f>
        <v>C</v>
      </c>
      <c r="AD21" s="430" t="str" cm="1">
        <f t="array" ref="AD21">INDEX(注音編碼對照表!$G$3:$G$54,MATCH(TRUE,EXACT('RIME設定解析 (2)'!$AA21,注音編碼對照表!$C$3:$C$54),0))</f>
        <v>ci-</v>
      </c>
      <c r="AE21" s="2"/>
      <c r="AF21" s="421"/>
      <c r="AG21" s="2"/>
      <c r="AV21" s="11"/>
      <c r="AX21" s="2"/>
      <c r="AY21" s="443"/>
      <c r="BB21" s="2"/>
    </row>
    <row r="22" spans="2:54" ht="32.25">
      <c r="B22" s="2">
        <f xml:space="preserve"> SEARCH("|",B21,1)</f>
        <v>7</v>
      </c>
      <c r="H22" s="2">
        <f t="shared" si="2"/>
        <v>20</v>
      </c>
      <c r="I22" s="136" t="str">
        <f t="shared" si="3"/>
        <v>S</v>
      </c>
      <c r="J22" s="414" t="str">
        <f t="shared" si="4"/>
        <v>N</v>
      </c>
      <c r="L22" s="2">
        <v>20</v>
      </c>
      <c r="M22" s="415" t="str">
        <f t="shared" si="12"/>
        <v>N</v>
      </c>
      <c r="N22" s="21" t="str">
        <f t="shared" si="6"/>
        <v>ㄒ</v>
      </c>
      <c r="P22" s="2">
        <v>20</v>
      </c>
      <c r="Q22" s="22" t="str">
        <f t="shared" si="7"/>
        <v>e</v>
      </c>
      <c r="R22" s="22" t="str">
        <f t="shared" si="8"/>
        <v>ㆤ</v>
      </c>
      <c r="T22" s="2">
        <v>20</v>
      </c>
      <c r="U22" s="409" t="str">
        <f t="shared" si="9"/>
        <v>N</v>
      </c>
      <c r="V22" s="411" t="str">
        <f t="shared" si="10"/>
        <v>S</v>
      </c>
      <c r="W22" s="410" t="str" cm="1">
        <f t="array" ref="W22" xml:space="preserve"> INDEX($N$3:$N$53, MATCH(TRUE, EXACT(表格1_33411[[#This Row],[鍵盤按鍵]], $M$3:$M$53), 0))</f>
        <v>ㄒ</v>
      </c>
      <c r="X22" s="412" t="str" cm="1">
        <f t="array" ref="X22" xml:space="preserve"> INDEX(注音編碼對照表!$G$3:$G$58, MATCH(TRUE, EXACT(表格1_33411[[#This Row],[注音編碼]], 注音編碼對照表!$D$3:$D$54), 0))</f>
        <v>si-</v>
      </c>
      <c r="Y22" s="24"/>
      <c r="Z22" s="413">
        <f t="shared" si="11"/>
        <v>20</v>
      </c>
      <c r="AA22" s="71" t="str">
        <f>U22</f>
        <v>N</v>
      </c>
      <c r="AB22" s="32" t="str" cm="1">
        <f t="array" ref="AB22">INDEX(注音編碼對照表!$E$3:$E$54,MATCH(TRUE,EXACT('RIME設定解析 (2)'!$AA22,注音編碼對照表!$C$3:$C$54),0))</f>
        <v>ㄒ</v>
      </c>
      <c r="AC22" s="379" t="str" cm="1">
        <f t="array" ref="AC22">INDEX(注音編碼對照表!$D$3:$D$54,MATCH(TRUE,EXACT('RIME設定解析 (2)'!$AA22,注音編碼對照表!$C$3:$C$54),0))</f>
        <v>S</v>
      </c>
      <c r="AD22" s="430" t="str" cm="1">
        <f t="array" ref="AD22">INDEX(注音編碼對照表!$G$3:$G$54,MATCH(TRUE,EXACT('RIME設定解析 (2)'!$AA22,注音編碼對照表!$C$3:$C$54),0))</f>
        <v>si-</v>
      </c>
      <c r="AE22" s="2"/>
      <c r="AF22" s="421"/>
      <c r="AG22" s="2"/>
      <c r="AV22" s="11"/>
      <c r="AX22" s="2"/>
      <c r="AY22" s="443"/>
      <c r="BB22" s="2"/>
    </row>
    <row r="23" spans="2:54" ht="32.25">
      <c r="B23" s="2">
        <f xml:space="preserve"> SEARCH("|",B21,B22+1)</f>
        <v>34</v>
      </c>
      <c r="H23" s="2">
        <f t="shared" si="2"/>
        <v>21</v>
      </c>
      <c r="I23" s="136" t="str">
        <f t="shared" si="3"/>
        <v>w</v>
      </c>
      <c r="J23" s="136" t="str">
        <f t="shared" si="4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6"/>
        <v>ㄥ</v>
      </c>
      <c r="P23" s="2">
        <v>21</v>
      </c>
      <c r="Q23" s="22" t="str">
        <f t="shared" si="7"/>
        <v>I</v>
      </c>
      <c r="R23" s="22" t="str">
        <f t="shared" si="8"/>
        <v>ㄞ</v>
      </c>
      <c r="T23" s="2">
        <v>21</v>
      </c>
      <c r="U23" s="409" t="str">
        <f t="shared" si="9"/>
        <v>?</v>
      </c>
      <c r="V23" s="411" t="str">
        <f t="shared" si="10"/>
        <v>w</v>
      </c>
      <c r="W23" s="410" t="str" cm="1">
        <f t="array" ref="W23" xml:space="preserve"> INDEX($N$3:$N$53, MATCH(TRUE, EXACT(表格1_33411[[#This Row],[鍵盤按鍵]], $M$3:$M$53), 0))</f>
        <v>ㄥ</v>
      </c>
      <c r="X23" s="412" t="str" cm="1">
        <f t="array" ref="X23" xml:space="preserve"> INDEX(注音編碼對照表!$G$3:$G$58, MATCH(TRUE, EXACT(表格1_33411[[#This Row],[注音編碼]], 注音編碼對照表!$D$3:$D$54), 0))</f>
        <v>ng-</v>
      </c>
      <c r="Y23" s="24"/>
      <c r="Z23" s="413">
        <f t="shared" si="11"/>
        <v>21</v>
      </c>
      <c r="AA23" s="71" t="str">
        <f>U23</f>
        <v>?</v>
      </c>
      <c r="AB23" s="32" t="str" cm="1">
        <f t="array" ref="AB23">INDEX(注音編碼對照表!$E$3:$E$54,MATCH(TRUE,EXACT('RIME設定解析 (2)'!$AA23,注音編碼對照表!$C$3:$C$54),0))</f>
        <v>ㄫ</v>
      </c>
      <c r="AC23" s="379" t="str" cm="1">
        <f t="array" ref="AC23">INDEX(注音編碼對照表!$D$3:$D$54,MATCH(TRUE,EXACT('RIME設定解析 (2)'!$AA23,注音編碼對照表!$C$3:$C$54),0))</f>
        <v>w</v>
      </c>
      <c r="AD23" s="430" t="str" cm="1">
        <f t="array" ref="AD23">INDEX(注音編碼對照表!$G$3:$G$54,MATCH(TRUE,EXACT('RIME設定解析 (2)'!$AA23,注音編碼對照表!$C$3:$C$54),0))</f>
        <v>ng-</v>
      </c>
      <c r="AE23" s="2"/>
      <c r="AF23" s="421"/>
      <c r="AG23" s="2"/>
      <c r="AV23" s="11"/>
      <c r="AX23" s="2"/>
      <c r="AY23" s="443"/>
      <c r="BB23" s="2"/>
    </row>
    <row r="24" spans="2:54" ht="32.25">
      <c r="B24" s="2">
        <f xml:space="preserve"> SEARCH("|",B21,B23+1)</f>
        <v>61</v>
      </c>
      <c r="H24" s="2">
        <f t="shared" si="2"/>
        <v>22</v>
      </c>
      <c r="I24" s="136" t="str">
        <f t="shared" si="3"/>
        <v>i</v>
      </c>
      <c r="J24" s="136" t="str">
        <f t="shared" si="4"/>
        <v>u</v>
      </c>
      <c r="L24" s="2">
        <v>22</v>
      </c>
      <c r="M24" s="21" t="str">
        <f t="shared" si="13"/>
        <v>u</v>
      </c>
      <c r="N24" s="21" t="str">
        <f t="shared" si="6"/>
        <v>ㄧ</v>
      </c>
      <c r="P24" s="2">
        <v>22</v>
      </c>
      <c r="Q24" s="22" t="str">
        <f t="shared" si="7"/>
        <v>U</v>
      </c>
      <c r="R24" s="22" t="str">
        <f t="shared" si="8"/>
        <v>ㄠ</v>
      </c>
      <c r="T24" s="2">
        <v>22</v>
      </c>
      <c r="U24" s="409" t="str">
        <f t="shared" si="9"/>
        <v>u</v>
      </c>
      <c r="V24" s="411" t="str">
        <f t="shared" si="10"/>
        <v>i</v>
      </c>
      <c r="W24" s="410" t="str" cm="1">
        <f t="array" ref="W24" xml:space="preserve"> INDEX($N$3:$N$53, MATCH(TRUE, EXACT(表格1_33411[[#This Row],[鍵盤按鍵]], $M$3:$M$53), 0))</f>
        <v>ㄧ</v>
      </c>
      <c r="X24" s="412" t="str" cm="1">
        <f t="array" ref="X24" xml:space="preserve"> INDEX(注音編碼對照表!$G$3:$G$58, MATCH(TRUE, EXACT(表格1_33411[[#This Row],[注音編碼]], 注音編碼對照表!$D$3:$D$54), 0))</f>
        <v>i</v>
      </c>
      <c r="Y24" s="24"/>
      <c r="Z24" s="98">
        <f t="shared" si="11"/>
        <v>22</v>
      </c>
      <c r="AA24" s="71" t="str">
        <f>U24</f>
        <v>u</v>
      </c>
      <c r="AB24" s="32" t="str" cm="1">
        <f t="array" ref="AB24">INDEX(注音編碼對照表!$E$3:$E$54,MATCH(TRUE,EXACT('RIME設定解析 (2)'!$AA24,注音編碼對照表!$C$3:$C$54),0))</f>
        <v>ㄧ</v>
      </c>
      <c r="AC24" s="379" t="str" cm="1">
        <f t="array" ref="AC24">INDEX(注音編碼對照表!$D$3:$D$54,MATCH(TRUE,EXACT('RIME設定解析 (2)'!$AA24,注音編碼對照表!$C$3:$C$54),0))</f>
        <v>i</v>
      </c>
      <c r="AD24" s="430" t="str" cm="1">
        <f t="array" ref="AD24">INDEX(注音編碼對照表!$G$3:$G$54,MATCH(TRUE,EXACT('RIME設定解析 (2)'!$AA24,注音編碼對照表!$C$3:$C$54),0))</f>
        <v>i</v>
      </c>
      <c r="AE24" s="2"/>
      <c r="AF24" s="421"/>
      <c r="AG24" s="2"/>
      <c r="AV24" s="11"/>
      <c r="AX24" s="2"/>
      <c r="AY24" s="443"/>
      <c r="BB24" s="2"/>
    </row>
    <row r="25" spans="2:54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2"/>
        <v>23</v>
      </c>
      <c r="I25" s="136" t="str">
        <f t="shared" si="3"/>
        <v>u</v>
      </c>
      <c r="J25" s="136" t="str">
        <f t="shared" si="4"/>
        <v>j</v>
      </c>
      <c r="L25" s="2">
        <v>23</v>
      </c>
      <c r="M25" s="21" t="str">
        <f t="shared" si="13"/>
        <v>j</v>
      </c>
      <c r="N25" s="21" t="str">
        <f t="shared" si="6"/>
        <v>ㄨ</v>
      </c>
      <c r="P25" s="2">
        <v>23</v>
      </c>
      <c r="Q25" s="22" t="str">
        <f t="shared" si="7"/>
        <v>B</v>
      </c>
      <c r="R25" s="22" t="str">
        <f t="shared" si="8"/>
        <v>ㆬ</v>
      </c>
      <c r="T25" s="2">
        <v>23</v>
      </c>
      <c r="U25" s="409" t="str">
        <f t="shared" si="9"/>
        <v>j</v>
      </c>
      <c r="V25" s="411" t="str">
        <f t="shared" si="10"/>
        <v>u</v>
      </c>
      <c r="W25" s="410" t="str" cm="1">
        <f t="array" ref="W25" xml:space="preserve"> INDEX($N$3:$N$53, MATCH(TRUE, EXACT(表格1_33411[[#This Row],[鍵盤按鍵]], $M$3:$M$53), 0))</f>
        <v>ㄨ</v>
      </c>
      <c r="X25" s="412" t="str" cm="1">
        <f t="array" ref="X25" xml:space="preserve"> INDEX(注音編碼對照表!$G$3:$G$58, MATCH(TRUE, EXACT(表格1_33411[[#This Row],[注音編碼]], 注音編碼對照表!$D$3:$D$54), 0))</f>
        <v>u</v>
      </c>
      <c r="Y25" s="24"/>
      <c r="Z25" s="98">
        <f t="shared" si="11"/>
        <v>23</v>
      </c>
      <c r="AA25" s="71" t="str">
        <f>U25</f>
        <v>j</v>
      </c>
      <c r="AB25" s="32" t="str" cm="1">
        <f t="array" ref="AB25">INDEX(注音編碼對照表!$E$3:$E$54,MATCH(TRUE,EXACT('RIME設定解析 (2)'!$AA25,注音編碼對照表!$C$3:$C$54),0))</f>
        <v>ㄨ</v>
      </c>
      <c r="AC25" s="379" t="str" cm="1">
        <f t="array" ref="AC25">INDEX(注音編碼對照表!$D$3:$D$54,MATCH(TRUE,EXACT('RIME設定解析 (2)'!$AA25,注音編碼對照表!$C$3:$C$54),0))</f>
        <v>u</v>
      </c>
      <c r="AD25" s="430" t="str" cm="1">
        <f t="array" ref="AD25">INDEX(注音編碼對照表!$G$3:$G$54,MATCH(TRUE,EXACT('RIME設定解析 (2)'!$AA25,注音編碼對照表!$C$3:$C$54),0))</f>
        <v>u</v>
      </c>
      <c r="AE25" s="2"/>
      <c r="AF25" s="421"/>
      <c r="AG25" s="2"/>
      <c r="AV25" s="11"/>
      <c r="AX25" s="2"/>
      <c r="AY25" s="443"/>
      <c r="BB25" s="2"/>
    </row>
    <row r="26" spans="2:54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2"/>
        <v>24</v>
      </c>
      <c r="I26" s="136" t="str">
        <f t="shared" si="3"/>
        <v>M</v>
      </c>
      <c r="J26" s="136" t="str">
        <f t="shared" si="4"/>
        <v>m</v>
      </c>
      <c r="L26" s="2">
        <v>24</v>
      </c>
      <c r="M26" s="21" t="str">
        <f t="shared" si="13"/>
        <v>m</v>
      </c>
      <c r="N26" s="21" t="str">
        <f t="shared" si="6"/>
        <v>ㄇ</v>
      </c>
      <c r="P26" s="2">
        <v>24</v>
      </c>
      <c r="Q26" s="22" t="str">
        <f t="shared" si="7"/>
        <v>D</v>
      </c>
      <c r="R26" s="22" t="str">
        <f t="shared" si="8"/>
        <v>ㄣ</v>
      </c>
      <c r="T26" s="2">
        <v>24</v>
      </c>
      <c r="U26" s="409" t="str">
        <f t="shared" si="9"/>
        <v>m</v>
      </c>
      <c r="V26" s="411" t="str">
        <f t="shared" si="10"/>
        <v>M</v>
      </c>
      <c r="W26" s="410" t="str" cm="1">
        <f t="array" ref="W26" xml:space="preserve"> INDEX($N$3:$N$53, MATCH(TRUE, EXACT(表格1_33411[[#This Row],[鍵盤按鍵]], $M$3:$M$53), 0))</f>
        <v>ㄇ</v>
      </c>
      <c r="X26" s="412" t="str" cm="1">
        <f t="array" ref="X26" xml:space="preserve"> INDEX(注音編碼對照表!$G$3:$G$58, MATCH(TRUE, EXACT(表格1_33411[[#This Row],[注音編碼]], 注音編碼對照表!$D$3:$D$54), 0))</f>
        <v>-m</v>
      </c>
      <c r="Y26" s="24"/>
      <c r="Z26" s="98">
        <f t="shared" si="11"/>
        <v>24</v>
      </c>
      <c r="AA26" s="71" t="str">
        <f>U26</f>
        <v>m</v>
      </c>
      <c r="AB26" s="32" t="str" cm="1">
        <f t="array" ref="AB26">INDEX(注音編碼對照表!$E$3:$E$54,MATCH(TRUE,EXACT('RIME設定解析 (2)'!$AA26,注音編碼對照表!$C$3:$C$54),0))</f>
        <v>ㆬ</v>
      </c>
      <c r="AC26" s="379" t="str" cm="1">
        <f t="array" ref="AC26">INDEX(注音編碼對照表!$D$3:$D$54,MATCH(TRUE,EXACT('RIME設定解析 (2)'!$AA26,注音編碼對照表!$C$3:$C$54),0))</f>
        <v>M</v>
      </c>
      <c r="AD26" s="430" t="str" cm="1">
        <f t="array" ref="AD26">INDEX(注音編碼對照表!$G$3:$G$54,MATCH(TRUE,EXACT('RIME設定解析 (2)'!$AA26,注音編碼對照表!$C$3:$C$54),0))</f>
        <v>-m</v>
      </c>
      <c r="AE26" s="2"/>
      <c r="AF26" s="421" t="s">
        <v>67</v>
      </c>
      <c r="AG26" s="2"/>
      <c r="AV26" s="11"/>
      <c r="AX26" s="2"/>
      <c r="AY26" s="443"/>
      <c r="BB26" s="2"/>
    </row>
    <row r="27" spans="2:54" ht="32.25">
      <c r="H27" s="2">
        <f t="shared" si="2"/>
        <v>25</v>
      </c>
      <c r="I27" s="136" t="str">
        <f t="shared" si="3"/>
        <v>a</v>
      </c>
      <c r="J27" s="136" t="str">
        <f t="shared" si="4"/>
        <v>8</v>
      </c>
      <c r="L27" s="2">
        <v>25</v>
      </c>
      <c r="M27" s="21" t="str">
        <f t="shared" si="13"/>
        <v>8</v>
      </c>
      <c r="N27" s="21" t="str">
        <f t="shared" si="6"/>
        <v>ㄚ</v>
      </c>
      <c r="P27" s="2">
        <v>25</v>
      </c>
      <c r="Q27" s="22" t="str">
        <f t="shared" si="7"/>
        <v>G</v>
      </c>
      <c r="R27" s="22" t="str">
        <f t="shared" si="8"/>
        <v>ㆭ</v>
      </c>
      <c r="T27" s="2">
        <v>25</v>
      </c>
      <c r="U27" s="409" t="str">
        <f t="shared" si="9"/>
        <v>8</v>
      </c>
      <c r="V27" s="411" t="str">
        <f t="shared" si="10"/>
        <v>a</v>
      </c>
      <c r="W27" s="410" t="str" cm="1">
        <f t="array" ref="W27" xml:space="preserve"> INDEX($N$3:$N$53, MATCH(TRUE, EXACT(表格1_33411[[#This Row],[鍵盤按鍵]], $M$3:$M$53), 0))</f>
        <v>ㄚ</v>
      </c>
      <c r="X27" s="412" t="str" cm="1">
        <f t="array" ref="X27" xml:space="preserve"> INDEX(注音編碼對照表!$G$3:$G$58, MATCH(TRUE, EXACT(表格1_33411[[#This Row],[注音編碼]], 注音編碼對照表!$D$3:$D$54), 0))</f>
        <v>a</v>
      </c>
      <c r="Y27" s="24"/>
      <c r="Z27" s="98">
        <f t="shared" si="11"/>
        <v>25</v>
      </c>
      <c r="AA27" s="71" t="str">
        <f>U27</f>
        <v>8</v>
      </c>
      <c r="AB27" s="32" t="str" cm="1">
        <f t="array" ref="AB27">INDEX(注音編碼對照表!$E$3:$E$54,MATCH(TRUE,EXACT('RIME設定解析 (2)'!$AA27,注音編碼對照表!$C$3:$C$54),0))</f>
        <v>ㄚ</v>
      </c>
      <c r="AC27" s="379" t="str" cm="1">
        <f t="array" ref="AC27">INDEX(注音編碼對照表!$D$3:$D$54,MATCH(TRUE,EXACT('RIME設定解析 (2)'!$AA27,注音編碼對照表!$C$3:$C$54),0))</f>
        <v>a</v>
      </c>
      <c r="AD27" s="430" t="str" cm="1">
        <f t="array" ref="AD27">INDEX(注音編碼對照表!$G$3:$G$54,MATCH(TRUE,EXACT('RIME設定解析 (2)'!$AA27,注音編碼對照表!$C$3:$C$54),0))</f>
        <v>a</v>
      </c>
      <c r="AE27" s="2"/>
      <c r="AF27" s="421" t="s">
        <v>121</v>
      </c>
      <c r="AG27" s="2"/>
      <c r="AV27" s="11"/>
      <c r="AX27" s="2"/>
      <c r="AY27" s="443"/>
      <c r="BB27" s="2"/>
    </row>
    <row r="28" spans="2:54" ht="32.25">
      <c r="H28" s="2">
        <f t="shared" si="2"/>
        <v>26</v>
      </c>
      <c r="I28" s="136" t="str">
        <f t="shared" si="3"/>
        <v>O</v>
      </c>
      <c r="J28" s="136" t="str">
        <f t="shared" si="4"/>
        <v>i</v>
      </c>
      <c r="L28" s="2">
        <v>26</v>
      </c>
      <c r="M28" s="21" t="str">
        <f t="shared" si="13"/>
        <v>i</v>
      </c>
      <c r="N28" s="21" t="str">
        <f t="shared" si="6"/>
        <v>ㄛ</v>
      </c>
      <c r="P28" s="2">
        <v>26</v>
      </c>
      <c r="Q28" s="22" t="str">
        <f t="shared" si="7"/>
        <v>N</v>
      </c>
      <c r="R28" s="22" t="str">
        <f t="shared" si="8"/>
        <v>ｎ</v>
      </c>
      <c r="T28" s="2">
        <v>26</v>
      </c>
      <c r="U28" s="409" t="str">
        <f t="shared" si="9"/>
        <v>i</v>
      </c>
      <c r="V28" s="411" t="str">
        <f t="shared" si="10"/>
        <v>O</v>
      </c>
      <c r="W28" s="410" t="str" cm="1">
        <f t="array" ref="W28" xml:space="preserve"> INDEX($N$3:$N$53, MATCH(TRUE, EXACT(表格1_33411[[#This Row],[鍵盤按鍵]], $M$3:$M$53), 0))</f>
        <v>ㄛ</v>
      </c>
      <c r="X28" s="412" t="str" cm="1">
        <f t="array" ref="X28" xml:space="preserve"> INDEX(注音編碼對照表!$G$3:$G$58, MATCH(TRUE, EXACT(表格1_33411[[#This Row],[注音編碼]], 注音編碼對照表!$D$3:$D$54), 0))</f>
        <v>oo</v>
      </c>
      <c r="Y28" s="24"/>
      <c r="Z28" s="98">
        <f t="shared" si="11"/>
        <v>26</v>
      </c>
      <c r="AA28" s="71" t="str">
        <f>U28</f>
        <v>i</v>
      </c>
      <c r="AB28" s="32" t="str" cm="1">
        <f t="array" ref="AB28">INDEX(注音編碼對照表!$E$3:$E$54,MATCH(TRUE,EXACT('RIME設定解析 (2)'!$AA28,注音編碼對照表!$C$3:$C$54),0))</f>
        <v>ㆦ</v>
      </c>
      <c r="AC28" s="379" t="str" cm="1">
        <f t="array" ref="AC28">INDEX(注音編碼對照表!$D$3:$D$54,MATCH(TRUE,EXACT('RIME設定解析 (2)'!$AA28,注音編碼對照表!$C$3:$C$54),0))</f>
        <v>O</v>
      </c>
      <c r="AD28" s="430" t="str" cm="1">
        <f t="array" ref="AD28">INDEX(注音編碼對照表!$G$3:$G$54,MATCH(TRUE,EXACT('RIME設定解析 (2)'!$AA28,注音編碼對照表!$C$3:$C$54),0))</f>
        <v>oo</v>
      </c>
      <c r="AE28" s="2"/>
      <c r="AF28" s="421" t="s">
        <v>473</v>
      </c>
      <c r="AG28" s="2"/>
      <c r="AV28" s="11"/>
      <c r="AX28" s="2"/>
      <c r="AY28" s="443"/>
      <c r="BB28" s="2"/>
    </row>
    <row r="29" spans="2:54" ht="32.25">
      <c r="H29" s="2">
        <f t="shared" si="2"/>
        <v>27</v>
      </c>
      <c r="I29" s="136" t="str">
        <f t="shared" si="3"/>
        <v>o</v>
      </c>
      <c r="J29" s="136" t="str">
        <f t="shared" si="4"/>
        <v>k</v>
      </c>
      <c r="L29" s="2">
        <v>27</v>
      </c>
      <c r="M29" s="21" t="str">
        <f t="shared" si="13"/>
        <v>k</v>
      </c>
      <c r="N29" s="21" t="str">
        <f t="shared" si="6"/>
        <v>ㄜ</v>
      </c>
      <c r="P29" s="2">
        <v>27</v>
      </c>
      <c r="Q29" s="22" t="str">
        <f t="shared" si="7"/>
        <v/>
      </c>
      <c r="R29" s="22" t="str">
        <f t="shared" si="8"/>
        <v/>
      </c>
      <c r="T29" s="2">
        <v>27</v>
      </c>
      <c r="U29" s="409" t="str">
        <f t="shared" si="9"/>
        <v>k</v>
      </c>
      <c r="V29" s="411" t="str">
        <f t="shared" si="10"/>
        <v>o</v>
      </c>
      <c r="W29" s="410" t="str" cm="1">
        <f t="array" ref="W29" xml:space="preserve"> INDEX($N$3:$N$53, MATCH(TRUE, EXACT(表格1_33411[[#This Row],[鍵盤按鍵]], $M$3:$M$53), 0))</f>
        <v>ㄜ</v>
      </c>
      <c r="X29" s="412" t="str" cm="1">
        <f t="array" ref="X29" xml:space="preserve"> INDEX(注音編碼對照表!$G$3:$G$58, MATCH(TRUE, EXACT(表格1_33411[[#This Row],[注音編碼]], 注音編碼對照表!$D$3:$D$54), 0))</f>
        <v>o</v>
      </c>
      <c r="Y29" s="24"/>
      <c r="Z29" s="98">
        <f t="shared" si="11"/>
        <v>27</v>
      </c>
      <c r="AA29" s="71" t="str">
        <f>U29</f>
        <v>k</v>
      </c>
      <c r="AB29" s="32" t="str" cm="1">
        <f t="array" ref="AB29">INDEX(注音編碼對照表!$E$3:$E$54,MATCH(TRUE,EXACT('RIME設定解析 (2)'!$AA29,注音編碼對照表!$C$3:$C$54),0))</f>
        <v>ㄜ</v>
      </c>
      <c r="AC29" s="379" t="str" cm="1">
        <f t="array" ref="AC29">INDEX(注音編碼對照表!$D$3:$D$54,MATCH(TRUE,EXACT('RIME設定解析 (2)'!$AA29,注音編碼對照表!$C$3:$C$54),0))</f>
        <v>o</v>
      </c>
      <c r="AD29" s="430" t="str" cm="1">
        <f t="array" ref="AD29">INDEX(注音編碼對照表!$G$3:$G$54,MATCH(TRUE,EXACT('RIME設定解析 (2)'!$AA29,注音編碼對照表!$C$3:$C$54),0))</f>
        <v>o</v>
      </c>
      <c r="AE29" s="2"/>
      <c r="AF29" s="421" t="s">
        <v>61</v>
      </c>
      <c r="AG29" s="2"/>
      <c r="AV29" s="11"/>
      <c r="AX29" s="2"/>
      <c r="AY29" s="443"/>
      <c r="BB29" s="2"/>
    </row>
    <row r="30" spans="2:54" ht="32.25">
      <c r="H30" s="2">
        <f t="shared" si="2"/>
        <v>28</v>
      </c>
      <c r="I30" s="136" t="str">
        <f t="shared" si="3"/>
        <v>e</v>
      </c>
      <c r="J30" s="136" t="str">
        <f t="shared" si="4"/>
        <v>,</v>
      </c>
      <c r="L30" s="2">
        <v>28</v>
      </c>
      <c r="M30" s="21" t="str">
        <f t="shared" si="13"/>
        <v>,</v>
      </c>
      <c r="N30" s="21" t="str">
        <f t="shared" si="6"/>
        <v>ㄝ</v>
      </c>
      <c r="P30" s="2">
        <v>28</v>
      </c>
      <c r="Q30" s="22" t="str">
        <f t="shared" si="7"/>
        <v/>
      </c>
      <c r="R30" s="22" t="str">
        <f t="shared" si="8"/>
        <v/>
      </c>
      <c r="T30" s="2">
        <v>28</v>
      </c>
      <c r="U30" s="409" t="str">
        <f t="shared" si="9"/>
        <v>,</v>
      </c>
      <c r="V30" s="411" t="str">
        <f t="shared" si="10"/>
        <v>e</v>
      </c>
      <c r="W30" s="410" t="str" cm="1">
        <f t="array" ref="W30" xml:space="preserve"> INDEX($N$3:$N$53, MATCH(TRUE, EXACT(表格1_33411[[#This Row],[鍵盤按鍵]], $M$3:$M$53), 0))</f>
        <v>ㄝ</v>
      </c>
      <c r="X30" s="412" t="str" cm="1">
        <f t="array" ref="X30" xml:space="preserve"> INDEX(注音編碼對照表!$G$3:$G$58, MATCH(TRUE, EXACT(表格1_33411[[#This Row],[注音編碼]], 注音編碼對照表!$D$3:$D$54), 0))</f>
        <v>e</v>
      </c>
      <c r="Y30" s="24"/>
      <c r="Z30" s="98">
        <f t="shared" si="11"/>
        <v>28</v>
      </c>
      <c r="AA30" s="71" t="str">
        <f>U30</f>
        <v>,</v>
      </c>
      <c r="AB30" s="32" t="str" cm="1">
        <f t="array" ref="AB30">INDEX(注音編碼對照表!$E$3:$E$54,MATCH(TRUE,EXACT('RIME設定解析 (2)'!$AA30,注音編碼對照表!$C$3:$C$54),0))</f>
        <v>ㆤ</v>
      </c>
      <c r="AC30" s="379" t="str" cm="1">
        <f t="array" ref="AC30">INDEX(注音編碼對照表!$D$3:$D$54,MATCH(TRUE,EXACT('RIME設定解析 (2)'!$AA30,注音編碼對照表!$C$3:$C$54),0))</f>
        <v>e</v>
      </c>
      <c r="AD30" s="430" t="str" cm="1">
        <f t="array" ref="AD30">INDEX(注音編碼對照表!$G$3:$G$54,MATCH(TRUE,EXACT('RIME設定解析 (2)'!$AA30,注音編碼對照表!$C$3:$C$54),0))</f>
        <v>e</v>
      </c>
      <c r="AE30" s="2"/>
      <c r="AF30" s="421" t="s">
        <v>119</v>
      </c>
      <c r="AG30" s="2"/>
      <c r="AV30" s="11"/>
      <c r="AX30" s="2"/>
      <c r="AY30" s="443"/>
      <c r="BB30" s="2"/>
    </row>
    <row r="31" spans="2:54" ht="32.25">
      <c r="H31" s="2">
        <f t="shared" si="2"/>
        <v>29</v>
      </c>
      <c r="I31" s="136" t="str">
        <f t="shared" si="3"/>
        <v>y</v>
      </c>
      <c r="J31" s="136" t="str">
        <f t="shared" si="4"/>
        <v>9</v>
      </c>
      <c r="L31" s="2">
        <v>29</v>
      </c>
      <c r="M31" s="21" t="str">
        <f t="shared" si="13"/>
        <v>9</v>
      </c>
      <c r="N31" s="21" t="str">
        <f t="shared" si="6"/>
        <v>ㄞ</v>
      </c>
      <c r="P31" s="2">
        <v>29</v>
      </c>
      <c r="Q31" s="22" t="str">
        <f t="shared" si="7"/>
        <v/>
      </c>
      <c r="R31" s="22" t="str">
        <f t="shared" si="8"/>
        <v/>
      </c>
      <c r="T31" s="2">
        <v>29</v>
      </c>
      <c r="U31" s="409" t="str">
        <f t="shared" si="9"/>
        <v>9</v>
      </c>
      <c r="V31" s="411" t="str">
        <f t="shared" si="10"/>
        <v>y</v>
      </c>
      <c r="W31" s="410" t="str" cm="1">
        <f t="array" ref="W31" xml:space="preserve"> INDEX($N$3:$N$53, MATCH(TRUE, EXACT(表格1_33411[[#This Row],[鍵盤按鍵]], $M$3:$M$53), 0))</f>
        <v>ㄞ</v>
      </c>
      <c r="X31" s="412" t="str" cm="1">
        <f t="array" ref="X31" xml:space="preserve"> INDEX(注音編碼對照表!$G$3:$G$58, MATCH(TRUE, EXACT(表格1_33411[[#This Row],[注音編碼]], 注音編碼對照表!$D$3:$D$54), 0))</f>
        <v>ai</v>
      </c>
      <c r="Y31" s="24"/>
      <c r="Z31" s="98">
        <f t="shared" si="11"/>
        <v>29</v>
      </c>
      <c r="AA31" s="71" t="str">
        <f>U31</f>
        <v>9</v>
      </c>
      <c r="AB31" s="32" t="str" cm="1">
        <f t="array" ref="AB31">INDEX(注音編碼對照表!$E$3:$E$54,MATCH(TRUE,EXACT('RIME設定解析 (2)'!$AA31,注音編碼對照表!$C$3:$C$54),0))</f>
        <v>ㄞ</v>
      </c>
      <c r="AC31" s="379" t="str" cm="1">
        <f t="array" ref="AC31">INDEX(注音編碼對照表!$D$3:$D$54,MATCH(TRUE,EXACT('RIME設定解析 (2)'!$AA31,注音編碼對照表!$C$3:$C$54),0))</f>
        <v>y</v>
      </c>
      <c r="AD31" s="430" t="str" cm="1">
        <f t="array" ref="AD31">INDEX(注音編碼對照表!$G$3:$G$54,MATCH(TRUE,EXACT('RIME設定解析 (2)'!$AA31,注音編碼對照表!$C$3:$C$54),0))</f>
        <v>ai</v>
      </c>
      <c r="AE31" s="2"/>
      <c r="AF31" s="421" t="s">
        <v>241</v>
      </c>
      <c r="AG31" s="2"/>
      <c r="AV31" s="11"/>
      <c r="AX31" s="2"/>
      <c r="AY31" s="443"/>
      <c r="BB31" s="2"/>
    </row>
    <row r="32" spans="2:54" ht="32.25">
      <c r="H32" s="2">
        <f t="shared" si="2"/>
        <v>30</v>
      </c>
      <c r="I32" s="136" t="str">
        <f t="shared" si="3"/>
        <v>x</v>
      </c>
      <c r="J32" s="136" t="str">
        <f t="shared" si="4"/>
        <v>l</v>
      </c>
      <c r="L32" s="2">
        <v>30</v>
      </c>
      <c r="M32" s="21" t="str">
        <f t="shared" si="13"/>
        <v>l</v>
      </c>
      <c r="N32" s="21" t="str">
        <f t="shared" si="6"/>
        <v>ㄠ</v>
      </c>
      <c r="P32" s="2">
        <v>30</v>
      </c>
      <c r="Q32" s="22" t="str">
        <f t="shared" si="7"/>
        <v/>
      </c>
      <c r="R32" s="22" t="str">
        <f t="shared" si="8"/>
        <v/>
      </c>
      <c r="T32" s="2">
        <v>30</v>
      </c>
      <c r="U32" s="409" t="str">
        <f t="shared" si="9"/>
        <v>l</v>
      </c>
      <c r="V32" s="411" t="str">
        <f t="shared" si="10"/>
        <v>x</v>
      </c>
      <c r="W32" s="410" t="str" cm="1">
        <f t="array" ref="W32" xml:space="preserve"> INDEX($N$3:$N$53, MATCH(TRUE, EXACT(表格1_33411[[#This Row],[鍵盤按鍵]], $M$3:$M$53), 0))</f>
        <v>ㄠ</v>
      </c>
      <c r="X32" s="412" t="str" cm="1">
        <f t="array" ref="X32" xml:space="preserve"> INDEX(注音編碼對照表!$G$3:$G$58, MATCH(TRUE, EXACT(表格1_33411[[#This Row],[注音編碼]], 注音編碼對照表!$D$3:$D$54), 0))</f>
        <v>au</v>
      </c>
      <c r="Y32" s="24"/>
      <c r="Z32" s="98">
        <f t="shared" si="11"/>
        <v>30</v>
      </c>
      <c r="AA32" s="71" t="str">
        <f>U32</f>
        <v>l</v>
      </c>
      <c r="AB32" s="32" t="str" cm="1">
        <f t="array" ref="AB32">INDEX(注音編碼對照表!$E$3:$E$54,MATCH(TRUE,EXACT('RIME設定解析 (2)'!$AA32,注音編碼對照表!$C$3:$C$54),0))</f>
        <v>ㄠ</v>
      </c>
      <c r="AC32" s="379" t="str" cm="1">
        <f t="array" ref="AC32">INDEX(注音編碼對照表!$D$3:$D$54,MATCH(TRUE,EXACT('RIME設定解析 (2)'!$AA32,注音編碼對照表!$C$3:$C$54),0))</f>
        <v>x</v>
      </c>
      <c r="AD32" s="430" t="str" cm="1">
        <f t="array" ref="AD32">INDEX(注音編碼對照表!$G$3:$G$54,MATCH(TRUE,EXACT('RIME設定解析 (2)'!$AA32,注音編碼對照表!$C$3:$C$54),0))</f>
        <v>au</v>
      </c>
      <c r="AE32" s="2"/>
      <c r="AF32" s="421" t="s">
        <v>117</v>
      </c>
      <c r="AG32" s="2"/>
      <c r="AV32" s="11"/>
      <c r="AX32" s="2"/>
      <c r="AY32" s="443"/>
      <c r="BB32" s="2"/>
    </row>
    <row r="33" spans="2:54" ht="32.25">
      <c r="H33" s="2">
        <f t="shared" si="2"/>
        <v>31</v>
      </c>
      <c r="I33" s="136" t="str">
        <f t="shared" si="3"/>
        <v>B</v>
      </c>
      <c r="J33" s="136" t="str">
        <f t="shared" si="4"/>
        <v>.</v>
      </c>
      <c r="L33" s="2">
        <v>31</v>
      </c>
      <c r="M33" s="21" t="str">
        <f t="shared" si="13"/>
        <v>.</v>
      </c>
      <c r="N33" s="21" t="str">
        <f t="shared" si="6"/>
        <v>ｎ</v>
      </c>
      <c r="P33" s="2">
        <v>31</v>
      </c>
      <c r="Q33" s="22" t="str">
        <f t="shared" si="7"/>
        <v/>
      </c>
      <c r="R33" s="22" t="str">
        <f t="shared" si="8"/>
        <v/>
      </c>
      <c r="T33" s="2">
        <v>31</v>
      </c>
      <c r="U33" s="409" t="str">
        <f t="shared" si="9"/>
        <v>.</v>
      </c>
      <c r="V33" s="411" t="str">
        <f t="shared" si="10"/>
        <v>B</v>
      </c>
      <c r="W33" s="410" t="str" cm="1">
        <f t="array" ref="W33" xml:space="preserve"> INDEX($N$3:$N$53, MATCH(TRUE, EXACT(表格1_33411[[#This Row],[鍵盤按鍵]], $M$3:$M$53), 0))</f>
        <v>ｎ</v>
      </c>
      <c r="X33" s="412" t="str" cm="1">
        <f t="array" ref="X33" xml:space="preserve"> INDEX(注音編碼對照表!$G$3:$G$58, MATCH(TRUE, EXACT(表格1_33411[[#This Row],[注音編碼]], 注音編碼對照表!$D$3:$D$54), 0))</f>
        <v>-nn</v>
      </c>
      <c r="Y33" s="24"/>
      <c r="Z33" s="98">
        <f t="shared" si="11"/>
        <v>31</v>
      </c>
      <c r="AA33" s="71" t="str">
        <f>U33</f>
        <v>.</v>
      </c>
      <c r="AB33" s="32" t="str" cm="1">
        <f t="array" ref="AB33">INDEX(注音編碼對照表!$E$3:$E$54,MATCH(TRUE,EXACT('RIME設定解析 (2)'!$AA33,注音編碼對照表!$C$3:$C$54),0))</f>
        <v>ｎ</v>
      </c>
      <c r="AC33" s="379" t="str" cm="1">
        <f t="array" ref="AC33">INDEX(注音編碼對照表!$D$3:$D$54,MATCH(TRUE,EXACT('RIME設定解析 (2)'!$AA33,注音編碼對照表!$C$3:$C$54),0))</f>
        <v>B</v>
      </c>
      <c r="AD33" s="430" t="str" cm="1">
        <f t="array" ref="AD33">INDEX(注音編碼對照表!$G$3:$G$54,MATCH(TRUE,EXACT('RIME設定解析 (2)'!$AA33,注音編碼對照表!$C$3:$C$54),0))</f>
        <v>-nn</v>
      </c>
      <c r="AE33" s="2"/>
      <c r="AF33" s="421" t="s">
        <v>72</v>
      </c>
      <c r="AG33" s="2"/>
      <c r="AV33" s="11"/>
      <c r="AX33" s="2"/>
      <c r="AY33" s="443"/>
      <c r="BB33" s="2"/>
    </row>
    <row r="34" spans="2:54" ht="32.25">
      <c r="H34" s="2">
        <f t="shared" si="2"/>
        <v>32</v>
      </c>
      <c r="I34" s="136" t="str">
        <f t="shared" si="3"/>
        <v>@</v>
      </c>
      <c r="J34" s="136" t="str">
        <f t="shared" si="4"/>
        <v>0</v>
      </c>
      <c r="L34" s="2">
        <v>32</v>
      </c>
      <c r="M34" s="21" t="str">
        <f t="shared" si="13"/>
        <v>0</v>
      </c>
      <c r="N34" s="21" t="str">
        <f t="shared" si="6"/>
        <v>ㄢ</v>
      </c>
      <c r="P34" s="2">
        <v>32</v>
      </c>
      <c r="Q34" s="22" t="str">
        <f t="shared" si="7"/>
        <v/>
      </c>
      <c r="R34" s="22" t="str">
        <f t="shared" si="8"/>
        <v/>
      </c>
      <c r="T34" s="2">
        <v>32</v>
      </c>
      <c r="U34" s="409" t="str">
        <f t="shared" si="9"/>
        <v>0</v>
      </c>
      <c r="V34" s="411" t="str">
        <f t="shared" si="10"/>
        <v>@</v>
      </c>
      <c r="W34" s="410" t="str" cm="1">
        <f t="array" ref="W34" xml:space="preserve"> INDEX($N$3:$N$53, MATCH(TRUE, EXACT(表格1_33411[[#This Row],[鍵盤按鍵]], $M$3:$M$53), 0))</f>
        <v>ㄢ</v>
      </c>
      <c r="X34" s="412" t="str" cm="1">
        <f t="array" ref="X34" xml:space="preserve"> INDEX(注音編碼對照表!$G$3:$G$58, MATCH(TRUE, EXACT(表格1_33411[[#This Row],[注音編碼]], 注音編碼對照表!$D$3:$D$54), 0))</f>
        <v>an</v>
      </c>
      <c r="Y34" s="24"/>
      <c r="Z34" s="98">
        <f t="shared" si="11"/>
        <v>32</v>
      </c>
      <c r="AA34" s="71" t="str">
        <f>U34</f>
        <v>0</v>
      </c>
      <c r="AB34" s="32" t="str" cm="1">
        <f t="array" ref="AB34">INDEX(注音編碼對照表!$E$3:$E$54,MATCH(TRUE,EXACT('RIME設定解析 (2)'!$AA34,注音編碼對照表!$C$3:$C$54),0))</f>
        <v>ㄢ</v>
      </c>
      <c r="AC34" s="379" t="str" cm="1">
        <f t="array" ref="AC34">INDEX(注音編碼對照表!$D$3:$D$54,MATCH(TRUE,EXACT('RIME設定解析 (2)'!$AA34,注音編碼對照表!$C$3:$C$54),0))</f>
        <v>@</v>
      </c>
      <c r="AD34" s="430" t="str" cm="1">
        <f t="array" ref="AD34">INDEX(注音編碼對照表!$G$3:$G$54,MATCH(TRUE,EXACT('RIME設定解析 (2)'!$AA34,注音編碼對照表!$C$3:$C$54),0))</f>
        <v>an</v>
      </c>
      <c r="AE34" s="2"/>
      <c r="AF34" s="421" t="s">
        <v>123</v>
      </c>
      <c r="AG34" s="2"/>
      <c r="AV34" s="11"/>
      <c r="AX34" s="2"/>
      <c r="AY34" s="443"/>
      <c r="BB34" s="2"/>
    </row>
    <row r="35" spans="2:54" ht="32.25">
      <c r="H35" s="2">
        <f t="shared" si="2"/>
        <v>33</v>
      </c>
      <c r="I35" s="136" t="str">
        <f t="shared" si="3"/>
        <v>N</v>
      </c>
      <c r="J35" s="136" t="str">
        <f t="shared" si="4"/>
        <v>p</v>
      </c>
      <c r="L35" s="2">
        <v>33</v>
      </c>
      <c r="M35" s="21" t="str">
        <f t="shared" si="13"/>
        <v>p</v>
      </c>
      <c r="N35" s="21" t="str">
        <f t="shared" si="6"/>
        <v>ㄣ</v>
      </c>
      <c r="P35" s="2">
        <v>33</v>
      </c>
      <c r="Q35" s="22" t="str">
        <f t="shared" si="7"/>
        <v/>
      </c>
      <c r="R35" s="22" t="str">
        <f t="shared" si="8"/>
        <v/>
      </c>
      <c r="T35" s="2">
        <v>33</v>
      </c>
      <c r="U35" s="409" t="str">
        <f t="shared" si="9"/>
        <v>p</v>
      </c>
      <c r="V35" s="411" t="str">
        <f t="shared" si="10"/>
        <v>N</v>
      </c>
      <c r="W35" s="410" t="str" cm="1">
        <f t="array" ref="W35" xml:space="preserve"> INDEX($N$3:$N$53, MATCH(TRUE, EXACT(表格1_33411[[#This Row],[鍵盤按鍵]], $M$3:$M$53), 0))</f>
        <v>ㄣ</v>
      </c>
      <c r="X35" s="412" t="str" cm="1">
        <f t="array" ref="X35" xml:space="preserve"> INDEX(注音編碼對照表!$G$3:$G$58, MATCH(TRUE, EXACT(表格1_33411[[#This Row],[注音編碼]], 注音編碼對照表!$D$3:$D$54), 0))</f>
        <v>-n</v>
      </c>
      <c r="Y35" s="24"/>
      <c r="Z35" s="98">
        <f t="shared" si="11"/>
        <v>33</v>
      </c>
      <c r="AA35" s="71" t="str">
        <f>U35</f>
        <v>p</v>
      </c>
      <c r="AB35" s="32" t="str" cm="1">
        <f t="array" ref="AB35">INDEX(注音編碼對照表!$E$3:$E$54,MATCH(TRUE,EXACT('RIME設定解析 (2)'!$AA35,注音編碼對照表!$C$3:$C$54),0))</f>
        <v>ㄣ</v>
      </c>
      <c r="AC35" s="379" t="str" cm="1">
        <f t="array" ref="AC35">INDEX(注音編碼對照表!$D$3:$D$54,MATCH(TRUE,EXACT('RIME設定解析 (2)'!$AA35,注音編碼對照表!$C$3:$C$54),0))</f>
        <v>N</v>
      </c>
      <c r="AD35" s="430" t="str" cm="1">
        <f t="array" ref="AD35">INDEX(注音編碼對照表!$G$3:$G$54,MATCH(TRUE,EXACT('RIME設定解析 (2)'!$AA35,注音編碼對照表!$C$3:$C$54),0))</f>
        <v>-n</v>
      </c>
      <c r="AE35" s="2"/>
      <c r="AF35" s="421" t="s">
        <v>97</v>
      </c>
      <c r="AG35" s="2"/>
      <c r="AV35" s="11"/>
      <c r="AX35" s="2"/>
      <c r="AY35" s="443"/>
      <c r="BB35" s="2"/>
    </row>
    <row r="36" spans="2:54" ht="32.25">
      <c r="H36" s="2">
        <f t="shared" si="2"/>
        <v>34</v>
      </c>
      <c r="I36" s="136" t="str">
        <f t="shared" si="3"/>
        <v>[</v>
      </c>
      <c r="J36" s="136" t="str">
        <f t="shared" si="4"/>
        <v>;</v>
      </c>
      <c r="L36" s="2">
        <v>34</v>
      </c>
      <c r="M36" s="21" t="str">
        <f t="shared" si="13"/>
        <v>;</v>
      </c>
      <c r="N36" s="21" t="str">
        <f t="shared" si="6"/>
        <v>ㄤ</v>
      </c>
      <c r="P36" s="2">
        <v>34</v>
      </c>
      <c r="Q36" s="22" t="str">
        <f t="shared" si="7"/>
        <v/>
      </c>
      <c r="R36" s="22" t="str">
        <f t="shared" si="8"/>
        <v/>
      </c>
      <c r="T36" s="2">
        <v>34</v>
      </c>
      <c r="U36" s="409" t="str">
        <f t="shared" si="9"/>
        <v>;</v>
      </c>
      <c r="V36" s="411" t="str">
        <f t="shared" si="10"/>
        <v>[</v>
      </c>
      <c r="W36" s="410" t="str" cm="1">
        <f t="array" ref="W36" xml:space="preserve"> INDEX($N$3:$N$53, MATCH(TRUE, EXACT(表格1_33411[[#This Row],[鍵盤按鍵]], $M$3:$M$53), 0))</f>
        <v>ㄤ</v>
      </c>
      <c r="X36" s="412" t="str" cm="1">
        <f t="array" ref="X36" xml:space="preserve"> INDEX(注音編碼對照表!$G$3:$G$58, MATCH(TRUE, EXACT(表格1_33411[[#This Row],[注音編碼]], 注音編碼對照表!$D$3:$D$54), 0))</f>
        <v>ang</v>
      </c>
      <c r="Y36" s="24"/>
      <c r="Z36" s="98">
        <f t="shared" si="11"/>
        <v>34</v>
      </c>
      <c r="AA36" s="71" t="str">
        <f>U36</f>
        <v>;</v>
      </c>
      <c r="AB36" s="32" t="str" cm="1">
        <f t="array" ref="AB36">INDEX(注音編碼對照表!$E$3:$E$54,MATCH(TRUE,EXACT('RIME設定解析 (2)'!$AA36,注音編碼對照表!$C$3:$C$54),0))</f>
        <v>ㄤ</v>
      </c>
      <c r="AC36" s="379" t="s">
        <v>195</v>
      </c>
      <c r="AD36" s="430" t="str" cm="1">
        <f t="array" ref="AD36">INDEX(注音編碼對照表!$G$3:$G$54,MATCH(TRUE,EXACT('RIME設定解析 (2)'!$AA36,注音編碼對照表!$C$3:$C$54),0))</f>
        <v>ang</v>
      </c>
      <c r="AE36" s="2"/>
      <c r="AF36" s="421" t="s">
        <v>95</v>
      </c>
      <c r="AG36" s="2"/>
      <c r="AV36" s="11"/>
      <c r="AX36" s="2"/>
      <c r="AY36" s="443"/>
      <c r="BB36" s="2"/>
    </row>
    <row r="37" spans="2:54" ht="32.25">
      <c r="H37" s="2">
        <f t="shared" si="2"/>
        <v>35</v>
      </c>
      <c r="I37" s="136" t="str">
        <f t="shared" si="3"/>
        <v>W</v>
      </c>
      <c r="J37" s="136" t="str">
        <f t="shared" si="4"/>
        <v>/</v>
      </c>
      <c r="L37" s="2">
        <v>35</v>
      </c>
      <c r="M37" s="21" t="str">
        <f t="shared" si="13"/>
        <v>/</v>
      </c>
      <c r="N37" s="21" t="str">
        <f t="shared" si="6"/>
        <v>ㄥ</v>
      </c>
      <c r="P37" s="2">
        <v>35</v>
      </c>
      <c r="Q37" s="22" t="str">
        <f t="shared" si="7"/>
        <v/>
      </c>
      <c r="R37" s="22" t="str">
        <f t="shared" si="8"/>
        <v/>
      </c>
      <c r="T37" s="2">
        <v>35</v>
      </c>
      <c r="U37" s="409" t="str">
        <f t="shared" si="9"/>
        <v>/</v>
      </c>
      <c r="V37" s="411" t="str">
        <f t="shared" si="10"/>
        <v>W</v>
      </c>
      <c r="W37" s="410" t="str" cm="1">
        <f t="array" ref="W37" xml:space="preserve"> INDEX($N$3:$N$53, MATCH(TRUE, EXACT(表格1_33411[[#This Row],[鍵盤按鍵]], $M$3:$M$53), 0))</f>
        <v>ㆲ</v>
      </c>
      <c r="X37" s="412" t="str" cm="1">
        <f t="array" ref="X37" xml:space="preserve"> INDEX(注音編碼對照表!$G$3:$G$58, MATCH(TRUE, EXACT(表格1_33411[[#This Row],[注音編碼]], 注音編碼對照表!$D$3:$D$54), 0))</f>
        <v>ong</v>
      </c>
      <c r="Y37" s="24"/>
      <c r="Z37" s="98">
        <f t="shared" si="11"/>
        <v>35</v>
      </c>
      <c r="AA37" s="467" t="str">
        <f>U48</f>
        <v>:</v>
      </c>
      <c r="AB37" s="70" t="str" cm="1">
        <f t="array" ref="AB37">INDEX(注音編碼對照表!$E$3:$E$54,MATCH(TRUE,EXACT('RIME設定解析 (2)'!$AA37,注音編碼對照表!$C$3:$C$54),0))</f>
        <v>ㆲ</v>
      </c>
      <c r="AC37" s="468" t="s">
        <v>375</v>
      </c>
      <c r="AD37" s="469" t="str" cm="1">
        <f t="array" ref="AD37">INDEX(注音編碼對照表!$G$3:$G$54,MATCH(TRUE,EXACT('RIME設定解析 (2)'!$AA37,注音編碼對照表!$C$3:$C$54),0))</f>
        <v>ong</v>
      </c>
      <c r="AE37" s="2"/>
      <c r="AF37" s="421" t="s">
        <v>101</v>
      </c>
      <c r="AG37" s="2"/>
      <c r="AV37" s="11"/>
      <c r="AX37" s="2"/>
      <c r="AY37" s="443"/>
      <c r="BB37" s="2"/>
    </row>
    <row r="38" spans="2:54" ht="32.25">
      <c r="H38" s="2">
        <f t="shared" si="2"/>
        <v>36</v>
      </c>
      <c r="I38" s="136" t="str">
        <f t="shared" si="3"/>
        <v>R</v>
      </c>
      <c r="J38" s="136" t="str">
        <f t="shared" si="4"/>
        <v>-</v>
      </c>
      <c r="L38" s="2">
        <v>36</v>
      </c>
      <c r="M38" s="21" t="str">
        <f t="shared" si="13"/>
        <v>-</v>
      </c>
      <c r="N38" s="21" t="str">
        <f t="shared" si="6"/>
        <v>ㄦ</v>
      </c>
      <c r="P38" s="2">
        <v>36</v>
      </c>
      <c r="Q38" s="22" t="str">
        <f t="shared" si="7"/>
        <v/>
      </c>
      <c r="R38" s="22" t="str">
        <f t="shared" si="8"/>
        <v/>
      </c>
      <c r="T38" s="2">
        <v>36</v>
      </c>
      <c r="U38" s="409" t="str">
        <f t="shared" si="9"/>
        <v>-</v>
      </c>
      <c r="V38" s="411" t="str">
        <f t="shared" si="10"/>
        <v>R</v>
      </c>
      <c r="W38" s="410" t="str" cm="1">
        <f t="array" ref="W38" xml:space="preserve"> INDEX($N$3:$N$53, MATCH(TRUE, EXACT(表格1_33411[[#This Row],[鍵盤按鍵]], $M$3:$M$53), 0))</f>
        <v>ㄥ</v>
      </c>
      <c r="X38" s="412" t="str" cm="1">
        <f t="array" ref="X38" xml:space="preserve"> INDEX(注音編碼對照表!$G$3:$G$58, MATCH(TRUE, EXACT(表格1_33411[[#This Row],[注音編碼]], 注音編碼對照表!$D$3:$D$54), 0))</f>
        <v>-ng</v>
      </c>
      <c r="Y38" s="24"/>
      <c r="Z38" s="98">
        <f t="shared" si="11"/>
        <v>36</v>
      </c>
      <c r="AA38" s="71" t="str">
        <f>U37</f>
        <v>/</v>
      </c>
      <c r="AB38" s="32" t="str" cm="1">
        <f t="array" ref="AB38">INDEX(注音編碼對照表!$E$3:$E$54,MATCH(TRUE,EXACT('RIME設定解析 (2)'!$AA38,注音編碼對照表!$C$3:$C$54),0))</f>
        <v>ㆭ</v>
      </c>
      <c r="AC38" s="379" t="str" cm="1">
        <f t="array" ref="AC38">INDEX(注音編碼對照表!$D$3:$D$54,MATCH(TRUE,EXACT('RIME設定解析 (2)'!$AA38,注音編碼對照表!$C$3:$C$54),0))</f>
        <v>W</v>
      </c>
      <c r="AD38" s="430" t="str" cm="1">
        <f t="array" ref="AD38">INDEX(注音編碼對照表!$G$3:$G$54,MATCH(TRUE,EXACT('RIME設定解析 (2)'!$AA38,注音編碼對照表!$C$3:$C$54),0))</f>
        <v>-ng</v>
      </c>
      <c r="AE38" s="2"/>
      <c r="AF38" s="421" t="s">
        <v>593</v>
      </c>
      <c r="AG38" s="2"/>
      <c r="AV38" s="11"/>
      <c r="AX38" s="2"/>
      <c r="AY38" s="443"/>
      <c r="BB38" s="2"/>
    </row>
    <row r="39" spans="2:54" ht="32.25">
      <c r="H39" s="2">
        <f t="shared" si="2"/>
        <v>37</v>
      </c>
      <c r="I39" s="136" t="str">
        <f t="shared" si="3"/>
        <v>I</v>
      </c>
      <c r="J39" s="136" t="str">
        <f t="shared" si="4"/>
        <v>U</v>
      </c>
      <c r="L39" s="2">
        <v>37</v>
      </c>
      <c r="M39" s="21" t="str">
        <f t="shared" si="13"/>
        <v>U</v>
      </c>
      <c r="N39" s="21" t="str">
        <f t="shared" si="6"/>
        <v>ㆪ</v>
      </c>
      <c r="P39" s="2">
        <v>37</v>
      </c>
      <c r="Q39" s="22" t="str">
        <f t="shared" si="7"/>
        <v/>
      </c>
      <c r="R39" s="22" t="str">
        <f t="shared" si="8"/>
        <v/>
      </c>
      <c r="T39" s="2">
        <v>37</v>
      </c>
      <c r="U39" s="409" t="str">
        <f t="shared" si="9"/>
        <v>U</v>
      </c>
      <c r="V39" s="411" t="str">
        <f t="shared" si="10"/>
        <v>I</v>
      </c>
      <c r="W39" s="410" t="str" cm="1">
        <f t="array" ref="W39" xml:space="preserve"> INDEX($N$3:$N$53, MATCH(TRUE, EXACT(表格1_33411[[#This Row],[鍵盤按鍵]], $M$3:$M$53), 0))</f>
        <v>ㄦ</v>
      </c>
      <c r="X39" s="412" t="str" cm="1">
        <f t="array" ref="X39" xml:space="preserve"> INDEX(注音編碼對照表!$G$3:$G$58, MATCH(TRUE, EXACT(表格1_33411[[#This Row],[注音編碼]], 注音編碼對照表!$D$3:$D$54), 0))</f>
        <v>ir</v>
      </c>
      <c r="Y39" s="24"/>
      <c r="Z39" s="98">
        <f t="shared" si="11"/>
        <v>37</v>
      </c>
      <c r="AA39" s="71" t="str">
        <f>U38</f>
        <v>-</v>
      </c>
      <c r="AB39" s="32" t="str" cm="1">
        <f t="array" ref="AB39">INDEX(注音編碼對照表!$E$3:$E$54,MATCH(TRUE,EXACT('RIME設定解析 (2)'!$AA39,注音編碼對照表!$C$3:$C$54),0))</f>
        <v>ㆨ</v>
      </c>
      <c r="AC39" s="379" t="str" cm="1">
        <f t="array" ref="AC39">INDEX(注音編碼對照表!$D$3:$D$54,MATCH(TRUE,EXACT('RIME設定解析 (2)'!$AA39,注音編碼對照表!$C$3:$C$54),0))</f>
        <v>R</v>
      </c>
      <c r="AD39" s="430" t="str" cm="1">
        <f t="array" ref="AD39">INDEX(注音編碼對照表!$G$3:$G$54,MATCH(TRUE,EXACT('RIME設定解析 (2)'!$AA39,注音編碼對照表!$C$3:$C$54),0))</f>
        <v>ir</v>
      </c>
      <c r="AE39" s="2"/>
      <c r="AF39" s="421" t="s">
        <v>125</v>
      </c>
      <c r="AG39" s="2"/>
      <c r="AV39" s="11"/>
      <c r="AX39" s="2"/>
      <c r="AY39" s="443"/>
      <c r="BB39" s="2"/>
    </row>
    <row r="40" spans="2:54" ht="32.25">
      <c r="H40" s="2">
        <f t="shared" si="2"/>
        <v>38</v>
      </c>
      <c r="I40" s="136" t="str">
        <f t="shared" si="3"/>
        <v>U</v>
      </c>
      <c r="J40" s="136" t="str">
        <f t="shared" si="4"/>
        <v>J</v>
      </c>
      <c r="L40" s="2">
        <v>38</v>
      </c>
      <c r="M40" s="21" t="str">
        <f t="shared" si="13"/>
        <v>J</v>
      </c>
      <c r="N40" s="21" t="str">
        <f t="shared" si="6"/>
        <v>ㆫ</v>
      </c>
      <c r="P40" s="2">
        <v>38</v>
      </c>
      <c r="Q40" s="22" t="str">
        <f t="shared" si="7"/>
        <v/>
      </c>
      <c r="R40" s="22" t="str">
        <f t="shared" si="8"/>
        <v/>
      </c>
      <c r="T40" s="2">
        <v>38</v>
      </c>
      <c r="U40" s="409" t="str">
        <f t="shared" si="9"/>
        <v>J</v>
      </c>
      <c r="V40" s="411" t="str">
        <f t="shared" si="10"/>
        <v>U</v>
      </c>
      <c r="W40" s="410" t="str" cm="1">
        <f t="array" ref="W40" xml:space="preserve"> INDEX($N$3:$N$53, MATCH(TRUE, EXACT(表格1_33411[[#This Row],[鍵盤按鍵]], $M$3:$M$53), 0))</f>
        <v>ㆱ</v>
      </c>
      <c r="X40" s="412" t="str" cm="1">
        <f t="array" ref="X40" xml:space="preserve"> INDEX(注音編碼對照表!$G$3:$G$58, MATCH(TRUE, EXACT(表格1_33411[[#This Row],[注音編碼]], 注音編碼對照表!$D$3:$D$54), 0))</f>
        <v>om</v>
      </c>
      <c r="Y40" s="24"/>
      <c r="Z40" s="98">
        <f t="shared" si="11"/>
        <v>38</v>
      </c>
      <c r="AA40" s="467" t="str">
        <f>U46</f>
        <v>O</v>
      </c>
      <c r="AB40" s="70" t="str" cm="1">
        <f t="array" ref="AB40">INDEX(注音編碼對照表!$E$3:$E$54,MATCH(TRUE,EXACT('RIME設定解析 (2)'!$AA40,注音編碼對照表!$C$3:$C$54),0))</f>
        <v>ㆱ</v>
      </c>
      <c r="AC40" s="468" t="s">
        <v>426</v>
      </c>
      <c r="AD40" s="469" t="str" cm="1">
        <f t="array" ref="AD40">INDEX(注音編碼對照表!$G$3:$G$54,MATCH(TRUE,EXACT('RIME設定解析 (2)'!$AA40,注音編碼對照表!$C$3:$C$54),0))</f>
        <v>om</v>
      </c>
      <c r="AE40" s="2"/>
      <c r="AF40" s="421" t="s">
        <v>99</v>
      </c>
      <c r="AG40" s="2"/>
      <c r="AV40" s="11"/>
      <c r="AX40" s="2"/>
      <c r="AY40" s="443"/>
      <c r="BB40" s="2"/>
    </row>
    <row r="41" spans="2:54" ht="32.25">
      <c r="H41" s="2">
        <f t="shared" si="2"/>
        <v>39</v>
      </c>
      <c r="I41" s="136" t="str">
        <f t="shared" si="3"/>
        <v>A</v>
      </c>
      <c r="J41" s="136" t="str">
        <f t="shared" si="4"/>
        <v>*</v>
      </c>
      <c r="L41" s="2">
        <v>39</v>
      </c>
      <c r="M41" s="21" t="str">
        <f t="shared" si="13"/>
        <v>*</v>
      </c>
      <c r="N41" s="21" t="str">
        <f t="shared" si="6"/>
        <v>ㆩ</v>
      </c>
      <c r="P41" s="2">
        <v>39</v>
      </c>
      <c r="Q41" s="22" t="str">
        <f t="shared" si="7"/>
        <v/>
      </c>
      <c r="R41" s="22" t="str">
        <f t="shared" si="8"/>
        <v/>
      </c>
      <c r="T41" s="2">
        <v>39</v>
      </c>
      <c r="U41" s="409" t="str">
        <f t="shared" si="9"/>
        <v>*</v>
      </c>
      <c r="V41" s="411" t="str">
        <f t="shared" si="10"/>
        <v>A</v>
      </c>
      <c r="W41" s="410" t="str" cm="1">
        <f t="array" ref="W41" xml:space="preserve"> INDEX($N$3:$N$53, MATCH(TRUE, EXACT(表格1_33411[[#This Row],[鍵盤按鍵]], $M$3:$M$53), 0))</f>
        <v>ㆰ</v>
      </c>
      <c r="X41" s="412" t="str" cm="1">
        <f t="array" ref="X41" xml:space="preserve"> INDEX(注音編碼對照表!$G$3:$G$58, MATCH(TRUE, EXACT(表格1_33411[[#This Row],[注音編碼]], 注音編碼對照表!$D$3:$D$54), 0))</f>
        <v>am</v>
      </c>
      <c r="Y41" s="24"/>
      <c r="Z41" s="98">
        <f t="shared" si="11"/>
        <v>39</v>
      </c>
      <c r="AA41" s="467" t="str">
        <f>U47</f>
        <v>A</v>
      </c>
      <c r="AB41" s="70" t="str" cm="1">
        <f t="array" ref="AB41">INDEX(注音編碼對照表!$E$3:$E$54,MATCH(TRUE,EXACT('RIME設定解析 (2)'!$AA41,注音編碼對照表!$C$3:$C$54),0))</f>
        <v>ㆰ</v>
      </c>
      <c r="AC41" s="468" t="s">
        <v>444</v>
      </c>
      <c r="AD41" s="469" t="str" cm="1">
        <f t="array" ref="AD41">INDEX(注音編碼對照表!$G$3:$G$54,MATCH(TRUE,EXACT('RIME設定解析 (2)'!$AA41,注音編碼對照表!$C$3:$C$54),0))</f>
        <v>am</v>
      </c>
      <c r="AE41" s="2"/>
      <c r="AF41" s="421" t="s">
        <v>145</v>
      </c>
      <c r="AG41" s="2"/>
      <c r="AV41" s="11"/>
      <c r="AX41" s="2"/>
      <c r="AY41" s="443"/>
      <c r="BB41" s="2"/>
    </row>
    <row r="42" spans="2:54" ht="32.25">
      <c r="H42" s="2">
        <f t="shared" si="2"/>
        <v>40</v>
      </c>
      <c r="I42" s="136" t="str">
        <f t="shared" si="3"/>
        <v>Q</v>
      </c>
      <c r="J42" s="136" t="str">
        <f t="shared" si="4"/>
        <v>I</v>
      </c>
      <c r="L42" s="2">
        <v>40</v>
      </c>
      <c r="M42" s="21" t="str">
        <f t="shared" si="13"/>
        <v>I</v>
      </c>
      <c r="N42" s="21" t="str">
        <f t="shared" si="6"/>
        <v>ㆧ</v>
      </c>
      <c r="P42" s="2">
        <v>40</v>
      </c>
      <c r="Q42" s="22" t="str">
        <f t="shared" si="7"/>
        <v/>
      </c>
      <c r="R42" s="22" t="str">
        <f t="shared" si="8"/>
        <v/>
      </c>
      <c r="T42" s="2">
        <v>40</v>
      </c>
      <c r="U42" s="409" t="str">
        <f t="shared" si="9"/>
        <v>I</v>
      </c>
      <c r="V42" s="411" t="str">
        <f t="shared" si="10"/>
        <v>Q</v>
      </c>
      <c r="W42" s="410" t="str" cm="1">
        <f t="array" ref="W42" xml:space="preserve"> INDEX($N$3:$N$53, MATCH(TRUE, EXACT(表格1_33411[[#This Row],[鍵盤按鍵]], $M$3:$M$53), 0))</f>
        <v>ㆪ</v>
      </c>
      <c r="X42" s="412" t="str" cm="1">
        <f t="array" ref="X42" xml:space="preserve"> INDEX(注音編碼對照表!$G$3:$G$58, MATCH(TRUE, EXACT(表格1_33411[[#This Row],[注音編碼]], 注音編碼對照表!$D$3:$D$54), 0))</f>
        <v>inn</v>
      </c>
      <c r="Y42" s="24"/>
      <c r="Z42" s="98">
        <f t="shared" si="11"/>
        <v>40</v>
      </c>
      <c r="AA42" s="71" t="str">
        <f t="shared" ref="AA42:AA48" si="14">U39</f>
        <v>U</v>
      </c>
      <c r="AB42" s="32" t="str" cm="1">
        <f t="array" ref="AB42">INDEX(注音編碼對照表!$E$3:$E$54,MATCH(TRUE,EXACT('RIME設定解析 (2)'!$AA42,注音編碼對照表!$C$3:$C$54),0))</f>
        <v>ㆪ</v>
      </c>
      <c r="AC42" s="379" t="str" cm="1">
        <f t="array" ref="AC42">INDEX(注音編碼對照表!$D$3:$D$54,MATCH(TRUE,EXACT('RIME設定解析 (2)'!$AA42,注音編碼對照表!$C$3:$C$54),0))</f>
        <v>I</v>
      </c>
      <c r="AD42" s="430" t="str" cm="1">
        <f t="array" ref="AD42">INDEX(注音編碼對照表!$G$3:$G$54,MATCH(TRUE,EXACT('RIME設定解析 (2)'!$AA42,注音編碼對照表!$C$3:$C$54),0))</f>
        <v>inn</v>
      </c>
      <c r="AE42" s="2"/>
      <c r="AF42" s="421" t="s">
        <v>74</v>
      </c>
      <c r="AG42" s="2"/>
      <c r="AV42" s="11"/>
      <c r="AX42" s="2"/>
      <c r="AY42" s="443"/>
      <c r="BB42" s="2"/>
    </row>
    <row r="43" spans="2:54" ht="32.25">
      <c r="H43" s="2">
        <f t="shared" si="2"/>
        <v>41</v>
      </c>
      <c r="I43" s="136" t="str">
        <f t="shared" si="3"/>
        <v>E</v>
      </c>
      <c r="J43" s="136" t="str">
        <f t="shared" si="4"/>
        <v>&lt;</v>
      </c>
      <c r="L43" s="2">
        <v>41</v>
      </c>
      <c r="M43" s="21" t="str">
        <f t="shared" si="13"/>
        <v>&lt;</v>
      </c>
      <c r="N43" s="21" t="str">
        <f t="shared" si="6"/>
        <v>ㆥ</v>
      </c>
      <c r="P43" s="2">
        <v>41</v>
      </c>
      <c r="Q43" s="22" t="str">
        <f t="shared" si="7"/>
        <v/>
      </c>
      <c r="R43" s="22" t="str">
        <f t="shared" si="8"/>
        <v/>
      </c>
      <c r="T43" s="2">
        <v>41</v>
      </c>
      <c r="U43" s="409" t="str">
        <f t="shared" si="9"/>
        <v>&lt;</v>
      </c>
      <c r="V43" s="411" t="str">
        <f t="shared" si="10"/>
        <v>E</v>
      </c>
      <c r="W43" s="410" t="str" cm="1">
        <f t="array" ref="W43" xml:space="preserve"> INDEX($N$3:$N$53, MATCH(TRUE, EXACT(表格1_33411[[#This Row],[鍵盤按鍵]], $M$3:$M$53), 0))</f>
        <v>ㆫ</v>
      </c>
      <c r="X43" s="412" t="str" cm="1">
        <f t="array" ref="X43" xml:space="preserve"> INDEX(注音編碼對照表!$G$3:$G$58, MATCH(TRUE, EXACT(表格1_33411[[#This Row],[注音編碼]], 注音編碼對照表!$D$3:$D$54), 0))</f>
        <v>unn</v>
      </c>
      <c r="Y43" s="24"/>
      <c r="Z43" s="98">
        <f t="shared" si="11"/>
        <v>41</v>
      </c>
      <c r="AA43" s="71" t="str">
        <f t="shared" si="14"/>
        <v>J</v>
      </c>
      <c r="AB43" s="32" t="str" cm="1">
        <f t="array" ref="AB43">INDEX(注音編碼對照表!$E$3:$E$54,MATCH(TRUE,EXACT('RIME設定解析 (2)'!$AA43,注音編碼對照表!$C$3:$C$54),0))</f>
        <v>ㆫ</v>
      </c>
      <c r="AC43" s="379" t="str" cm="1">
        <f t="array" ref="AC43">INDEX(注音編碼對照表!$D$3:$D$54,MATCH(TRUE,EXACT('RIME設定解析 (2)'!$AA43,注音編碼對照表!$C$3:$C$54),0))</f>
        <v>U</v>
      </c>
      <c r="AD43" s="430" t="str" cm="1">
        <f t="array" ref="AD43">INDEX(注音編碼對照表!$G$3:$G$54,MATCH(TRUE,EXACT('RIME設定解析 (2)'!$AA43,注音編碼對照表!$C$3:$C$54),0))</f>
        <v>unn</v>
      </c>
      <c r="AE43" s="88"/>
      <c r="AF43" s="421" t="s">
        <v>76</v>
      </c>
      <c r="AG43" s="2"/>
      <c r="AV43" s="11"/>
      <c r="AX43" s="2"/>
      <c r="AY43" s="443"/>
      <c r="BB43" s="2"/>
    </row>
    <row r="44" spans="2:54" ht="32.25">
      <c r="H44" s="2">
        <f t="shared" si="2"/>
        <v>42</v>
      </c>
      <c r="I44" s="136" t="str">
        <f t="shared" si="3"/>
        <v>Y</v>
      </c>
      <c r="J44" s="136" t="str">
        <f t="shared" si="4"/>
        <v>(</v>
      </c>
      <c r="L44" s="2">
        <v>42</v>
      </c>
      <c r="M44" s="21" t="str">
        <f t="shared" si="13"/>
        <v>(</v>
      </c>
      <c r="N44" s="21" t="str">
        <f t="shared" si="6"/>
        <v>ㆮ</v>
      </c>
      <c r="P44" s="2">
        <v>42</v>
      </c>
      <c r="Q44" s="22" t="str">
        <f t="shared" si="7"/>
        <v/>
      </c>
      <c r="R44" s="22" t="str">
        <f t="shared" si="8"/>
        <v/>
      </c>
      <c r="T44" s="2">
        <v>42</v>
      </c>
      <c r="U44" s="409" t="str">
        <f t="shared" si="9"/>
        <v>(</v>
      </c>
      <c r="V44" s="411" t="str">
        <f t="shared" si="10"/>
        <v>Y</v>
      </c>
      <c r="W44" s="410" t="str" cm="1">
        <f t="array" ref="W44" xml:space="preserve"> INDEX($N$3:$N$53, MATCH(TRUE, EXACT(表格1_33411[[#This Row],[鍵盤按鍵]], $M$3:$M$53), 0))</f>
        <v>ㆩ</v>
      </c>
      <c r="X44" s="412" t="str" cm="1">
        <f t="array" ref="X44" xml:space="preserve"> INDEX(注音編碼對照表!$G$3:$G$58, MATCH(TRUE, EXACT(表格1_33411[[#This Row],[注音編碼]], 注音編碼對照表!$D$3:$D$54), 0))</f>
        <v>ann</v>
      </c>
      <c r="Y44" s="24"/>
      <c r="Z44" s="98">
        <f t="shared" si="11"/>
        <v>42</v>
      </c>
      <c r="AA44" s="71" t="str">
        <f t="shared" si="14"/>
        <v>*</v>
      </c>
      <c r="AB44" s="32" t="str" cm="1">
        <f t="array" ref="AB44">INDEX(注音編碼對照表!$E$3:$E$54,MATCH(TRUE,EXACT('RIME設定解析 (2)'!$AA44,注音編碼對照表!$C$3:$C$54),0))</f>
        <v>ㆩ</v>
      </c>
      <c r="AC44" s="379" t="str" cm="1">
        <f t="array" ref="AC44">INDEX(注音編碼對照表!$D$3:$D$54,MATCH(TRUE,EXACT('RIME設定解析 (2)'!$AA44,注音編碼對照表!$C$3:$C$54),0))</f>
        <v>A</v>
      </c>
      <c r="AD44" s="430" t="str" cm="1">
        <f t="array" ref="AD44">INDEX(注音編碼對照表!$G$3:$G$54,MATCH(TRUE,EXACT('RIME設定解析 (2)'!$AA44,注音編碼對照表!$C$3:$C$54),0))</f>
        <v>ann</v>
      </c>
      <c r="AE44" s="2"/>
      <c r="AF44" s="421" t="s">
        <v>594</v>
      </c>
      <c r="AG44" s="2"/>
      <c r="AV44" s="11"/>
      <c r="AX44" s="2"/>
      <c r="AY44" s="443"/>
      <c r="BB44" s="2"/>
    </row>
    <row r="45" spans="2:54" ht="32.25">
      <c r="H45" s="2">
        <f t="shared" si="2"/>
        <v>43</v>
      </c>
      <c r="I45" s="136" t="str">
        <f t="shared" si="3"/>
        <v>X</v>
      </c>
      <c r="J45" s="136" t="str">
        <f t="shared" si="4"/>
        <v>L</v>
      </c>
      <c r="L45" s="2">
        <v>43</v>
      </c>
      <c r="M45" s="21" t="str">
        <f t="shared" si="13"/>
        <v>L</v>
      </c>
      <c r="N45" s="21" t="str">
        <f t="shared" si="6"/>
        <v>ㆯ</v>
      </c>
      <c r="R45" s="2"/>
      <c r="T45" s="2">
        <v>43</v>
      </c>
      <c r="U45" s="409" t="str">
        <f t="shared" si="9"/>
        <v>L</v>
      </c>
      <c r="V45" s="411" t="str">
        <f t="shared" si="10"/>
        <v>X</v>
      </c>
      <c r="W45" s="410" t="str" cm="1">
        <f t="array" ref="W45" xml:space="preserve"> INDEX($N$3:$N$53, MATCH(TRUE, EXACT(表格1_33411[[#This Row],[鍵盤按鍵]], $M$3:$M$53), 0))</f>
        <v>ㆧ</v>
      </c>
      <c r="X45" s="412" t="str" cm="1">
        <f t="array" ref="X45" xml:space="preserve"> INDEX(注音編碼對照表!$G$3:$G$58, MATCH(TRUE, EXACT(表格1_33411[[#This Row],[注音編碼]], 注音編碼對照表!$D$3:$D$54), 0))</f>
        <v>onn</v>
      </c>
      <c r="Y45" s="24"/>
      <c r="Z45" s="98">
        <f t="shared" si="11"/>
        <v>43</v>
      </c>
      <c r="AA45" s="71" t="str">
        <f t="shared" si="14"/>
        <v>I</v>
      </c>
      <c r="AB45" s="32" t="str" cm="1">
        <f t="array" ref="AB45">INDEX(注音編碼對照表!$E$3:$E$54,MATCH(TRUE,EXACT('RIME設定解析 (2)'!$AA45,注音編碼對照表!$C$3:$C$54),0))</f>
        <v>ㆧ</v>
      </c>
      <c r="AC45" s="379" t="str" cm="1">
        <f t="array" ref="AC45">INDEX(注音編碼對照表!$D$3:$D$54,MATCH(TRUE,EXACT('RIME設定解析 (2)'!$AA45,注音編碼對照表!$C$3:$C$54),0))</f>
        <v>Q</v>
      </c>
      <c r="AD45" s="430" t="str" cm="1">
        <f t="array" ref="AD45">INDEX(注音編碼對照表!$G$3:$G$54,MATCH(TRUE,EXACT('RIME設定解析 (2)'!$AA45,注音編碼對照表!$C$3:$C$54),0))</f>
        <v>onn</v>
      </c>
      <c r="AE45" s="2"/>
      <c r="AF45" s="421"/>
      <c r="AG45" s="2"/>
      <c r="AV45" s="11"/>
      <c r="AX45" s="2"/>
      <c r="AY45" s="443"/>
      <c r="BB45" s="2"/>
    </row>
    <row r="46" spans="2:54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2"/>
        <v>44</v>
      </c>
      <c r="I46" s="136" t="str">
        <f t="shared" si="3"/>
        <v>}</v>
      </c>
      <c r="J46" s="136" t="str">
        <f t="shared" si="4"/>
        <v>O</v>
      </c>
      <c r="L46" s="2">
        <v>44</v>
      </c>
      <c r="M46" s="21" t="str">
        <f t="shared" si="13"/>
        <v>O</v>
      </c>
      <c r="N46" s="21" t="str">
        <f t="shared" si="6"/>
        <v>ㆱ</v>
      </c>
      <c r="R46" s="2"/>
      <c r="T46" s="2">
        <v>44</v>
      </c>
      <c r="U46" s="409" t="str">
        <f t="shared" si="9"/>
        <v>O</v>
      </c>
      <c r="V46" s="411" t="str">
        <f t="shared" si="10"/>
        <v>}</v>
      </c>
      <c r="W46" s="410" t="str" cm="1">
        <f t="array" ref="W46" xml:space="preserve"> INDEX($N$3:$N$53, MATCH(TRUE, EXACT(表格1_33411[[#This Row],[鍵盤按鍵]], $M$3:$M$53), 0))</f>
        <v>ㆥ</v>
      </c>
      <c r="X46" s="412" t="str" cm="1">
        <f t="array" ref="X46" xml:space="preserve"> INDEX(注音編碼對照表!$G$3:$G$58, MATCH(TRUE, EXACT(表格1_33411[[#This Row],[注音編碼]], 注音編碼對照表!$D$3:$D$54), 0))</f>
        <v>enn</v>
      </c>
      <c r="Y46" s="24"/>
      <c r="Z46" s="98">
        <f t="shared" si="11"/>
        <v>44</v>
      </c>
      <c r="AA46" s="71" t="str">
        <f t="shared" si="14"/>
        <v>&lt;</v>
      </c>
      <c r="AB46" s="32" t="str" cm="1">
        <f t="array" ref="AB46">INDEX(注音編碼對照表!$E$3:$E$54,MATCH(TRUE,EXACT('RIME設定解析 (2)'!$AA46,注音編碼對照表!$C$3:$C$54),0))</f>
        <v>ㆥ</v>
      </c>
      <c r="AC46" s="379" t="str" cm="1">
        <f t="array" ref="AC46">INDEX(注音編碼對照表!$D$3:$D$54,MATCH(TRUE,EXACT('RIME設定解析 (2)'!$AA46,注音編碼對照表!$C$3:$C$54),0))</f>
        <v>E</v>
      </c>
      <c r="AD46" s="430" t="str" cm="1">
        <f t="array" ref="AD46">INDEX(注音編碼對照表!$G$3:$G$54,MATCH(TRUE,EXACT('RIME設定解析 (2)'!$AA46,注音編碼對照表!$C$3:$C$54),0))</f>
        <v>enn</v>
      </c>
      <c r="AE46" s="2"/>
      <c r="AF46" s="421"/>
      <c r="AG46" s="2"/>
      <c r="AV46" s="11"/>
      <c r="AX46" s="2"/>
      <c r="AY46" s="443"/>
      <c r="BB46" s="2"/>
    </row>
    <row r="47" spans="2:54" ht="32.25">
      <c r="B47" s="93" t="s">
        <v>136</v>
      </c>
      <c r="C47" s="2">
        <v>1</v>
      </c>
      <c r="D47" s="21" t="str">
        <f t="shared" ref="D47:D88" si="15" xml:space="preserve"> MID($B$47, $C47, 1)</f>
        <v>1</v>
      </c>
      <c r="E47" s="5" t="str">
        <f t="shared" ref="E47:E88" si="16" xml:space="preserve"> IFERROR( INDEX($N$3:$N$44, MATCH(D47, $M$3:$M$44, 0)), "")</f>
        <v>ㄅ</v>
      </c>
      <c r="F47" s="5" t="str">
        <f t="shared" ref="F47:F88" si="17" xml:space="preserve"> IFERROR( INDEX($I$3:$I$44, MATCH($D47, $J$3:$J$44, 0)), "")</f>
        <v>p</v>
      </c>
      <c r="G47" s="5"/>
      <c r="H47" s="2">
        <f t="shared" si="2"/>
        <v>45</v>
      </c>
      <c r="I47" s="136" t="str">
        <f t="shared" si="3"/>
        <v>{</v>
      </c>
      <c r="J47" s="136" t="str">
        <f t="shared" si="4"/>
        <v>A</v>
      </c>
      <c r="L47" s="2">
        <v>45</v>
      </c>
      <c r="M47" s="21" t="str">
        <f t="shared" si="13"/>
        <v>A</v>
      </c>
      <c r="N47" s="21" t="str">
        <f t="shared" si="6"/>
        <v>ㆰ</v>
      </c>
      <c r="R47" s="2"/>
      <c r="T47" s="2">
        <v>45</v>
      </c>
      <c r="U47" s="409" t="str">
        <f t="shared" si="9"/>
        <v>A</v>
      </c>
      <c r="V47" s="411" t="str">
        <f t="shared" si="10"/>
        <v>{</v>
      </c>
      <c r="W47" s="410" t="str" cm="1">
        <f t="array" ref="W47" xml:space="preserve"> INDEX($N$3:$N$53, MATCH(TRUE, EXACT(表格1_33411[[#This Row],[鍵盤按鍵]], $M$3:$M$53), 0))</f>
        <v>ㆮ</v>
      </c>
      <c r="X47" s="412" t="str" cm="1">
        <f t="array" ref="X47" xml:space="preserve"> INDEX(注音編碼對照表!$G$3:$G$58, MATCH(TRUE, EXACT(表格1_33411[[#This Row],[注音編碼]], 注音編碼對照表!$D$3:$D$54), 0))</f>
        <v>ainn</v>
      </c>
      <c r="Y47" s="24"/>
      <c r="Z47" s="98">
        <f t="shared" si="11"/>
        <v>45</v>
      </c>
      <c r="AA47" s="71" t="str">
        <f t="shared" si="14"/>
        <v>(</v>
      </c>
      <c r="AB47" s="32" t="str" cm="1">
        <f t="array" ref="AB47">INDEX(注音編碼對照表!$E$3:$E$54,MATCH(TRUE,EXACT('RIME設定解析 (2)'!$AA47,注音編碼對照表!$C$3:$C$54),0))</f>
        <v>ㆮ</v>
      </c>
      <c r="AC47" s="379" t="str" cm="1">
        <f t="array" ref="AC47">INDEX(注音編碼對照表!$D$3:$D$54,MATCH(TRUE,EXACT('RIME設定解析 (2)'!$AA47,注音編碼對照表!$C$3:$C$54),0))</f>
        <v>Y</v>
      </c>
      <c r="AD47" s="430" t="str" cm="1">
        <f t="array" ref="AD47">INDEX(注音編碼對照表!$G$3:$G$54,MATCH(TRUE,EXACT('RIME設定解析 (2)'!$AA47,注音編碼對照表!$C$3:$C$54),0))</f>
        <v>ainn</v>
      </c>
      <c r="AE47" s="2"/>
      <c r="AF47" s="421"/>
      <c r="AG47" s="2"/>
      <c r="AV47" s="11"/>
      <c r="AX47" s="2"/>
      <c r="AY47" s="443"/>
      <c r="BB47" s="2"/>
    </row>
    <row r="48" spans="2:54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5"/>
        <v>q</v>
      </c>
      <c r="E48" s="5" t="str">
        <f t="shared" si="16"/>
        <v>ㄆ</v>
      </c>
      <c r="F48" s="5" t="str">
        <f t="shared" si="17"/>
        <v>P</v>
      </c>
      <c r="G48" s="5"/>
      <c r="H48" s="2">
        <f t="shared" si="2"/>
        <v>46</v>
      </c>
      <c r="I48" s="136" t="str">
        <f t="shared" si="3"/>
        <v>]</v>
      </c>
      <c r="J48" s="136" t="str">
        <f t="shared" si="4"/>
        <v>:</v>
      </c>
      <c r="L48" s="2">
        <v>46</v>
      </c>
      <c r="M48" s="21" t="str">
        <f t="shared" si="13"/>
        <v>:</v>
      </c>
      <c r="N48" s="21" t="str">
        <f t="shared" si="6"/>
        <v>ㆲ</v>
      </c>
      <c r="R48" s="2"/>
      <c r="T48" s="2">
        <v>46</v>
      </c>
      <c r="U48" s="409" t="str">
        <f t="shared" si="9"/>
        <v>:</v>
      </c>
      <c r="V48" s="411" t="str">
        <f t="shared" si="10"/>
        <v>]</v>
      </c>
      <c r="W48" s="410" t="str" cm="1">
        <f t="array" ref="W48" xml:space="preserve"> INDEX($N$3:$N$53, MATCH(TRUE, EXACT(表格1_33411[[#This Row],[鍵盤按鍵]], $M$3:$M$53), 0))</f>
        <v>ㆯ</v>
      </c>
      <c r="X48" s="412" t="str" cm="1">
        <f t="array" ref="X48" xml:space="preserve"> INDEX(注音編碼對照表!$G$3:$G$58, MATCH(TRUE, EXACT(表格1_33411[[#This Row],[注音編碼]], 注音編碼對照表!$D$3:$D$54), 0))</f>
        <v>aunn</v>
      </c>
      <c r="Y48" s="24"/>
      <c r="Z48" s="98">
        <f t="shared" si="11"/>
        <v>46</v>
      </c>
      <c r="AA48" s="71" t="str">
        <f t="shared" si="14"/>
        <v>L</v>
      </c>
      <c r="AB48" s="32" t="str" cm="1">
        <f t="array" ref="AB48">INDEX(注音編碼對照表!$E$3:$E$54,MATCH(TRUE,EXACT('RIME設定解析 (2)'!$AA48,注音編碼對照表!$C$3:$C$54),0))</f>
        <v>ㆯ</v>
      </c>
      <c r="AC48" s="379" t="str" cm="1">
        <f t="array" ref="AC48">INDEX(注音編碼對照表!$D$3:$D$54,MATCH(TRUE,EXACT('RIME設定解析 (2)'!$AA48,注音編碼對照表!$C$3:$C$54),0))</f>
        <v>X</v>
      </c>
      <c r="AD48" s="430" t="str" cm="1">
        <f t="array" ref="AD48">INDEX(注音編碼對照表!$G$3:$G$54,MATCH(TRUE,EXACT('RIME設定解析 (2)'!$AA48,注音編碼對照表!$C$3:$C$54),0))</f>
        <v>aunn</v>
      </c>
      <c r="AE48" s="2"/>
      <c r="AF48" s="421"/>
      <c r="AG48" s="2"/>
      <c r="AV48" s="11"/>
      <c r="AX48" s="2"/>
      <c r="AY48" s="443"/>
      <c r="BB48" s="2"/>
    </row>
    <row r="49" spans="2:54" ht="32.25">
      <c r="C49" s="2">
        <v>3</v>
      </c>
      <c r="D49" s="21" t="str">
        <f t="shared" si="15"/>
        <v>a</v>
      </c>
      <c r="E49" s="5" t="str">
        <f t="shared" si="16"/>
        <v>ㄇ</v>
      </c>
      <c r="F49" s="5" t="str">
        <f t="shared" si="17"/>
        <v>m</v>
      </c>
      <c r="G49" s="5"/>
      <c r="H49" s="2">
        <f t="shared" si="2"/>
        <v>47</v>
      </c>
      <c r="I49" s="136" t="str">
        <f t="shared" si="3"/>
        <v>1</v>
      </c>
      <c r="J49" s="136" t="str">
        <f t="shared" si="4"/>
        <v xml:space="preserve"> </v>
      </c>
      <c r="L49" s="2">
        <v>47</v>
      </c>
      <c r="M49" s="21" t="str">
        <f t="shared" si="13"/>
        <v>4</v>
      </c>
      <c r="N49" s="21" t="str">
        <f t="shared" si="6"/>
        <v>ˋ</v>
      </c>
      <c r="R49" s="2"/>
      <c r="T49" s="2">
        <v>47</v>
      </c>
      <c r="U49" s="409" t="str">
        <f t="shared" si="9"/>
        <v xml:space="preserve"> </v>
      </c>
      <c r="V49" s="411" t="str">
        <f t="shared" si="10"/>
        <v>1</v>
      </c>
      <c r="W49" s="410" t="e" cm="1">
        <f t="array" ref="W49" xml:space="preserve"> INDEX($N$3:$N$53, MATCH(TRUE, EXACT(表格1_33411[[#This Row],[鍵盤按鍵]], $M$3:$M$53), 0))</f>
        <v>#N/A</v>
      </c>
      <c r="X49" s="412" cm="1">
        <f t="array" ref="X49" xml:space="preserve"> INDEX(注音編碼對照表!$G$3:$G$58, MATCH(TRUE, EXACT(表格1_33411[[#This Row],[注音編碼]], 注音編碼對照表!$D$3:$D$54), 0))</f>
        <v>1</v>
      </c>
      <c r="Y49" s="24"/>
      <c r="Z49" s="98">
        <f t="shared" si="11"/>
        <v>47</v>
      </c>
      <c r="AA49" s="71" t="str">
        <f t="shared" ref="AA49:AA54" si="18">U49</f>
        <v xml:space="preserve"> </v>
      </c>
      <c r="AB49" s="32" t="str" cm="1">
        <f t="array" ref="AB49">INDEX(注音編碼對照表!$E$3:$E$54,MATCH(TRUE,EXACT('RIME設定解析 (2)'!$AA49,注音編碼對照表!$C$3:$C$54),0))</f>
        <v>ˉ</v>
      </c>
      <c r="AC49" s="379" t="str" cm="1">
        <f t="array" ref="AC49">INDEX(注音編碼對照表!$D$3:$D$54,MATCH(TRUE,EXACT('RIME設定解析 (2)'!$AA49,注音編碼對照表!$C$3:$C$54),0))</f>
        <v>1</v>
      </c>
      <c r="AD49" s="430" cm="1">
        <f t="array" ref="AD49">INDEX(注音編碼對照表!$G$3:$G$54,MATCH(TRUE,EXACT('RIME設定解析 (2)'!$AA49,注音編碼對照表!$C$3:$C$54),0))</f>
        <v>1</v>
      </c>
      <c r="AE49" s="2"/>
      <c r="AF49" s="421"/>
      <c r="AG49" s="2"/>
      <c r="AV49" s="11"/>
      <c r="AX49" s="2"/>
      <c r="AY49" s="443"/>
      <c r="BB49" s="2"/>
    </row>
    <row r="50" spans="2:54" ht="32.25">
      <c r="C50" s="2">
        <v>4</v>
      </c>
      <c r="D50" s="21" t="str">
        <f t="shared" si="15"/>
        <v>z</v>
      </c>
      <c r="E50" s="5" t="str">
        <f t="shared" si="16"/>
        <v/>
      </c>
      <c r="F50" s="5" t="str">
        <f t="shared" si="17"/>
        <v/>
      </c>
      <c r="G50" s="5"/>
      <c r="H50" s="2">
        <f t="shared" si="2"/>
        <v>48</v>
      </c>
      <c r="I50" s="136" t="str">
        <f t="shared" si="3"/>
        <v>2</v>
      </c>
      <c r="J50" s="136" t="str">
        <f t="shared" si="4"/>
        <v>4</v>
      </c>
      <c r="L50" s="2">
        <v>48</v>
      </c>
      <c r="M50" s="21" t="str">
        <f t="shared" si="13"/>
        <v>3</v>
      </c>
      <c r="N50" s="21" t="str">
        <f t="shared" si="6"/>
        <v>˪</v>
      </c>
      <c r="R50" s="2"/>
      <c r="T50" s="2">
        <v>48</v>
      </c>
      <c r="U50" s="409" t="str">
        <f t="shared" si="9"/>
        <v>4</v>
      </c>
      <c r="V50" s="411" t="str">
        <f t="shared" si="10"/>
        <v>2</v>
      </c>
      <c r="W50" s="410" t="str" cm="1">
        <f t="array" ref="W50" xml:space="preserve"> INDEX($N$3:$N$53, MATCH(TRUE, EXACT(表格1_33411[[#This Row],[鍵盤按鍵]], $M$3:$M$53), 0))</f>
        <v>ˋ</v>
      </c>
      <c r="X50" s="412" cm="1">
        <f t="array" ref="X50" xml:space="preserve"> INDEX(注音編碼對照表!$G$3:$G$58, MATCH(TRUE, EXACT(表格1_33411[[#This Row],[注音編碼]], 注音編碼對照表!$D$3:$D$54), 0))</f>
        <v>2</v>
      </c>
      <c r="Y50" s="24"/>
      <c r="Z50" s="98">
        <f t="shared" si="11"/>
        <v>48</v>
      </c>
      <c r="AA50" s="71" t="str">
        <f t="shared" si="18"/>
        <v>4</v>
      </c>
      <c r="AB50" s="32" t="str" cm="1">
        <f t="array" ref="AB50">INDEX(注音編碼對照表!$E$3:$E$54,MATCH(TRUE,EXACT('RIME設定解析 (2)'!$AA50,注音編碼對照表!$C$3:$C$54),0))</f>
        <v>ˋ</v>
      </c>
      <c r="AC50" s="379" t="str" cm="1">
        <f t="array" ref="AC50">INDEX(注音編碼對照表!$D$3:$D$54,MATCH(TRUE,EXACT('RIME設定解析 (2)'!$AA50,注音編碼對照表!$C$3:$C$54),0))</f>
        <v>2</v>
      </c>
      <c r="AD50" s="430" cm="1">
        <f t="array" ref="AD50">INDEX(注音編碼對照表!$G$3:$G$54,MATCH(TRUE,EXACT('RIME設定解析 (2)'!$AA50,注音編碼對照表!$C$3:$C$54),0))</f>
        <v>2</v>
      </c>
      <c r="AE50" s="2"/>
      <c r="AF50" s="421"/>
      <c r="AG50" s="2"/>
      <c r="AV50" s="11"/>
      <c r="AX50" s="2"/>
      <c r="AY50" s="443"/>
      <c r="BB50" s="2"/>
    </row>
    <row r="51" spans="2:54" ht="32.25">
      <c r="B51" s="92" t="s">
        <v>139</v>
      </c>
      <c r="C51" s="2">
        <v>5</v>
      </c>
      <c r="D51" s="21" t="str">
        <f t="shared" si="15"/>
        <v>2</v>
      </c>
      <c r="E51" s="5" t="str">
        <f t="shared" si="16"/>
        <v>ㄉ</v>
      </c>
      <c r="F51" s="5" t="str">
        <f t="shared" si="17"/>
        <v>t</v>
      </c>
      <c r="G51" s="5"/>
      <c r="H51" s="2">
        <f t="shared" si="2"/>
        <v>49</v>
      </c>
      <c r="I51" s="136" t="str">
        <f t="shared" si="3"/>
        <v>3</v>
      </c>
      <c r="J51" s="136" t="str">
        <f t="shared" si="4"/>
        <v>3</v>
      </c>
      <c r="L51" s="2">
        <v>49</v>
      </c>
      <c r="M51" s="21" t="str">
        <f t="shared" si="13"/>
        <v>6</v>
      </c>
      <c r="N51" s="21" t="str">
        <f t="shared" si="6"/>
        <v>ˊ</v>
      </c>
      <c r="R51" s="2"/>
      <c r="T51" s="2">
        <v>49</v>
      </c>
      <c r="U51" s="409" t="str">
        <f t="shared" si="9"/>
        <v>3</v>
      </c>
      <c r="V51" s="411" t="str">
        <f t="shared" si="10"/>
        <v>3</v>
      </c>
      <c r="W51" s="410" t="str" cm="1">
        <f t="array" ref="W51" xml:space="preserve"> INDEX($N$3:$N$53, MATCH(TRUE, EXACT(表格1_33411[[#This Row],[鍵盤按鍵]], $M$3:$M$53), 0))</f>
        <v>˪</v>
      </c>
      <c r="X51" s="412" cm="1">
        <f t="array" ref="X51" xml:space="preserve"> INDEX(注音編碼對照表!$G$3:$G$58, MATCH(TRUE, EXACT(表格1_33411[[#This Row],[注音編碼]], 注音編碼對照表!$D$3:$D$54), 0))</f>
        <v>3</v>
      </c>
      <c r="Y51" s="24"/>
      <c r="Z51" s="98">
        <f t="shared" si="11"/>
        <v>49</v>
      </c>
      <c r="AA51" s="71" t="str">
        <f t="shared" si="18"/>
        <v>3</v>
      </c>
      <c r="AB51" s="32" t="str" cm="1">
        <f t="array" ref="AB51">INDEX(注音編碼對照表!$E$3:$E$54,MATCH(TRUE,EXACT('RIME設定解析 (2)'!$AA51,注音編碼對照表!$C$3:$C$54),0))</f>
        <v>˪</v>
      </c>
      <c r="AC51" s="379" t="str" cm="1">
        <f t="array" ref="AC51">INDEX(注音編碼對照表!$D$3:$D$54,MATCH(TRUE,EXACT('RIME設定解析 (2)'!$AA51,注音編碼對照表!$C$3:$C$54),0))</f>
        <v>3</v>
      </c>
      <c r="AD51" s="430" cm="1">
        <f t="array" ref="AD51">INDEX(注音編碼對照表!$G$3:$G$54,MATCH(TRUE,EXACT('RIME設定解析 (2)'!$AA51,注音編碼對照表!$C$3:$C$54),0))</f>
        <v>3</v>
      </c>
      <c r="AE51" s="2"/>
      <c r="AF51" s="421"/>
      <c r="AG51" s="2"/>
      <c r="AV51" s="11"/>
      <c r="AX51" s="2"/>
      <c r="AY51" s="443"/>
      <c r="BB51" s="2"/>
    </row>
    <row r="52" spans="2:54" ht="32.25">
      <c r="B52" s="93" t="s">
        <v>137</v>
      </c>
      <c r="C52" s="2">
        <v>6</v>
      </c>
      <c r="D52" s="21" t="str">
        <f t="shared" si="15"/>
        <v>w</v>
      </c>
      <c r="E52" s="5" t="str">
        <f t="shared" si="16"/>
        <v>ㄊ</v>
      </c>
      <c r="F52" s="5" t="str">
        <f t="shared" si="17"/>
        <v>T</v>
      </c>
      <c r="G52" s="5"/>
      <c r="H52" s="2">
        <f t="shared" si="2"/>
        <v>50</v>
      </c>
      <c r="I52" s="136" t="str">
        <f t="shared" si="3"/>
        <v>5</v>
      </c>
      <c r="J52" s="136" t="str">
        <f t="shared" si="4"/>
        <v>6</v>
      </c>
      <c r="L52" s="2">
        <v>50</v>
      </c>
      <c r="M52" s="21" t="str">
        <f t="shared" si="13"/>
        <v>5</v>
      </c>
      <c r="N52" s="21" t="str">
        <f t="shared" si="6"/>
        <v>˫</v>
      </c>
      <c r="R52" s="2"/>
      <c r="T52" s="2">
        <v>50</v>
      </c>
      <c r="U52" s="409" t="str">
        <f t="shared" si="9"/>
        <v>6</v>
      </c>
      <c r="V52" s="411" t="str">
        <f t="shared" si="10"/>
        <v>5</v>
      </c>
      <c r="W52" s="410" t="str" cm="1">
        <f t="array" ref="W52" xml:space="preserve"> INDEX($N$3:$N$53, MATCH(TRUE, EXACT(表格1_33411[[#This Row],[鍵盤按鍵]], $M$3:$M$53), 0))</f>
        <v>ˊ</v>
      </c>
      <c r="X52" s="412" cm="1">
        <f t="array" ref="X52" xml:space="preserve"> INDEX(注音編碼對照表!$G$3:$G$58, MATCH(TRUE, EXACT(表格1_33411[[#This Row],[注音編碼]], 注音編碼對照表!$D$3:$D$54), 0))</f>
        <v>5</v>
      </c>
      <c r="Y52" s="24"/>
      <c r="Z52" s="98">
        <f t="shared" si="11"/>
        <v>50</v>
      </c>
      <c r="AA52" s="71" t="str">
        <f t="shared" si="18"/>
        <v>6</v>
      </c>
      <c r="AB52" s="32" t="str" cm="1">
        <f t="array" ref="AB52">INDEX(注音編碼對照表!$E$3:$E$54,MATCH(TRUE,EXACT('RIME設定解析 (2)'!$AA52,注音編碼對照表!$C$3:$C$54),0))</f>
        <v>ˊ</v>
      </c>
      <c r="AC52" s="379" t="str" cm="1">
        <f t="array" ref="AC52">INDEX(注音編碼對照表!$D$3:$D$54,MATCH(TRUE,EXACT('RIME設定解析 (2)'!$AA52,注音編碼對照表!$C$3:$C$54),0))</f>
        <v>5</v>
      </c>
      <c r="AD52" s="430" cm="1">
        <f t="array" ref="AD52">INDEX(注音編碼對照表!$G$3:$G$54,MATCH(TRUE,EXACT('RIME設定解析 (2)'!$AA52,注音編碼對照表!$C$3:$C$54),0))</f>
        <v>5</v>
      </c>
      <c r="AE52" s="2"/>
      <c r="AF52" s="421"/>
      <c r="AG52" s="2"/>
      <c r="AV52" s="11"/>
      <c r="AX52" s="2"/>
      <c r="AY52" s="443"/>
      <c r="BB52" s="2"/>
    </row>
    <row r="53" spans="2:54" ht="32.25">
      <c r="C53" s="2">
        <v>7</v>
      </c>
      <c r="D53" s="21" t="str">
        <f t="shared" si="15"/>
        <v>s</v>
      </c>
      <c r="E53" s="5" t="str">
        <f t="shared" si="16"/>
        <v>ㄋ</v>
      </c>
      <c r="F53" s="5" t="str">
        <f t="shared" si="17"/>
        <v>n</v>
      </c>
      <c r="G53" s="5"/>
      <c r="H53" s="2">
        <f t="shared" si="2"/>
        <v>51</v>
      </c>
      <c r="I53" s="136" t="str">
        <f t="shared" si="3"/>
        <v>7</v>
      </c>
      <c r="J53" s="136" t="str">
        <f t="shared" si="4"/>
        <v>5</v>
      </c>
      <c r="L53" s="2">
        <v>51</v>
      </c>
      <c r="M53" s="21" t="str">
        <f t="shared" si="13"/>
        <v>7</v>
      </c>
      <c r="N53" s="21" t="str">
        <f t="shared" si="6"/>
        <v>˙</v>
      </c>
      <c r="R53" s="2"/>
      <c r="T53" s="2">
        <v>51</v>
      </c>
      <c r="U53" s="409" t="str">
        <f t="shared" si="9"/>
        <v>5</v>
      </c>
      <c r="V53" s="411" t="str">
        <f t="shared" si="10"/>
        <v>7</v>
      </c>
      <c r="W53" s="410" t="str" cm="1">
        <f t="array" ref="W53" xml:space="preserve"> INDEX($N$3:$N$53, MATCH(TRUE, EXACT(表格1_33411[[#This Row],[鍵盤按鍵]], $M$3:$M$53), 0))</f>
        <v>˫</v>
      </c>
      <c r="X53" s="412" cm="1">
        <f t="array" ref="X53" xml:space="preserve"> INDEX(注音編碼對照表!$G$3:$G$58, MATCH(TRUE, EXACT(表格1_33411[[#This Row],[注音編碼]], 注音編碼對照表!$D$3:$D$54), 0))</f>
        <v>7</v>
      </c>
      <c r="Y53" s="24"/>
      <c r="Z53" s="98">
        <f t="shared" si="11"/>
        <v>51</v>
      </c>
      <c r="AA53" s="71" t="str">
        <f t="shared" si="18"/>
        <v>5</v>
      </c>
      <c r="AB53" s="32" t="str" cm="1">
        <f t="array" ref="AB53">INDEX(注音編碼對照表!$E$3:$E$54,MATCH(TRUE,EXACT('RIME設定解析 (2)'!$AA53,注音編碼對照表!$C$3:$C$54),0))</f>
        <v>˫</v>
      </c>
      <c r="AC53" s="379" t="str" cm="1">
        <f t="array" ref="AC53">INDEX(注音編碼對照表!$D$3:$D$54,MATCH(TRUE,EXACT('RIME設定解析 (2)'!$AA53,注音編碼對照表!$C$3:$C$54),0))</f>
        <v>7</v>
      </c>
      <c r="AD53" s="430" cm="1">
        <f t="array" ref="AD53">INDEX(注音編碼對照表!$G$3:$G$54,MATCH(TRUE,EXACT('RIME設定解析 (2)'!$AA53,注音編碼對照表!$C$3:$C$54),0))</f>
        <v>7</v>
      </c>
      <c r="AE53" s="2"/>
      <c r="AF53" s="421"/>
      <c r="AG53" s="2"/>
      <c r="AV53" s="11"/>
      <c r="AX53" s="2"/>
      <c r="AY53" s="443"/>
      <c r="BB53" s="2"/>
    </row>
    <row r="54" spans="2:54" ht="32.25">
      <c r="C54" s="2">
        <v>8</v>
      </c>
      <c r="D54" s="21" t="str">
        <f t="shared" si="15"/>
        <v>x</v>
      </c>
      <c r="E54" s="5" t="str">
        <f t="shared" si="16"/>
        <v>ㄌ</v>
      </c>
      <c r="F54" s="5" t="str">
        <f t="shared" si="17"/>
        <v>l</v>
      </c>
      <c r="G54" s="5"/>
      <c r="H54" s="2">
        <f t="shared" si="2"/>
        <v>52</v>
      </c>
      <c r="I54" s="136" t="str">
        <f t="shared" si="3"/>
        <v>0</v>
      </c>
      <c r="J54" s="136" t="str">
        <f t="shared" si="4"/>
        <v>7</v>
      </c>
      <c r="L54" s="2">
        <v>52</v>
      </c>
      <c r="M54" s="21" t="str">
        <f t="shared" si="13"/>
        <v/>
      </c>
      <c r="N54" s="21" t="str">
        <f t="shared" si="6"/>
        <v/>
      </c>
      <c r="R54" s="2"/>
      <c r="T54" s="2">
        <v>52</v>
      </c>
      <c r="U54" s="409" t="str">
        <f t="shared" si="9"/>
        <v>7</v>
      </c>
      <c r="V54" s="411" t="str">
        <f t="shared" si="10"/>
        <v>0</v>
      </c>
      <c r="W54" s="410" t="str" cm="1">
        <f t="array" ref="W54" xml:space="preserve"> INDEX($N$3:$N$53, MATCH(TRUE, EXACT(表格1_33411[[#This Row],[鍵盤按鍵]], $M$3:$M$53), 0))</f>
        <v>˙</v>
      </c>
      <c r="X54" s="412" t="str" cm="1">
        <f t="array" ref="X54" xml:space="preserve"> INDEX(注音編碼對照表!$G$3:$G$58, MATCH(TRUE, EXACT(表格1_33411[[#This Row],[注音編碼]], 注音編碼對照表!$D$3:$D$54), 0))</f>
        <v>[48]</v>
      </c>
      <c r="Y54" s="24"/>
      <c r="Z54" s="98">
        <f t="shared" si="11"/>
        <v>52</v>
      </c>
      <c r="AA54" s="71" t="str">
        <f t="shared" si="18"/>
        <v>7</v>
      </c>
      <c r="AB54" s="32" t="str" cm="1">
        <f t="array" ref="AB54">INDEX(注音編碼對照表!$E$3:$E$54,MATCH(TRUE,EXACT('RIME設定解析 (2)'!$AA54,注音編碼對照表!$C$3:$C$54),0))</f>
        <v>˙</v>
      </c>
      <c r="AC54" s="379" t="str" cm="1">
        <f t="array" ref="AC54">INDEX(注音編碼對照表!$D$3:$D$54,MATCH(TRUE,EXACT('RIME設定解析 (2)'!$AA54,注音編碼對照表!$C$3:$C$54),0))</f>
        <v>0</v>
      </c>
      <c r="AD54" s="430" t="str" cm="1">
        <f t="array" ref="AD54">INDEX(注音編碼對照表!$G$3:$G$54,MATCH(TRUE,EXACT('RIME設定解析 (2)'!$AA54,注音編碼對照表!$C$3:$C$54),0))</f>
        <v>[48]</v>
      </c>
      <c r="AE54" s="2"/>
      <c r="AF54" s="421"/>
      <c r="AG54" s="2"/>
      <c r="AV54" s="11"/>
      <c r="AX54" s="2"/>
      <c r="AY54" s="443"/>
      <c r="BB54" s="2"/>
    </row>
    <row r="55" spans="2:54" ht="32.25">
      <c r="C55" s="2">
        <v>9</v>
      </c>
      <c r="D55" s="21" t="str">
        <f t="shared" si="15"/>
        <v>e</v>
      </c>
      <c r="E55" s="5" t="str">
        <f t="shared" si="16"/>
        <v>ㄍ</v>
      </c>
      <c r="F55" s="5" t="str">
        <f t="shared" si="17"/>
        <v>k</v>
      </c>
      <c r="G55" s="5"/>
      <c r="I55" s="2"/>
      <c r="J55" s="2"/>
      <c r="R55" s="2"/>
      <c r="Z55" s="24"/>
      <c r="AA55" s="98">
        <f t="shared" si="11"/>
        <v>53</v>
      </c>
      <c r="AB55" s="71" t="str">
        <f xml:space="preserve"> IFERROR( INDEX(表格1_334115[鍵盤按鍵], MATCH($AC55, 表格1_334115[注音符號], 0)), "")</f>
        <v/>
      </c>
      <c r="AC55" s="32" t="s">
        <v>128</v>
      </c>
      <c r="AD55" s="379" t="str">
        <f xml:space="preserve"> IFERROR( INDEX(表格1_334115[注音編碼], MATCH($AC55, 表格1_334115[注音符號], 0)), "")</f>
        <v/>
      </c>
      <c r="AE55" s="433" t="s">
        <v>643</v>
      </c>
      <c r="AW55" s="11"/>
      <c r="AX55" s="2"/>
    </row>
    <row r="56" spans="2:54" ht="32.25">
      <c r="C56" s="2">
        <v>10</v>
      </c>
      <c r="D56" s="21" t="str">
        <f t="shared" si="15"/>
        <v>d</v>
      </c>
      <c r="E56" s="5" t="str">
        <f t="shared" si="16"/>
        <v>ㄎ</v>
      </c>
      <c r="F56" s="5" t="str">
        <f t="shared" si="17"/>
        <v>K</v>
      </c>
      <c r="G56" s="5"/>
      <c r="I56" s="2"/>
      <c r="J56" s="2"/>
      <c r="R56" s="2"/>
      <c r="Z56" s="24"/>
      <c r="AA56" s="98">
        <f t="shared" si="11"/>
        <v>54</v>
      </c>
      <c r="AB56" s="71" t="str">
        <f xml:space="preserve"> IFERROR( INDEX(表格1_334115[鍵盤按鍵], MATCH($AC56, 表格1_334115[注音符號], 0)), "")</f>
        <v/>
      </c>
      <c r="AC56" s="32" t="s">
        <v>130</v>
      </c>
      <c r="AD56" s="379" t="str">
        <f xml:space="preserve"> IFERROR( INDEX(表格1_334115[注音編碼], MATCH($AC56, 表格1_334115[注音符號], 0)), "")</f>
        <v/>
      </c>
      <c r="AE56" s="433" t="s">
        <v>644</v>
      </c>
      <c r="AW56" s="11"/>
      <c r="AX56" s="2"/>
    </row>
    <row r="57" spans="2:54" ht="32.25">
      <c r="C57" s="2">
        <v>11</v>
      </c>
      <c r="D57" s="21" t="str">
        <f t="shared" si="15"/>
        <v>c</v>
      </c>
      <c r="E57" s="5" t="str">
        <f t="shared" si="16"/>
        <v>ㄏ</v>
      </c>
      <c r="F57" s="5" t="str">
        <f t="shared" si="17"/>
        <v>h</v>
      </c>
      <c r="G57" s="5"/>
      <c r="I57" s="2"/>
      <c r="J57" s="2"/>
      <c r="R57" s="2"/>
      <c r="U57" s="450" t="s">
        <v>11</v>
      </c>
      <c r="W57" s="451" t="s">
        <v>642</v>
      </c>
      <c r="X57" s="451" t="s">
        <v>641</v>
      </c>
      <c r="Y57" s="452" t="s">
        <v>383</v>
      </c>
      <c r="Z57" s="24"/>
      <c r="AA57" s="98">
        <f t="shared" si="11"/>
        <v>55</v>
      </c>
      <c r="AB57" s="71" t="str">
        <f xml:space="preserve"> IFERROR( INDEX(表格1_334115[鍵盤按鍵], MATCH($AC57, 表格1_334115[注音符號], 0)), "")</f>
        <v/>
      </c>
      <c r="AC57" s="32" t="s">
        <v>132</v>
      </c>
      <c r="AD57" s="379" t="str">
        <f xml:space="preserve"> IFERROR( INDEX(表格1_334115[注音編碼], MATCH($AC57, 表格1_334115[注音符號], 0)), "")</f>
        <v/>
      </c>
      <c r="AE57" s="433" t="s">
        <v>645</v>
      </c>
      <c r="AW57" s="11"/>
      <c r="AX57" s="2"/>
    </row>
    <row r="58" spans="2:54" ht="32.25">
      <c r="C58" s="2">
        <v>12</v>
      </c>
      <c r="D58" s="21" t="str">
        <f t="shared" si="15"/>
        <v>r</v>
      </c>
      <c r="E58" s="5" t="str">
        <f t="shared" si="16"/>
        <v/>
      </c>
      <c r="F58" s="5" t="str">
        <f t="shared" si="17"/>
        <v/>
      </c>
      <c r="G58" s="5"/>
      <c r="I58" s="2"/>
      <c r="J58" s="2"/>
      <c r="R58" s="2"/>
      <c r="U58" s="453" t="s">
        <v>267</v>
      </c>
      <c r="W58" s="411" t="s">
        <v>621</v>
      </c>
      <c r="X58" s="410" t="s">
        <v>125</v>
      </c>
      <c r="Y58" s="454" t="s">
        <v>203</v>
      </c>
      <c r="Z58" s="24"/>
      <c r="AA58" s="98">
        <f t="shared" si="11"/>
        <v>56</v>
      </c>
      <c r="AB58" s="71" t="str">
        <f xml:space="preserve"> IFERROR( INDEX(表格1_334115[鍵盤按鍵], MATCH($AC58, 表格1_334115[注音符號], 0)), "")</f>
        <v/>
      </c>
      <c r="AC58" s="32" t="s">
        <v>134</v>
      </c>
      <c r="AD58" s="379" t="str">
        <f xml:space="preserve"> IFERROR( INDEX(表格1_334115[注音編碼], MATCH($AC58, 表格1_334115[注音符號], 0)), "")</f>
        <v/>
      </c>
      <c r="AE58" s="433" t="s">
        <v>646</v>
      </c>
      <c r="AW58" s="11"/>
      <c r="AX58" s="2"/>
    </row>
    <row r="59" spans="2:54">
      <c r="C59" s="2">
        <v>13</v>
      </c>
      <c r="D59" s="21" t="str">
        <f t="shared" si="15"/>
        <v>f</v>
      </c>
      <c r="E59" s="5" t="str">
        <f t="shared" si="16"/>
        <v/>
      </c>
      <c r="F59" s="5" t="str">
        <f t="shared" si="17"/>
        <v/>
      </c>
      <c r="G59" s="5"/>
      <c r="I59" s="2"/>
      <c r="J59" s="2"/>
      <c r="R59" s="2"/>
      <c r="U59" s="455" t="s">
        <v>612</v>
      </c>
      <c r="W59" s="411" t="s">
        <v>622</v>
      </c>
      <c r="X59" s="410" t="s">
        <v>99</v>
      </c>
      <c r="Y59" s="456" t="s">
        <v>207</v>
      </c>
      <c r="Z59" s="24"/>
      <c r="AW59" s="11"/>
      <c r="AX59" s="2"/>
    </row>
    <row r="60" spans="2:54">
      <c r="C60" s="2">
        <v>14</v>
      </c>
      <c r="D60" s="21" t="str">
        <f t="shared" si="15"/>
        <v>v</v>
      </c>
      <c r="E60" s="5" t="str">
        <f t="shared" si="16"/>
        <v/>
      </c>
      <c r="F60" s="5" t="str">
        <f t="shared" si="17"/>
        <v/>
      </c>
      <c r="G60" s="5"/>
      <c r="I60" s="2"/>
      <c r="J60" s="2"/>
      <c r="R60" s="2"/>
      <c r="U60" s="453" t="s">
        <v>206</v>
      </c>
      <c r="W60" s="411" t="s">
        <v>619</v>
      </c>
      <c r="X60" s="410" t="s">
        <v>101</v>
      </c>
      <c r="Y60" s="454" t="s">
        <v>160</v>
      </c>
      <c r="Z60" s="24"/>
      <c r="AC60" s="428"/>
      <c r="AD60" s="428"/>
      <c r="AE60" s="429" t="s">
        <v>364</v>
      </c>
      <c r="AW60" s="11"/>
      <c r="AX60" s="2"/>
    </row>
    <row r="61" spans="2:54">
      <c r="C61" s="2">
        <v>15</v>
      </c>
      <c r="D61" s="21" t="str">
        <f t="shared" si="15"/>
        <v>t</v>
      </c>
      <c r="E61" s="5" t="str">
        <f t="shared" si="16"/>
        <v/>
      </c>
      <c r="F61" s="5" t="str">
        <f t="shared" si="17"/>
        <v/>
      </c>
      <c r="G61" s="5"/>
      <c r="I61" s="2"/>
      <c r="J61" s="2"/>
      <c r="R61" s="2"/>
      <c r="Z61" s="24"/>
      <c r="AG61" s="449" t="s">
        <v>652</v>
      </c>
      <c r="AW61" s="11"/>
      <c r="AX61" s="2"/>
    </row>
    <row r="62" spans="2:54">
      <c r="C62" s="2">
        <v>16</v>
      </c>
      <c r="D62" s="21" t="str">
        <f t="shared" si="15"/>
        <v>g</v>
      </c>
      <c r="E62" s="5" t="str">
        <f t="shared" si="16"/>
        <v/>
      </c>
      <c r="F62" s="5" t="str">
        <f t="shared" si="17"/>
        <v/>
      </c>
      <c r="G62" s="5"/>
      <c r="I62" s="2"/>
      <c r="J62" s="2"/>
      <c r="R62" s="2"/>
      <c r="AW62" s="11"/>
      <c r="AX62" s="2"/>
    </row>
    <row r="63" spans="2:54">
      <c r="C63" s="2">
        <v>17</v>
      </c>
      <c r="D63" s="21" t="str">
        <f t="shared" si="15"/>
        <v>b</v>
      </c>
      <c r="E63" s="5" t="str">
        <f t="shared" si="16"/>
        <v>ㆡ</v>
      </c>
      <c r="F63" s="5" t="str">
        <f t="shared" si="17"/>
        <v>j</v>
      </c>
      <c r="G63" s="5"/>
      <c r="I63" s="2"/>
      <c r="J63" s="2"/>
      <c r="R63" s="2"/>
      <c r="AW63" s="11"/>
      <c r="AX63" s="2"/>
    </row>
    <row r="64" spans="2:54">
      <c r="C64" s="2">
        <v>18</v>
      </c>
      <c r="D64" s="21" t="str">
        <f t="shared" si="15"/>
        <v>y</v>
      </c>
      <c r="E64" s="5" t="str">
        <f t="shared" si="16"/>
        <v>ㄗ</v>
      </c>
      <c r="F64" s="5" t="str">
        <f t="shared" si="17"/>
        <v>z</v>
      </c>
      <c r="G64" s="5"/>
      <c r="I64" s="2"/>
      <c r="J64" s="2"/>
      <c r="R64" s="2"/>
      <c r="AW64" s="11"/>
      <c r="AX64" s="2"/>
    </row>
    <row r="65" spans="3:50">
      <c r="C65" s="2">
        <v>19</v>
      </c>
      <c r="D65" s="21" t="str">
        <f t="shared" si="15"/>
        <v>h</v>
      </c>
      <c r="E65" s="5" t="str">
        <f t="shared" si="16"/>
        <v>ㄘ</v>
      </c>
      <c r="F65" s="5" t="str">
        <f t="shared" si="17"/>
        <v>c</v>
      </c>
      <c r="G65" s="5"/>
      <c r="I65" s="2"/>
      <c r="J65" s="2"/>
      <c r="R65" s="2"/>
      <c r="AW65" s="11"/>
      <c r="AX65" s="2"/>
    </row>
    <row r="66" spans="3:50">
      <c r="C66" s="2">
        <v>20</v>
      </c>
      <c r="D66" s="21" t="str">
        <f t="shared" si="15"/>
        <v>n</v>
      </c>
      <c r="E66" s="5" t="str">
        <f t="shared" si="16"/>
        <v>ㄙ</v>
      </c>
      <c r="F66" s="5" t="str">
        <f t="shared" si="17"/>
        <v>s</v>
      </c>
      <c r="G66" s="5"/>
      <c r="I66" s="2"/>
      <c r="J66" s="2"/>
      <c r="R66" s="2"/>
      <c r="AW66" s="11"/>
      <c r="AX66" s="2"/>
    </row>
    <row r="67" spans="3:50">
      <c r="C67" s="2">
        <v>21</v>
      </c>
      <c r="D67" s="21" t="str">
        <f t="shared" si="15"/>
        <v>u</v>
      </c>
      <c r="E67" s="5" t="str">
        <f t="shared" si="16"/>
        <v>ㄧ</v>
      </c>
      <c r="F67" s="5" t="str">
        <f t="shared" si="17"/>
        <v>i</v>
      </c>
      <c r="G67" s="5"/>
      <c r="I67" s="2"/>
      <c r="J67" s="2"/>
      <c r="R67" s="2"/>
      <c r="AW67" s="11"/>
      <c r="AX67" s="2"/>
    </row>
    <row r="68" spans="3:50">
      <c r="C68" s="2">
        <v>22</v>
      </c>
      <c r="D68" s="21" t="str">
        <f t="shared" si="15"/>
        <v>j</v>
      </c>
      <c r="E68" s="5" t="str">
        <f t="shared" si="16"/>
        <v>ㄨ</v>
      </c>
      <c r="F68" s="5" t="str">
        <f t="shared" si="17"/>
        <v>u</v>
      </c>
      <c r="G68" s="5"/>
      <c r="I68" s="2"/>
      <c r="J68" s="2"/>
      <c r="R68" s="2"/>
      <c r="AW68" s="11"/>
      <c r="AX68" s="2"/>
    </row>
    <row r="69" spans="3:50">
      <c r="C69" s="2">
        <v>23</v>
      </c>
      <c r="D69" s="21" t="str">
        <f t="shared" si="15"/>
        <v>m</v>
      </c>
      <c r="E69" s="5" t="str">
        <f t="shared" si="16"/>
        <v>ㄇ</v>
      </c>
      <c r="F69" s="5" t="str">
        <f t="shared" si="17"/>
        <v>M</v>
      </c>
      <c r="G69" s="5"/>
      <c r="I69" s="2"/>
      <c r="J69" s="2"/>
      <c r="R69" s="2"/>
      <c r="AW69" s="11"/>
      <c r="AX69" s="2"/>
    </row>
    <row r="70" spans="3:50">
      <c r="C70" s="2">
        <v>24</v>
      </c>
      <c r="D70" s="21" t="str">
        <f t="shared" si="15"/>
        <v>8</v>
      </c>
      <c r="E70" s="5" t="str">
        <f t="shared" si="16"/>
        <v>ㄚ</v>
      </c>
      <c r="F70" s="5" t="str">
        <f t="shared" si="17"/>
        <v>a</v>
      </c>
      <c r="G70" s="5"/>
      <c r="I70" s="2"/>
      <c r="J70" s="2"/>
      <c r="R70" s="2"/>
      <c r="AW70" s="11"/>
      <c r="AX70" s="2"/>
    </row>
    <row r="71" spans="3:50">
      <c r="C71" s="2">
        <v>25</v>
      </c>
      <c r="D71" s="21" t="str">
        <f t="shared" si="15"/>
        <v>i</v>
      </c>
      <c r="E71" s="5" t="str">
        <f t="shared" si="16"/>
        <v>ㄛ</v>
      </c>
      <c r="F71" s="5" t="str">
        <f t="shared" si="17"/>
        <v>O</v>
      </c>
      <c r="G71" s="5"/>
      <c r="I71" s="2"/>
      <c r="J71" s="2"/>
      <c r="R71" s="2"/>
      <c r="AW71" s="11"/>
      <c r="AX71" s="2"/>
    </row>
    <row r="72" spans="3:50">
      <c r="C72" s="2">
        <v>26</v>
      </c>
      <c r="D72" s="21" t="str">
        <f t="shared" si="15"/>
        <v>k</v>
      </c>
      <c r="E72" s="5" t="str">
        <f t="shared" si="16"/>
        <v>ㄜ</v>
      </c>
      <c r="F72" s="5" t="str">
        <f t="shared" si="17"/>
        <v>o</v>
      </c>
      <c r="G72" s="5"/>
      <c r="I72" s="2"/>
      <c r="J72" s="2"/>
      <c r="R72" s="2"/>
      <c r="AW72" s="11"/>
      <c r="AX72" s="2"/>
    </row>
    <row r="73" spans="3:50">
      <c r="C73" s="2">
        <v>27</v>
      </c>
      <c r="D73" s="21" t="str">
        <f t="shared" si="15"/>
        <v>,</v>
      </c>
      <c r="E73" s="5" t="str">
        <f t="shared" si="16"/>
        <v>ㄝ</v>
      </c>
      <c r="F73" s="5" t="str">
        <f t="shared" si="17"/>
        <v>e</v>
      </c>
      <c r="G73" s="5"/>
      <c r="I73" s="2"/>
      <c r="J73" s="2"/>
      <c r="R73" s="2"/>
      <c r="AW73" s="11"/>
      <c r="AX73" s="2"/>
    </row>
    <row r="74" spans="3:50">
      <c r="C74" s="2">
        <v>28</v>
      </c>
      <c r="D74" s="21" t="str">
        <f t="shared" si="15"/>
        <v>9</v>
      </c>
      <c r="E74" s="5" t="str">
        <f t="shared" si="16"/>
        <v>ㄞ</v>
      </c>
      <c r="F74" s="5" t="str">
        <f t="shared" si="17"/>
        <v>y</v>
      </c>
      <c r="G74" s="5"/>
      <c r="I74" s="2"/>
      <c r="J74" s="2"/>
      <c r="R74" s="2"/>
      <c r="AW74" s="11"/>
      <c r="AX74" s="2"/>
    </row>
    <row r="75" spans="3:50">
      <c r="C75" s="2">
        <v>29</v>
      </c>
      <c r="D75" s="21" t="str">
        <f t="shared" si="15"/>
        <v>o</v>
      </c>
      <c r="E75" s="5" t="str">
        <f t="shared" si="16"/>
        <v/>
      </c>
      <c r="F75" s="5" t="str">
        <f t="shared" si="17"/>
        <v/>
      </c>
      <c r="G75" s="5"/>
      <c r="I75" s="2"/>
      <c r="J75" s="2"/>
      <c r="R75" s="2"/>
      <c r="AW75" s="11"/>
      <c r="AX75" s="2"/>
    </row>
    <row r="76" spans="3:50">
      <c r="C76" s="2">
        <v>30</v>
      </c>
      <c r="D76" s="21" t="str">
        <f t="shared" si="15"/>
        <v>l</v>
      </c>
      <c r="E76" s="5" t="str">
        <f t="shared" si="16"/>
        <v>ㄠ</v>
      </c>
      <c r="F76" s="5" t="str">
        <f t="shared" si="17"/>
        <v>x</v>
      </c>
      <c r="G76" s="5"/>
      <c r="I76" s="2"/>
      <c r="J76" s="2"/>
      <c r="R76" s="2"/>
      <c r="AW76" s="11"/>
      <c r="AX76" s="2"/>
    </row>
    <row r="77" spans="3:50">
      <c r="C77" s="2">
        <v>31</v>
      </c>
      <c r="D77" s="21" t="str">
        <f t="shared" si="15"/>
        <v>.</v>
      </c>
      <c r="E77" s="5" t="str">
        <f t="shared" si="16"/>
        <v>ｎ</v>
      </c>
      <c r="F77" s="5" t="str">
        <f t="shared" si="17"/>
        <v>B</v>
      </c>
      <c r="G77" s="5"/>
      <c r="I77" s="2"/>
      <c r="J77" s="2"/>
      <c r="R77" s="2"/>
      <c r="AW77" s="11"/>
      <c r="AX77" s="2"/>
    </row>
    <row r="78" spans="3:50">
      <c r="C78" s="2">
        <v>32</v>
      </c>
      <c r="D78" s="21" t="str">
        <f t="shared" si="15"/>
        <v>0</v>
      </c>
      <c r="E78" s="5" t="str">
        <f t="shared" si="16"/>
        <v>ㄢ</v>
      </c>
      <c r="F78" s="5" t="str">
        <f t="shared" si="17"/>
        <v>@</v>
      </c>
      <c r="G78" s="5"/>
      <c r="I78" s="2"/>
      <c r="J78" s="2"/>
      <c r="R78" s="2"/>
      <c r="AW78" s="11"/>
      <c r="AX78" s="2"/>
    </row>
    <row r="79" spans="3:50">
      <c r="C79" s="2">
        <v>33</v>
      </c>
      <c r="D79" s="21" t="str">
        <f t="shared" si="15"/>
        <v>p</v>
      </c>
      <c r="E79" s="5" t="str">
        <f t="shared" si="16"/>
        <v>ㄣ</v>
      </c>
      <c r="F79" s="5" t="str">
        <f t="shared" si="17"/>
        <v>N</v>
      </c>
      <c r="G79" s="5"/>
      <c r="I79" s="2"/>
      <c r="J79" s="2"/>
      <c r="R79" s="2"/>
      <c r="AW79" s="11"/>
      <c r="AX79" s="2"/>
    </row>
    <row r="80" spans="3:50">
      <c r="C80" s="2">
        <v>34</v>
      </c>
      <c r="D80" s="21" t="str">
        <f t="shared" si="15"/>
        <v>;</v>
      </c>
      <c r="E80" s="5" t="str">
        <f t="shared" si="16"/>
        <v>ㄤ</v>
      </c>
      <c r="F80" s="5" t="str">
        <f t="shared" si="17"/>
        <v>[</v>
      </c>
      <c r="G80" s="5"/>
      <c r="I80" s="2"/>
      <c r="J80" s="2"/>
      <c r="R80" s="2"/>
      <c r="AW80" s="11"/>
      <c r="AX80" s="2"/>
    </row>
    <row r="81" spans="3:50">
      <c r="C81" s="2">
        <v>35</v>
      </c>
      <c r="D81" s="21" t="str">
        <f t="shared" si="15"/>
        <v>/</v>
      </c>
      <c r="E81" s="5" t="str">
        <f t="shared" si="16"/>
        <v>ㄥ</v>
      </c>
      <c r="F81" s="5" t="str">
        <f t="shared" si="17"/>
        <v>W</v>
      </c>
      <c r="G81" s="5"/>
      <c r="I81" s="2"/>
      <c r="J81" s="2"/>
      <c r="R81" s="2"/>
      <c r="AW81" s="11"/>
      <c r="AX81" s="2"/>
    </row>
    <row r="82" spans="3:50">
      <c r="C82" s="2">
        <v>36</v>
      </c>
      <c r="D82" s="21" t="str">
        <f t="shared" si="15"/>
        <v>-</v>
      </c>
      <c r="E82" s="5" t="str">
        <f t="shared" si="16"/>
        <v>ㄦ</v>
      </c>
      <c r="F82" s="5" t="str">
        <f t="shared" si="17"/>
        <v>R</v>
      </c>
      <c r="G82" s="5"/>
      <c r="I82" s="2"/>
      <c r="J82" s="2"/>
      <c r="R82" s="2"/>
      <c r="AW82" s="11"/>
      <c r="AX82" s="2"/>
    </row>
    <row r="83" spans="3:50">
      <c r="C83" s="2">
        <v>37</v>
      </c>
      <c r="D83" s="21" t="str">
        <f t="shared" si="15"/>
        <v xml:space="preserve"> </v>
      </c>
      <c r="E83" s="5" t="str">
        <f t="shared" si="16"/>
        <v/>
      </c>
      <c r="F83" s="5" t="str">
        <f t="shared" si="17"/>
        <v/>
      </c>
      <c r="G83" s="5"/>
      <c r="I83" s="2"/>
      <c r="J83" s="2"/>
      <c r="R83" s="2"/>
      <c r="AW83" s="11"/>
      <c r="AX83" s="2"/>
    </row>
    <row r="84" spans="3:50">
      <c r="C84" s="2">
        <v>38</v>
      </c>
      <c r="D84" s="21" t="str">
        <f t="shared" si="15"/>
        <v>4</v>
      </c>
      <c r="E84" s="5" t="str">
        <f t="shared" si="16"/>
        <v/>
      </c>
      <c r="F84" s="5" t="str">
        <f t="shared" si="17"/>
        <v/>
      </c>
      <c r="G84" s="5"/>
      <c r="I84" s="2"/>
      <c r="J84" s="2"/>
      <c r="R84" s="2"/>
      <c r="AW84" s="11"/>
      <c r="AX84" s="2"/>
    </row>
    <row r="85" spans="3:50">
      <c r="C85" s="2">
        <v>39</v>
      </c>
      <c r="D85" s="21" t="str">
        <f t="shared" si="15"/>
        <v>3</v>
      </c>
      <c r="E85" s="5" t="str">
        <f t="shared" si="16"/>
        <v/>
      </c>
      <c r="F85" s="5" t="str">
        <f t="shared" si="17"/>
        <v/>
      </c>
      <c r="G85" s="5"/>
      <c r="I85" s="2"/>
      <c r="J85" s="2"/>
      <c r="R85" s="2"/>
      <c r="AW85" s="11"/>
      <c r="AX85" s="2"/>
    </row>
    <row r="86" spans="3:50">
      <c r="C86" s="2">
        <v>40</v>
      </c>
      <c r="D86" s="21" t="str">
        <f t="shared" si="15"/>
        <v>6</v>
      </c>
      <c r="E86" s="5" t="str">
        <f t="shared" si="16"/>
        <v/>
      </c>
      <c r="F86" s="5" t="str">
        <f t="shared" si="17"/>
        <v/>
      </c>
      <c r="G86" s="5"/>
      <c r="I86" s="2"/>
      <c r="J86" s="2"/>
      <c r="R86" s="2"/>
      <c r="AW86" s="11"/>
      <c r="AX86" s="2"/>
    </row>
    <row r="87" spans="3:50">
      <c r="C87" s="2">
        <v>41</v>
      </c>
      <c r="D87" s="21" t="str">
        <f t="shared" si="15"/>
        <v>5</v>
      </c>
      <c r="E87" s="5" t="str">
        <f t="shared" si="16"/>
        <v/>
      </c>
      <c r="F87" s="5" t="str">
        <f t="shared" si="17"/>
        <v/>
      </c>
      <c r="G87" s="5"/>
      <c r="I87" s="2"/>
      <c r="J87" s="2"/>
      <c r="R87" s="2"/>
      <c r="AW87" s="11"/>
      <c r="AX87" s="2"/>
    </row>
    <row r="88" spans="3:50">
      <c r="C88" s="2">
        <v>42</v>
      </c>
      <c r="D88" s="21" t="str">
        <f t="shared" si="15"/>
        <v>7</v>
      </c>
      <c r="E88" s="5" t="str">
        <f t="shared" si="16"/>
        <v/>
      </c>
      <c r="F88" s="5" t="str">
        <f t="shared" si="17"/>
        <v/>
      </c>
      <c r="G88" s="5"/>
      <c r="I88" s="2"/>
      <c r="J88" s="2"/>
      <c r="L88" s="4"/>
      <c r="M88" s="3"/>
      <c r="N88" s="2"/>
      <c r="Q88" s="5"/>
      <c r="R88" s="2"/>
      <c r="AW88" s="11"/>
      <c r="AX88" s="2"/>
    </row>
    <row r="89" spans="3:50">
      <c r="I89" s="2"/>
      <c r="J89" s="2"/>
      <c r="L89" s="4"/>
      <c r="M89" s="3"/>
      <c r="N89" s="2"/>
      <c r="Q89" s="5"/>
      <c r="R89" s="2"/>
      <c r="AW89" s="11"/>
      <c r="AX89" s="2"/>
    </row>
    <row r="90" spans="3:50">
      <c r="I90" s="2"/>
      <c r="J90" s="2"/>
      <c r="L90" s="4"/>
      <c r="M90" s="3"/>
      <c r="N90" s="2"/>
      <c r="Q90" s="5"/>
      <c r="R90" s="2"/>
      <c r="AW90" s="11"/>
      <c r="AX90" s="2"/>
    </row>
    <row r="91" spans="3:50">
      <c r="I91" s="2"/>
      <c r="J91" s="2"/>
      <c r="L91" s="4"/>
      <c r="M91" s="3"/>
      <c r="N91" s="2"/>
      <c r="Q91" s="5"/>
      <c r="R91" s="2"/>
      <c r="AW91" s="11"/>
      <c r="AX91" s="2"/>
    </row>
    <row r="92" spans="3:50">
      <c r="I92" s="2"/>
      <c r="J92" s="2"/>
      <c r="L92" s="4"/>
      <c r="M92" s="3"/>
      <c r="N92" s="2"/>
      <c r="Q92" s="5"/>
      <c r="R92" s="2"/>
      <c r="AW92" s="11"/>
      <c r="AX92" s="2"/>
    </row>
    <row r="93" spans="3:50">
      <c r="I93" s="2"/>
      <c r="J93" s="2"/>
      <c r="L93" s="4"/>
      <c r="M93" s="3"/>
      <c r="N93" s="2"/>
      <c r="Q93" s="5"/>
      <c r="R93" s="2"/>
      <c r="AW93" s="11"/>
      <c r="AX93" s="2"/>
    </row>
    <row r="94" spans="3:50">
      <c r="I94" s="2"/>
      <c r="J94" s="2"/>
      <c r="L94" s="4"/>
      <c r="M94" s="3"/>
      <c r="N94" s="2"/>
      <c r="Q94" s="5"/>
      <c r="R94" s="2"/>
      <c r="AW94" s="11"/>
      <c r="AX94" s="2"/>
    </row>
    <row r="95" spans="3:50">
      <c r="I95" s="2"/>
      <c r="J95" s="2"/>
      <c r="AW95" s="11"/>
      <c r="AX95" s="2"/>
    </row>
    <row r="96" spans="3:50">
      <c r="I96" s="2"/>
      <c r="J96" s="2"/>
      <c r="AW96" s="11"/>
      <c r="AX96" s="2"/>
    </row>
    <row r="97" spans="9:50">
      <c r="I97" s="2"/>
      <c r="J97" s="2"/>
      <c r="AW97" s="11"/>
      <c r="AX97" s="2"/>
    </row>
    <row r="98" spans="9:50">
      <c r="I98" s="2"/>
      <c r="J98" s="2"/>
      <c r="AW98" s="11"/>
      <c r="AX98" s="2"/>
    </row>
    <row r="99" spans="9:50">
      <c r="AW99" s="11"/>
      <c r="AX99" s="2"/>
    </row>
  </sheetData>
  <autoFilter ref="AA1:AI58" xr:uid="{7CDD5FA8-BD44-4B3C-8152-F8DC02F9E201}"/>
  <phoneticPr fontId="9" type="noConversion"/>
  <conditionalFormatting sqref="AB55:AB58 AA3:AA54">
    <cfRule type="cellIs" dxfId="1" priority="1" operator="equal">
      <formula>CHAR(32)</formula>
    </cfRule>
  </conditionalFormatting>
  <hyperlinks>
    <hyperlink ref="B2" r:id="rId1" xr:uid="{E5A2C35F-DE7E-4550-A505-F07608F4140C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9" workbookViewId="0">
      <selection activeCell="D35" sqref="D35:D48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76" t="s">
        <v>539</v>
      </c>
      <c r="C2" s="477"/>
      <c r="D2" s="478"/>
      <c r="E2" s="476" t="s">
        <v>540</v>
      </c>
      <c r="F2" s="477"/>
      <c r="G2" s="478"/>
      <c r="H2" s="485" t="s">
        <v>541</v>
      </c>
      <c r="I2" s="486"/>
      <c r="J2" s="487"/>
      <c r="K2" s="485" t="s">
        <v>542</v>
      </c>
      <c r="L2" s="486"/>
      <c r="M2" s="487"/>
      <c r="N2" s="488">
        <v>0.05</v>
      </c>
      <c r="O2" s="489"/>
      <c r="P2" s="490"/>
      <c r="Q2" s="485" t="s">
        <v>543</v>
      </c>
      <c r="R2" s="486"/>
      <c r="S2" s="487"/>
      <c r="T2" s="485" t="s">
        <v>544</v>
      </c>
      <c r="U2" s="486"/>
      <c r="V2" s="487"/>
      <c r="W2" s="470" t="s">
        <v>545</v>
      </c>
      <c r="X2" s="471"/>
      <c r="Y2" s="472"/>
      <c r="Z2" s="470" t="s">
        <v>546</v>
      </c>
      <c r="AA2" s="471"/>
      <c r="AB2" s="472"/>
      <c r="AC2" s="470" t="s">
        <v>547</v>
      </c>
      <c r="AD2" s="471"/>
      <c r="AE2" s="472"/>
      <c r="AF2" s="473" t="s">
        <v>548</v>
      </c>
      <c r="AG2" s="474"/>
      <c r="AH2" s="475"/>
      <c r="AI2" s="473" t="s">
        <v>549</v>
      </c>
      <c r="AJ2" s="474"/>
      <c r="AK2" s="475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81" t="s">
        <v>105</v>
      </c>
      <c r="I4" s="482"/>
      <c r="J4" s="272" t="s">
        <v>552</v>
      </c>
      <c r="K4" s="483" t="s">
        <v>104</v>
      </c>
      <c r="L4" s="484"/>
      <c r="M4" s="272" t="s">
        <v>553</v>
      </c>
      <c r="N4" s="481" t="s">
        <v>107</v>
      </c>
      <c r="O4" s="482"/>
      <c r="P4" s="272" t="s">
        <v>554</v>
      </c>
      <c r="Q4" s="483" t="s">
        <v>106</v>
      </c>
      <c r="R4" s="484"/>
      <c r="S4" s="272" t="s">
        <v>555</v>
      </c>
      <c r="T4" s="481" t="s">
        <v>556</v>
      </c>
      <c r="U4" s="482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79"/>
      <c r="AJ4" s="480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76" t="s">
        <v>558</v>
      </c>
      <c r="D5" s="477"/>
      <c r="E5" s="478"/>
      <c r="F5" s="476" t="s">
        <v>559</v>
      </c>
      <c r="G5" s="477"/>
      <c r="H5" s="478"/>
      <c r="I5" s="476" t="s">
        <v>322</v>
      </c>
      <c r="J5" s="477"/>
      <c r="K5" s="478"/>
      <c r="L5" s="476" t="s">
        <v>560</v>
      </c>
      <c r="M5" s="477"/>
      <c r="N5" s="478"/>
      <c r="O5" s="476" t="s">
        <v>408</v>
      </c>
      <c r="P5" s="477"/>
      <c r="Q5" s="478"/>
      <c r="R5" s="476" t="s">
        <v>447</v>
      </c>
      <c r="S5" s="477"/>
      <c r="T5" s="478"/>
      <c r="U5" s="470" t="s">
        <v>259</v>
      </c>
      <c r="V5" s="471"/>
      <c r="W5" s="472"/>
      <c r="X5" s="470" t="s">
        <v>275</v>
      </c>
      <c r="Y5" s="471"/>
      <c r="Z5" s="472"/>
      <c r="AA5" s="470" t="s">
        <v>267</v>
      </c>
      <c r="AB5" s="471"/>
      <c r="AC5" s="472"/>
      <c r="AD5" s="470" t="s">
        <v>400</v>
      </c>
      <c r="AE5" s="471"/>
      <c r="AF5" s="472"/>
      <c r="AG5" s="470" t="s">
        <v>561</v>
      </c>
      <c r="AH5" s="471"/>
      <c r="AI5" s="472"/>
      <c r="AJ5" s="470" t="s">
        <v>562</v>
      </c>
      <c r="AK5" s="471"/>
      <c r="AL5" s="472"/>
      <c r="AM5" s="473" t="s">
        <v>563</v>
      </c>
      <c r="AN5" s="474"/>
      <c r="AO5" s="475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79"/>
      <c r="AH7" s="480"/>
      <c r="AI7" s="279"/>
      <c r="AJ7" s="479"/>
      <c r="AK7" s="480"/>
      <c r="AL7" s="279"/>
      <c r="AM7" s="479"/>
      <c r="AN7" s="480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76" t="s">
        <v>401</v>
      </c>
      <c r="E8" s="477"/>
      <c r="F8" s="478"/>
      <c r="G8" s="476" t="s">
        <v>460</v>
      </c>
      <c r="H8" s="477"/>
      <c r="I8" s="478"/>
      <c r="J8" s="476" t="s">
        <v>189</v>
      </c>
      <c r="K8" s="477"/>
      <c r="L8" s="478"/>
      <c r="M8" s="476" t="s">
        <v>566</v>
      </c>
      <c r="N8" s="477"/>
      <c r="O8" s="478"/>
      <c r="P8" s="476" t="s">
        <v>141</v>
      </c>
      <c r="Q8" s="477"/>
      <c r="R8" s="478"/>
      <c r="S8" s="476" t="s">
        <v>454</v>
      </c>
      <c r="T8" s="477"/>
      <c r="U8" s="478"/>
      <c r="V8" s="470" t="s">
        <v>249</v>
      </c>
      <c r="W8" s="471"/>
      <c r="X8" s="472"/>
      <c r="Y8" s="470" t="s">
        <v>425</v>
      </c>
      <c r="Z8" s="471"/>
      <c r="AA8" s="472"/>
      <c r="AB8" s="470" t="s">
        <v>231</v>
      </c>
      <c r="AC8" s="471"/>
      <c r="AD8" s="472"/>
      <c r="AE8" s="470" t="s">
        <v>567</v>
      </c>
      <c r="AF8" s="471"/>
      <c r="AG8" s="472"/>
      <c r="AH8" s="473" t="s">
        <v>568</v>
      </c>
      <c r="AI8" s="474"/>
      <c r="AJ8" s="475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79"/>
      <c r="AI10" s="480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76" t="s">
        <v>449</v>
      </c>
      <c r="F11" s="477"/>
      <c r="G11" s="478"/>
      <c r="H11" s="476" t="s">
        <v>569</v>
      </c>
      <c r="I11" s="477"/>
      <c r="J11" s="478"/>
      <c r="K11" s="476" t="s">
        <v>456</v>
      </c>
      <c r="L11" s="477"/>
      <c r="M11" s="478"/>
      <c r="N11" s="476" t="s">
        <v>570</v>
      </c>
      <c r="O11" s="477"/>
      <c r="P11" s="478"/>
      <c r="Q11" s="476" t="s">
        <v>144</v>
      </c>
      <c r="R11" s="477"/>
      <c r="S11" s="478"/>
      <c r="T11" s="476" t="s">
        <v>571</v>
      </c>
      <c r="U11" s="477"/>
      <c r="V11" s="478"/>
      <c r="W11" s="470" t="s">
        <v>525</v>
      </c>
      <c r="X11" s="471"/>
      <c r="Y11" s="472"/>
      <c r="Z11" s="470" t="s">
        <v>572</v>
      </c>
      <c r="AA11" s="471"/>
      <c r="AB11" s="472"/>
      <c r="AC11" s="470" t="s">
        <v>573</v>
      </c>
      <c r="AD11" s="471"/>
      <c r="AE11" s="472"/>
      <c r="AF11" s="473" t="s">
        <v>574</v>
      </c>
      <c r="AG11" s="474"/>
      <c r="AH11" s="475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19</vt:i4>
      </vt:variant>
    </vt:vector>
  </HeadingPairs>
  <TitlesOfParts>
    <vt:vector size="30" baseType="lpstr">
      <vt:lpstr>使用按鍵解析</vt:lpstr>
      <vt:lpstr>注音編碼對照表</vt:lpstr>
      <vt:lpstr>RIME設定解析</vt:lpstr>
      <vt:lpstr>RIME設定解析 (2)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'RIME設定解析 (2)'!方音符號</vt:lpstr>
      <vt:lpstr>'RIME對映編碼 (台語方音)'!方音符號</vt:lpstr>
      <vt:lpstr>RIME設定解析!注音符號</vt:lpstr>
      <vt:lpstr>'RIME設定解析 (2)'!注音符號</vt:lpstr>
      <vt:lpstr>RIME設定解析!注音編碼</vt:lpstr>
      <vt:lpstr>'RIME設定解析 (2)'!注音編碼</vt:lpstr>
      <vt:lpstr>注音編碼</vt:lpstr>
      <vt:lpstr>RIME設定解析!拼音字母</vt:lpstr>
      <vt:lpstr>'RIME設定解析 (2)'!拼音字母</vt:lpstr>
      <vt:lpstr>RIME設定解析!按鍵編碼</vt:lpstr>
      <vt:lpstr>'RIME設定解析 (2)'!按鍵編碼</vt:lpstr>
      <vt:lpstr>'RIME對映編碼 (台語方音)'!按鍵編碼</vt:lpstr>
      <vt:lpstr>RIME設定解析!鍵盤位置</vt:lpstr>
      <vt:lpstr>'RIME設定解析 (2)'!鍵盤位置</vt:lpstr>
      <vt:lpstr>'RIME對映編碼 (台語方音)'!鍵盤位置</vt:lpstr>
      <vt:lpstr>RIME設定解析!鍵盤按鍵</vt:lpstr>
      <vt:lpstr>'RIME設定解析 (2)'!鍵盤按鍵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2024-10-10T13:34:23Z</dcterms:modified>
</cp:coreProperties>
</file>