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2020 Files\"/>
    </mc:Choice>
  </mc:AlternateContent>
  <xr:revisionPtr revIDLastSave="0" documentId="13_ncr:1_{6EA3B349-5891-486C-AED2-35A24A261BE4}" xr6:coauthVersionLast="47" xr6:coauthVersionMax="47" xr10:uidLastSave="{00000000-0000-0000-0000-000000000000}"/>
  <bookViews>
    <workbookView xWindow="735" yWindow="1665" windowWidth="27420" windowHeight="13545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50K" sheetId="16" r:id="rId17"/>
    <sheet name="100K" sheetId="17" r:id="rId18"/>
    <sheet name="200K" sheetId="18" r:id="rId19"/>
    <sheet name="Age Factors" sheetId="19" r:id="rId20"/>
    <sheet name="AgeStanSec" sheetId="20" r:id="rId21"/>
    <sheet name="Age Stan HMS" sheetId="22" r:id="rId22"/>
    <sheet name="Pace" sheetId="21" r:id="rId23"/>
    <sheet name="Perf" sheetId="23" r:id="rId24"/>
    <sheet name="2010 Perf" sheetId="25" r:id="rId25"/>
    <sheet name="Sheet1" sheetId="26" r:id="rId26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22" l="1"/>
  <c r="V6" i="22"/>
  <c r="C3" i="19" l="1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C4" i="19"/>
  <c r="D4" i="19"/>
  <c r="E4" i="19"/>
  <c r="F4" i="19"/>
  <c r="G4" i="19"/>
  <c r="H4" i="19"/>
  <c r="I4" i="19"/>
  <c r="J4" i="19"/>
  <c r="K4" i="19"/>
  <c r="L4" i="19"/>
  <c r="N4" i="19"/>
  <c r="O4" i="19"/>
  <c r="P4" i="19"/>
  <c r="Q4" i="19"/>
  <c r="R4" i="19"/>
  <c r="S4" i="19"/>
  <c r="T4" i="19"/>
  <c r="U4" i="19"/>
  <c r="V4" i="19"/>
  <c r="C5" i="19"/>
  <c r="D5" i="19"/>
  <c r="E5" i="19"/>
  <c r="F5" i="19"/>
  <c r="G5" i="19"/>
  <c r="H5" i="19"/>
  <c r="I5" i="19"/>
  <c r="J5" i="19"/>
  <c r="K5" i="19"/>
  <c r="L5" i="19"/>
  <c r="N5" i="19"/>
  <c r="O5" i="19"/>
  <c r="P5" i="19"/>
  <c r="Q5" i="19"/>
  <c r="R5" i="19"/>
  <c r="S5" i="19"/>
  <c r="T5" i="19"/>
  <c r="U5" i="19"/>
  <c r="V5" i="19"/>
  <c r="B6" i="19"/>
  <c r="C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C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B29" i="19"/>
  <c r="C29" i="19"/>
  <c r="M29" i="19"/>
  <c r="N29" i="19"/>
  <c r="O29" i="19"/>
  <c r="P29" i="19"/>
  <c r="Q29" i="19"/>
  <c r="R29" i="19"/>
  <c r="S29" i="19"/>
  <c r="T29" i="19"/>
  <c r="U29" i="19"/>
  <c r="V29" i="19"/>
  <c r="B30" i="19"/>
  <c r="C30" i="19"/>
  <c r="M30" i="19"/>
  <c r="N30" i="19"/>
  <c r="O30" i="19"/>
  <c r="P30" i="19"/>
  <c r="Q30" i="19"/>
  <c r="R30" i="19"/>
  <c r="S30" i="19"/>
  <c r="T30" i="19"/>
  <c r="U30" i="19"/>
  <c r="V30" i="19"/>
  <c r="B31" i="19"/>
  <c r="C31" i="19"/>
  <c r="M31" i="19"/>
  <c r="N31" i="19"/>
  <c r="O31" i="19"/>
  <c r="P31" i="19"/>
  <c r="Q31" i="19"/>
  <c r="R31" i="19"/>
  <c r="S31" i="19"/>
  <c r="T31" i="19"/>
  <c r="U31" i="19"/>
  <c r="V31" i="19"/>
  <c r="B32" i="19"/>
  <c r="C32" i="19"/>
  <c r="M32" i="19"/>
  <c r="N32" i="19"/>
  <c r="O32" i="19"/>
  <c r="P32" i="19"/>
  <c r="Q32" i="19"/>
  <c r="R32" i="19"/>
  <c r="S32" i="19"/>
  <c r="T32" i="19"/>
  <c r="U32" i="19"/>
  <c r="V32" i="19"/>
  <c r="B33" i="19"/>
  <c r="C33" i="19"/>
  <c r="M33" i="19"/>
  <c r="N33" i="19"/>
  <c r="O33" i="19"/>
  <c r="P33" i="19"/>
  <c r="Q33" i="19"/>
  <c r="R33" i="19"/>
  <c r="S33" i="19"/>
  <c r="T33" i="19"/>
  <c r="U33" i="19"/>
  <c r="V33" i="19"/>
  <c r="B34" i="19"/>
  <c r="C34" i="19"/>
  <c r="M34" i="19"/>
  <c r="N34" i="19"/>
  <c r="O34" i="19"/>
  <c r="P34" i="19"/>
  <c r="Q34" i="19"/>
  <c r="R34" i="19"/>
  <c r="S34" i="19"/>
  <c r="T34" i="19"/>
  <c r="U34" i="19"/>
  <c r="V34" i="19"/>
  <c r="B35" i="19"/>
  <c r="C35" i="19"/>
  <c r="M35" i="19"/>
  <c r="N35" i="19"/>
  <c r="O35" i="19"/>
  <c r="P35" i="19"/>
  <c r="Q35" i="19"/>
  <c r="R35" i="19"/>
  <c r="S35" i="19"/>
  <c r="T35" i="19"/>
  <c r="U35" i="19"/>
  <c r="V35" i="19"/>
  <c r="B36" i="19"/>
  <c r="C36" i="19"/>
  <c r="M36" i="19"/>
  <c r="N36" i="19"/>
  <c r="O36" i="19"/>
  <c r="P36" i="19"/>
  <c r="Q36" i="19"/>
  <c r="R36" i="19"/>
  <c r="S36" i="19"/>
  <c r="T36" i="19"/>
  <c r="U36" i="19"/>
  <c r="V36" i="19"/>
  <c r="B37" i="19"/>
  <c r="C37" i="19"/>
  <c r="M37" i="19"/>
  <c r="N37" i="19"/>
  <c r="O37" i="19"/>
  <c r="P37" i="19"/>
  <c r="Q37" i="19"/>
  <c r="R37" i="19"/>
  <c r="S37" i="19"/>
  <c r="T37" i="19"/>
  <c r="U37" i="19"/>
  <c r="V37" i="19"/>
  <c r="B38" i="19"/>
  <c r="C38" i="19"/>
  <c r="M38" i="19"/>
  <c r="N38" i="19"/>
  <c r="O38" i="19"/>
  <c r="P38" i="19"/>
  <c r="Q38" i="19"/>
  <c r="R38" i="19"/>
  <c r="S38" i="19"/>
  <c r="T38" i="19"/>
  <c r="U38" i="19"/>
  <c r="V38" i="19"/>
  <c r="B39" i="19"/>
  <c r="C39" i="19"/>
  <c r="M39" i="19"/>
  <c r="N39" i="19"/>
  <c r="O39" i="19"/>
  <c r="P39" i="19"/>
  <c r="Q39" i="19"/>
  <c r="R39" i="19"/>
  <c r="S39" i="19"/>
  <c r="T39" i="19"/>
  <c r="U39" i="19"/>
  <c r="V39" i="19"/>
  <c r="B40" i="19"/>
  <c r="C40" i="19"/>
  <c r="M40" i="19"/>
  <c r="N40" i="19"/>
  <c r="O40" i="19"/>
  <c r="P40" i="19"/>
  <c r="Q40" i="19"/>
  <c r="R40" i="19"/>
  <c r="S40" i="19"/>
  <c r="T40" i="19"/>
  <c r="U40" i="19"/>
  <c r="V40" i="19"/>
  <c r="B41" i="19"/>
  <c r="C41" i="19"/>
  <c r="M41" i="19"/>
  <c r="N41" i="19"/>
  <c r="O41" i="19"/>
  <c r="P41" i="19"/>
  <c r="Q41" i="19"/>
  <c r="R41" i="19"/>
  <c r="S41" i="19"/>
  <c r="T41" i="19"/>
  <c r="U41" i="19"/>
  <c r="V41" i="19"/>
  <c r="B42" i="19"/>
  <c r="C42" i="19"/>
  <c r="M42" i="19"/>
  <c r="N42" i="19"/>
  <c r="O42" i="19"/>
  <c r="P42" i="19"/>
  <c r="Q42" i="19"/>
  <c r="R42" i="19"/>
  <c r="S42" i="19"/>
  <c r="T42" i="19"/>
  <c r="U42" i="19"/>
  <c r="V42" i="19"/>
  <c r="B43" i="19"/>
  <c r="C43" i="19"/>
  <c r="M43" i="19"/>
  <c r="N43" i="19"/>
  <c r="O43" i="19"/>
  <c r="P43" i="19"/>
  <c r="Q43" i="19"/>
  <c r="R43" i="19"/>
  <c r="S43" i="19"/>
  <c r="T43" i="19"/>
  <c r="U43" i="19"/>
  <c r="V43" i="19"/>
  <c r="B44" i="19"/>
  <c r="C44" i="19"/>
  <c r="M44" i="19"/>
  <c r="N44" i="19"/>
  <c r="O44" i="19"/>
  <c r="P44" i="19"/>
  <c r="Q44" i="19"/>
  <c r="R44" i="19"/>
  <c r="S44" i="19"/>
  <c r="T44" i="19"/>
  <c r="U44" i="19"/>
  <c r="V44" i="19"/>
  <c r="B45" i="19"/>
  <c r="C45" i="19"/>
  <c r="M45" i="19"/>
  <c r="N45" i="19"/>
  <c r="O45" i="19"/>
  <c r="P45" i="19"/>
  <c r="Q45" i="19"/>
  <c r="R45" i="19"/>
  <c r="S45" i="19"/>
  <c r="T45" i="19"/>
  <c r="U45" i="19"/>
  <c r="V45" i="19"/>
  <c r="B46" i="19"/>
  <c r="C46" i="19"/>
  <c r="M46" i="19"/>
  <c r="N46" i="19"/>
  <c r="O46" i="19"/>
  <c r="P46" i="19"/>
  <c r="Q46" i="19"/>
  <c r="R46" i="19"/>
  <c r="S46" i="19"/>
  <c r="T46" i="19"/>
  <c r="U46" i="19"/>
  <c r="V46" i="19"/>
  <c r="B47" i="19"/>
  <c r="C47" i="19"/>
  <c r="M47" i="19"/>
  <c r="N47" i="19"/>
  <c r="O47" i="19"/>
  <c r="P47" i="19"/>
  <c r="Q47" i="19"/>
  <c r="R47" i="19"/>
  <c r="S47" i="19"/>
  <c r="T47" i="19"/>
  <c r="U47" i="19"/>
  <c r="V47" i="19"/>
  <c r="B48" i="19"/>
  <c r="C48" i="19"/>
  <c r="M48" i="19"/>
  <c r="N48" i="19"/>
  <c r="O48" i="19"/>
  <c r="P48" i="19"/>
  <c r="Q48" i="19"/>
  <c r="R48" i="19"/>
  <c r="S48" i="19"/>
  <c r="T48" i="19"/>
  <c r="U48" i="19"/>
  <c r="V48" i="19"/>
  <c r="B49" i="19"/>
  <c r="C49" i="19"/>
  <c r="M49" i="19"/>
  <c r="N49" i="19"/>
  <c r="O49" i="19"/>
  <c r="P49" i="19"/>
  <c r="Q49" i="19"/>
  <c r="R49" i="19"/>
  <c r="S49" i="19"/>
  <c r="T49" i="19"/>
  <c r="U49" i="19"/>
  <c r="V49" i="19"/>
  <c r="B50" i="19"/>
  <c r="C50" i="19"/>
  <c r="M50" i="19"/>
  <c r="N50" i="19"/>
  <c r="O50" i="19"/>
  <c r="P50" i="19"/>
  <c r="Q50" i="19"/>
  <c r="R50" i="19"/>
  <c r="S50" i="19"/>
  <c r="T50" i="19"/>
  <c r="U50" i="19"/>
  <c r="V50" i="19"/>
  <c r="B51" i="19"/>
  <c r="C51" i="19"/>
  <c r="M51" i="19"/>
  <c r="N51" i="19"/>
  <c r="O51" i="19"/>
  <c r="P51" i="19"/>
  <c r="Q51" i="19"/>
  <c r="R51" i="19"/>
  <c r="S51" i="19"/>
  <c r="T51" i="19"/>
  <c r="U51" i="19"/>
  <c r="V51" i="19"/>
  <c r="B52" i="19"/>
  <c r="C52" i="19"/>
  <c r="M52" i="19"/>
  <c r="N52" i="19"/>
  <c r="O52" i="19"/>
  <c r="P52" i="19"/>
  <c r="Q52" i="19"/>
  <c r="R52" i="19"/>
  <c r="S52" i="19"/>
  <c r="T52" i="19"/>
  <c r="U52" i="19"/>
  <c r="V52" i="19"/>
  <c r="B53" i="19"/>
  <c r="C53" i="19"/>
  <c r="M53" i="19"/>
  <c r="N53" i="19"/>
  <c r="O53" i="19"/>
  <c r="P53" i="19"/>
  <c r="Q53" i="19"/>
  <c r="R53" i="19"/>
  <c r="S53" i="19"/>
  <c r="T53" i="19"/>
  <c r="U53" i="19"/>
  <c r="V53" i="19"/>
  <c r="B54" i="19"/>
  <c r="C54" i="19"/>
  <c r="M54" i="19"/>
  <c r="N54" i="19"/>
  <c r="O54" i="19"/>
  <c r="P54" i="19"/>
  <c r="Q54" i="19"/>
  <c r="R54" i="19"/>
  <c r="S54" i="19"/>
  <c r="T54" i="19"/>
  <c r="U54" i="19"/>
  <c r="V54" i="19"/>
  <c r="B55" i="19"/>
  <c r="C55" i="19"/>
  <c r="M55" i="19"/>
  <c r="N55" i="19"/>
  <c r="O55" i="19"/>
  <c r="P55" i="19"/>
  <c r="Q55" i="19"/>
  <c r="R55" i="19"/>
  <c r="S55" i="19"/>
  <c r="T55" i="19"/>
  <c r="U55" i="19"/>
  <c r="V55" i="19"/>
  <c r="B56" i="19"/>
  <c r="C56" i="19"/>
  <c r="M56" i="19"/>
  <c r="N56" i="19"/>
  <c r="O56" i="19"/>
  <c r="P56" i="19"/>
  <c r="Q56" i="19"/>
  <c r="R56" i="19"/>
  <c r="S56" i="19"/>
  <c r="T56" i="19"/>
  <c r="U56" i="19"/>
  <c r="V56" i="19"/>
  <c r="B57" i="19"/>
  <c r="C57" i="19"/>
  <c r="M57" i="19"/>
  <c r="N57" i="19"/>
  <c r="O57" i="19"/>
  <c r="P57" i="19"/>
  <c r="Q57" i="19"/>
  <c r="R57" i="19"/>
  <c r="S57" i="19"/>
  <c r="T57" i="19"/>
  <c r="U57" i="19"/>
  <c r="V57" i="19"/>
  <c r="B58" i="19"/>
  <c r="C58" i="19"/>
  <c r="M58" i="19"/>
  <c r="N58" i="19"/>
  <c r="O58" i="19"/>
  <c r="P58" i="19"/>
  <c r="Q58" i="19"/>
  <c r="R58" i="19"/>
  <c r="S58" i="19"/>
  <c r="T58" i="19"/>
  <c r="U58" i="19"/>
  <c r="V58" i="19"/>
  <c r="B59" i="19"/>
  <c r="C59" i="19"/>
  <c r="M59" i="19"/>
  <c r="N59" i="19"/>
  <c r="O59" i="19"/>
  <c r="P59" i="19"/>
  <c r="Q59" i="19"/>
  <c r="R59" i="19"/>
  <c r="S59" i="19"/>
  <c r="T59" i="19"/>
  <c r="U59" i="19"/>
  <c r="V59" i="19"/>
  <c r="B60" i="19"/>
  <c r="C60" i="19"/>
  <c r="M60" i="19"/>
  <c r="N60" i="19"/>
  <c r="O60" i="19"/>
  <c r="P60" i="19"/>
  <c r="Q60" i="19"/>
  <c r="R60" i="19"/>
  <c r="S60" i="19"/>
  <c r="T60" i="19"/>
  <c r="U60" i="19"/>
  <c r="V60" i="19"/>
  <c r="B61" i="19"/>
  <c r="C61" i="19"/>
  <c r="M61" i="19"/>
  <c r="N61" i="19"/>
  <c r="O61" i="19"/>
  <c r="P61" i="19"/>
  <c r="Q61" i="19"/>
  <c r="R61" i="19"/>
  <c r="S61" i="19"/>
  <c r="T61" i="19"/>
  <c r="U61" i="19"/>
  <c r="V61" i="19"/>
  <c r="B62" i="19"/>
  <c r="C62" i="19"/>
  <c r="M62" i="19"/>
  <c r="N62" i="19"/>
  <c r="O62" i="19"/>
  <c r="P62" i="19"/>
  <c r="Q62" i="19"/>
  <c r="R62" i="19"/>
  <c r="S62" i="19"/>
  <c r="T62" i="19"/>
  <c r="U62" i="19"/>
  <c r="V62" i="19"/>
  <c r="B63" i="19"/>
  <c r="C63" i="19"/>
  <c r="M63" i="19"/>
  <c r="N63" i="19"/>
  <c r="O63" i="19"/>
  <c r="P63" i="19"/>
  <c r="Q63" i="19"/>
  <c r="R63" i="19"/>
  <c r="S63" i="19"/>
  <c r="T63" i="19"/>
  <c r="U63" i="19"/>
  <c r="V63" i="19"/>
  <c r="B64" i="19"/>
  <c r="C64" i="19"/>
  <c r="M64" i="19"/>
  <c r="N64" i="19"/>
  <c r="O64" i="19"/>
  <c r="P64" i="19"/>
  <c r="Q64" i="19"/>
  <c r="R64" i="19"/>
  <c r="S64" i="19"/>
  <c r="T64" i="19"/>
  <c r="U64" i="19"/>
  <c r="V64" i="19"/>
  <c r="B65" i="19"/>
  <c r="C65" i="19"/>
  <c r="M65" i="19"/>
  <c r="N65" i="19"/>
  <c r="O65" i="19"/>
  <c r="P65" i="19"/>
  <c r="Q65" i="19"/>
  <c r="R65" i="19"/>
  <c r="S65" i="19"/>
  <c r="T65" i="19"/>
  <c r="U65" i="19"/>
  <c r="V65" i="19"/>
  <c r="B66" i="19"/>
  <c r="C66" i="19"/>
  <c r="M66" i="19"/>
  <c r="N66" i="19"/>
  <c r="O66" i="19"/>
  <c r="P66" i="19"/>
  <c r="Q66" i="19"/>
  <c r="R66" i="19"/>
  <c r="S66" i="19"/>
  <c r="T66" i="19"/>
  <c r="U66" i="19"/>
  <c r="V66" i="19"/>
  <c r="B67" i="19"/>
  <c r="C67" i="19"/>
  <c r="M67" i="19"/>
  <c r="N67" i="19"/>
  <c r="O67" i="19"/>
  <c r="P67" i="19"/>
  <c r="Q67" i="19"/>
  <c r="R67" i="19"/>
  <c r="S67" i="19"/>
  <c r="T67" i="19"/>
  <c r="U67" i="19"/>
  <c r="V67" i="19"/>
  <c r="B68" i="19"/>
  <c r="C68" i="19"/>
  <c r="M68" i="19"/>
  <c r="N68" i="19"/>
  <c r="O68" i="19"/>
  <c r="P68" i="19"/>
  <c r="Q68" i="19"/>
  <c r="R68" i="19"/>
  <c r="S68" i="19"/>
  <c r="T68" i="19"/>
  <c r="U68" i="19"/>
  <c r="V68" i="19"/>
  <c r="B69" i="19"/>
  <c r="C69" i="19"/>
  <c r="M69" i="19"/>
  <c r="N69" i="19"/>
  <c r="O69" i="19"/>
  <c r="P69" i="19"/>
  <c r="Q69" i="19"/>
  <c r="R69" i="19"/>
  <c r="S69" i="19"/>
  <c r="T69" i="19"/>
  <c r="U69" i="19"/>
  <c r="V69" i="19"/>
  <c r="B70" i="19"/>
  <c r="C70" i="19"/>
  <c r="M70" i="19"/>
  <c r="N70" i="19"/>
  <c r="O70" i="19"/>
  <c r="P70" i="19"/>
  <c r="Q70" i="19"/>
  <c r="R70" i="19"/>
  <c r="S70" i="19"/>
  <c r="T70" i="19"/>
  <c r="U70" i="19"/>
  <c r="V70" i="19"/>
  <c r="B71" i="19"/>
  <c r="C71" i="19"/>
  <c r="M71" i="19"/>
  <c r="N71" i="19"/>
  <c r="O71" i="19"/>
  <c r="P71" i="19"/>
  <c r="Q71" i="19"/>
  <c r="R71" i="19"/>
  <c r="S71" i="19"/>
  <c r="T71" i="19"/>
  <c r="U71" i="19"/>
  <c r="V71" i="19"/>
  <c r="B72" i="19"/>
  <c r="C72" i="19"/>
  <c r="M72" i="19"/>
  <c r="N72" i="19"/>
  <c r="O72" i="19"/>
  <c r="P72" i="19"/>
  <c r="Q72" i="19"/>
  <c r="R72" i="19"/>
  <c r="S72" i="19"/>
  <c r="T72" i="19"/>
  <c r="U72" i="19"/>
  <c r="V72" i="19"/>
  <c r="B73" i="19"/>
  <c r="C73" i="19"/>
  <c r="M73" i="19"/>
  <c r="N73" i="19"/>
  <c r="O73" i="19"/>
  <c r="P73" i="19"/>
  <c r="Q73" i="19"/>
  <c r="R73" i="19"/>
  <c r="S73" i="19"/>
  <c r="T73" i="19"/>
  <c r="U73" i="19"/>
  <c r="V73" i="19"/>
  <c r="B74" i="19"/>
  <c r="C74" i="19"/>
  <c r="M74" i="19"/>
  <c r="N74" i="19"/>
  <c r="O74" i="19"/>
  <c r="P74" i="19"/>
  <c r="Q74" i="19"/>
  <c r="R74" i="19"/>
  <c r="S74" i="19"/>
  <c r="T74" i="19"/>
  <c r="U74" i="19"/>
  <c r="V74" i="19"/>
  <c r="B75" i="19"/>
  <c r="C75" i="19"/>
  <c r="M75" i="19"/>
  <c r="N75" i="19"/>
  <c r="O75" i="19"/>
  <c r="P75" i="19"/>
  <c r="Q75" i="19"/>
  <c r="R75" i="19"/>
  <c r="S75" i="19"/>
  <c r="T75" i="19"/>
  <c r="U75" i="19"/>
  <c r="V75" i="19"/>
  <c r="B76" i="19"/>
  <c r="C76" i="19"/>
  <c r="M76" i="19"/>
  <c r="N76" i="19"/>
  <c r="O76" i="19"/>
  <c r="P76" i="19"/>
  <c r="Q76" i="19"/>
  <c r="R76" i="19"/>
  <c r="S76" i="19"/>
  <c r="T76" i="19"/>
  <c r="U76" i="19"/>
  <c r="V76" i="19"/>
  <c r="B77" i="19"/>
  <c r="C77" i="19"/>
  <c r="M77" i="19"/>
  <c r="N77" i="19"/>
  <c r="O77" i="19"/>
  <c r="P77" i="19"/>
  <c r="Q77" i="19"/>
  <c r="R77" i="19"/>
  <c r="S77" i="19"/>
  <c r="T77" i="19"/>
  <c r="U77" i="19"/>
  <c r="V77" i="19"/>
  <c r="B78" i="19"/>
  <c r="C78" i="19"/>
  <c r="M78" i="19"/>
  <c r="N78" i="19"/>
  <c r="O78" i="19"/>
  <c r="P78" i="19"/>
  <c r="Q78" i="19"/>
  <c r="R78" i="19"/>
  <c r="S78" i="19"/>
  <c r="T78" i="19"/>
  <c r="U78" i="19"/>
  <c r="V78" i="19"/>
  <c r="B79" i="19"/>
  <c r="C79" i="19"/>
  <c r="M79" i="19"/>
  <c r="N79" i="19"/>
  <c r="O79" i="19"/>
  <c r="P79" i="19"/>
  <c r="Q79" i="19"/>
  <c r="R79" i="19"/>
  <c r="S79" i="19"/>
  <c r="T79" i="19"/>
  <c r="U79" i="19"/>
  <c r="V79" i="19"/>
  <c r="B80" i="19"/>
  <c r="C80" i="19"/>
  <c r="M80" i="19"/>
  <c r="N80" i="19"/>
  <c r="O80" i="19"/>
  <c r="P80" i="19"/>
  <c r="Q80" i="19"/>
  <c r="R80" i="19"/>
  <c r="S80" i="19"/>
  <c r="T80" i="19"/>
  <c r="U80" i="19"/>
  <c r="V80" i="19"/>
  <c r="B81" i="19"/>
  <c r="C81" i="19"/>
  <c r="M81" i="19"/>
  <c r="N81" i="19"/>
  <c r="O81" i="19"/>
  <c r="P81" i="19"/>
  <c r="Q81" i="19"/>
  <c r="R81" i="19"/>
  <c r="S81" i="19"/>
  <c r="T81" i="19"/>
  <c r="U81" i="19"/>
  <c r="V81" i="19"/>
  <c r="B82" i="19"/>
  <c r="C82" i="19"/>
  <c r="M82" i="19"/>
  <c r="N82" i="19"/>
  <c r="O82" i="19"/>
  <c r="P82" i="19"/>
  <c r="Q82" i="19"/>
  <c r="R82" i="19"/>
  <c r="S82" i="19"/>
  <c r="T82" i="19"/>
  <c r="U82" i="19"/>
  <c r="V82" i="19"/>
  <c r="B83" i="19"/>
  <c r="C83" i="19"/>
  <c r="M83" i="19"/>
  <c r="N83" i="19"/>
  <c r="O83" i="19"/>
  <c r="P83" i="19"/>
  <c r="Q83" i="19"/>
  <c r="R83" i="19"/>
  <c r="S83" i="19"/>
  <c r="T83" i="19"/>
  <c r="U83" i="19"/>
  <c r="V83" i="19"/>
  <c r="B84" i="19"/>
  <c r="C84" i="19"/>
  <c r="M84" i="19"/>
  <c r="N84" i="19"/>
  <c r="O84" i="19"/>
  <c r="P84" i="19"/>
  <c r="Q84" i="19"/>
  <c r="R84" i="19"/>
  <c r="S84" i="19"/>
  <c r="T84" i="19"/>
  <c r="U84" i="19"/>
  <c r="V84" i="19"/>
  <c r="B85" i="19"/>
  <c r="C85" i="19"/>
  <c r="M85" i="19"/>
  <c r="N85" i="19"/>
  <c r="O85" i="19"/>
  <c r="P85" i="19"/>
  <c r="Q85" i="19"/>
  <c r="R85" i="19"/>
  <c r="S85" i="19"/>
  <c r="T85" i="19"/>
  <c r="U85" i="19"/>
  <c r="V85" i="19"/>
  <c r="B86" i="19"/>
  <c r="C86" i="19"/>
  <c r="M86" i="19"/>
  <c r="N86" i="19"/>
  <c r="O86" i="19"/>
  <c r="P86" i="19"/>
  <c r="Q86" i="19"/>
  <c r="R86" i="19"/>
  <c r="S86" i="19"/>
  <c r="T86" i="19"/>
  <c r="U86" i="19"/>
  <c r="V86" i="19"/>
  <c r="B87" i="19"/>
  <c r="C87" i="19"/>
  <c r="M87" i="19"/>
  <c r="N87" i="19"/>
  <c r="O87" i="19"/>
  <c r="P87" i="19"/>
  <c r="Q87" i="19"/>
  <c r="R87" i="19"/>
  <c r="S87" i="19"/>
  <c r="T87" i="19"/>
  <c r="U87" i="19"/>
  <c r="V87" i="19"/>
  <c r="B88" i="19"/>
  <c r="C88" i="19"/>
  <c r="M88" i="19"/>
  <c r="N88" i="19"/>
  <c r="O88" i="19"/>
  <c r="P88" i="19"/>
  <c r="Q88" i="19"/>
  <c r="R88" i="19"/>
  <c r="S88" i="19"/>
  <c r="T88" i="19"/>
  <c r="U88" i="19"/>
  <c r="V88" i="19"/>
  <c r="B89" i="19"/>
  <c r="C89" i="19"/>
  <c r="M89" i="19"/>
  <c r="N89" i="19"/>
  <c r="O89" i="19"/>
  <c r="P89" i="19"/>
  <c r="Q89" i="19"/>
  <c r="R89" i="19"/>
  <c r="S89" i="19"/>
  <c r="T89" i="19"/>
  <c r="U89" i="19"/>
  <c r="V89" i="19"/>
  <c r="B90" i="19"/>
  <c r="C90" i="19"/>
  <c r="M90" i="19"/>
  <c r="N90" i="19"/>
  <c r="O90" i="19"/>
  <c r="P90" i="19"/>
  <c r="Q90" i="19"/>
  <c r="R90" i="19"/>
  <c r="S90" i="19"/>
  <c r="T90" i="19"/>
  <c r="U90" i="19"/>
  <c r="V90" i="19"/>
  <c r="B91" i="19"/>
  <c r="C91" i="19"/>
  <c r="M91" i="19"/>
  <c r="N91" i="19"/>
  <c r="O91" i="19"/>
  <c r="P91" i="19"/>
  <c r="Q91" i="19"/>
  <c r="R91" i="19"/>
  <c r="S91" i="19"/>
  <c r="T91" i="19"/>
  <c r="U91" i="19"/>
  <c r="V91" i="19"/>
  <c r="B92" i="19"/>
  <c r="C92" i="19"/>
  <c r="M92" i="19"/>
  <c r="N92" i="19"/>
  <c r="O92" i="19"/>
  <c r="P92" i="19"/>
  <c r="Q92" i="19"/>
  <c r="R92" i="19"/>
  <c r="S92" i="19"/>
  <c r="T92" i="19"/>
  <c r="U92" i="19"/>
  <c r="V92" i="19"/>
  <c r="B93" i="19"/>
  <c r="C93" i="19"/>
  <c r="M93" i="19"/>
  <c r="N93" i="19"/>
  <c r="O93" i="19"/>
  <c r="P93" i="19"/>
  <c r="Q93" i="19"/>
  <c r="R93" i="19"/>
  <c r="S93" i="19"/>
  <c r="T93" i="19"/>
  <c r="U93" i="19"/>
  <c r="V93" i="19"/>
  <c r="B94" i="19"/>
  <c r="C94" i="19"/>
  <c r="M94" i="19"/>
  <c r="N94" i="19"/>
  <c r="O94" i="19"/>
  <c r="P94" i="19"/>
  <c r="Q94" i="19"/>
  <c r="R94" i="19"/>
  <c r="S94" i="19"/>
  <c r="T94" i="19"/>
  <c r="U94" i="19"/>
  <c r="V94" i="19"/>
  <c r="B95" i="19"/>
  <c r="C95" i="19"/>
  <c r="M95" i="19"/>
  <c r="N95" i="19"/>
  <c r="O95" i="19"/>
  <c r="P95" i="19"/>
  <c r="Q95" i="19"/>
  <c r="R95" i="19"/>
  <c r="S95" i="19"/>
  <c r="T95" i="19"/>
  <c r="U95" i="19"/>
  <c r="V95" i="19"/>
  <c r="B96" i="19"/>
  <c r="C96" i="19"/>
  <c r="M96" i="19"/>
  <c r="N96" i="19"/>
  <c r="O96" i="19"/>
  <c r="P96" i="19"/>
  <c r="Q96" i="19"/>
  <c r="R96" i="19"/>
  <c r="S96" i="19"/>
  <c r="T96" i="19"/>
  <c r="U96" i="19"/>
  <c r="V96" i="19"/>
  <c r="B97" i="19"/>
  <c r="C97" i="19"/>
  <c r="M97" i="19"/>
  <c r="N97" i="19"/>
  <c r="O97" i="19"/>
  <c r="P97" i="19"/>
  <c r="Q97" i="19"/>
  <c r="R97" i="19"/>
  <c r="S97" i="19"/>
  <c r="T97" i="19"/>
  <c r="U97" i="19"/>
  <c r="V97" i="19"/>
  <c r="B98" i="19"/>
  <c r="C98" i="19"/>
  <c r="M98" i="19"/>
  <c r="N98" i="19"/>
  <c r="O98" i="19"/>
  <c r="P98" i="19"/>
  <c r="Q98" i="19"/>
  <c r="R98" i="19"/>
  <c r="S98" i="19"/>
  <c r="T98" i="19"/>
  <c r="U98" i="19"/>
  <c r="V98" i="19"/>
  <c r="B99" i="19"/>
  <c r="C99" i="19"/>
  <c r="M99" i="19"/>
  <c r="N99" i="19"/>
  <c r="O99" i="19"/>
  <c r="P99" i="19"/>
  <c r="Q99" i="19"/>
  <c r="R99" i="19"/>
  <c r="S99" i="19"/>
  <c r="T99" i="19"/>
  <c r="U99" i="19"/>
  <c r="V99" i="19"/>
  <c r="B100" i="19"/>
  <c r="C100" i="19"/>
  <c r="M100" i="19"/>
  <c r="N100" i="19"/>
  <c r="O100" i="19"/>
  <c r="P100" i="19"/>
  <c r="Q100" i="19"/>
  <c r="R100" i="19"/>
  <c r="S100" i="19"/>
  <c r="T100" i="19"/>
  <c r="U100" i="19"/>
  <c r="V100" i="19"/>
  <c r="B101" i="19"/>
  <c r="C101" i="19"/>
  <c r="M101" i="19"/>
  <c r="N101" i="19"/>
  <c r="O101" i="19"/>
  <c r="P101" i="19"/>
  <c r="Q101" i="19"/>
  <c r="R101" i="19"/>
  <c r="S101" i="19"/>
  <c r="T101" i="19"/>
  <c r="U101" i="19"/>
  <c r="V101" i="19"/>
  <c r="C88" i="28" l="1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S17" i="1" l="1"/>
  <c r="S16" i="1"/>
  <c r="P17" i="1"/>
  <c r="B15" i="20" l="1"/>
  <c r="B15" i="22" s="1"/>
  <c r="B14" i="20"/>
  <c r="B14" i="22" s="1"/>
  <c r="B13" i="20"/>
  <c r="B13" i="22" s="1"/>
  <c r="B12" i="20"/>
  <c r="B12" i="22" s="1"/>
  <c r="B11" i="20"/>
  <c r="B11" i="22" s="1"/>
  <c r="B27" i="20"/>
  <c r="B27" i="22" s="1"/>
  <c r="B26" i="20"/>
  <c r="B26" i="22" s="1"/>
  <c r="B25" i="20"/>
  <c r="B25" i="22" s="1"/>
  <c r="B24" i="20"/>
  <c r="B24" i="22" s="1"/>
  <c r="B23" i="20"/>
  <c r="B23" i="22" s="1"/>
  <c r="B22" i="20"/>
  <c r="B22" i="22" s="1"/>
  <c r="B21" i="20"/>
  <c r="B21" i="22" s="1"/>
  <c r="B20" i="20"/>
  <c r="B20" i="22" s="1"/>
  <c r="B19" i="20"/>
  <c r="B19" i="22" s="1"/>
  <c r="B18" i="20"/>
  <c r="B18" i="22" s="1"/>
  <c r="B17" i="20"/>
  <c r="B17" i="22" s="1"/>
  <c r="B16" i="20"/>
  <c r="B16" i="22" s="1"/>
  <c r="B10" i="20"/>
  <c r="B10" i="22" s="1"/>
  <c r="B9" i="20"/>
  <c r="B9" i="22" s="1"/>
  <c r="B8" i="20"/>
  <c r="B8" i="22" s="1"/>
  <c r="B7" i="20"/>
  <c r="B7" i="22" s="1"/>
  <c r="B6" i="20"/>
  <c r="B6" i="22" s="1"/>
  <c r="B5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5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F12" i="1"/>
  <c r="C98" i="15" l="1"/>
  <c r="J98" i="15" s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E31" i="28"/>
  <c r="E30" i="28"/>
  <c r="E29" i="28"/>
  <c r="E28" i="28"/>
  <c r="E27" i="28"/>
  <c r="E26" i="28"/>
  <c r="D4" i="28"/>
  <c r="E4" i="28" s="1"/>
  <c r="E5" i="28" s="1"/>
  <c r="F3" i="28"/>
  <c r="F2" i="28"/>
  <c r="E19" i="28" s="1"/>
  <c r="E23" i="28" l="1"/>
  <c r="D29" i="28"/>
  <c r="E12" i="28"/>
  <c r="D12" i="28" s="1"/>
  <c r="E16" i="28"/>
  <c r="D16" i="28" s="1"/>
  <c r="E20" i="28"/>
  <c r="D20" i="28" s="1"/>
  <c r="E24" i="28"/>
  <c r="D24" i="28" s="1"/>
  <c r="E9" i="28"/>
  <c r="D9" i="28" s="1"/>
  <c r="E13" i="28"/>
  <c r="D13" i="28" s="1"/>
  <c r="E17" i="28"/>
  <c r="D17" i="28" s="1"/>
  <c r="E21" i="28"/>
  <c r="D21" i="28" s="1"/>
  <c r="E25" i="28"/>
  <c r="D25" i="28" s="1"/>
  <c r="D26" i="28"/>
  <c r="D30" i="28"/>
  <c r="E10" i="28"/>
  <c r="D10" i="28" s="1"/>
  <c r="E14" i="28"/>
  <c r="D14" i="28" s="1"/>
  <c r="E18" i="28"/>
  <c r="D18" i="28" s="1"/>
  <c r="E22" i="28"/>
  <c r="D22" i="28" s="1"/>
  <c r="D19" i="28"/>
  <c r="D23" i="28"/>
  <c r="D27" i="28"/>
  <c r="D31" i="28"/>
  <c r="E11" i="28"/>
  <c r="D11" i="28" s="1"/>
  <c r="E15" i="28"/>
  <c r="D15" i="28" s="1"/>
  <c r="D28" i="28"/>
  <c r="D32" i="28"/>
  <c r="C18" i="9" l="1"/>
  <c r="C16" i="9"/>
  <c r="C15" i="9"/>
  <c r="C14" i="9"/>
  <c r="C13" i="9"/>
  <c r="C11" i="12" l="1"/>
  <c r="J11" i="12" s="1"/>
  <c r="C88" i="5" l="1"/>
  <c r="C9" i="2" l="1"/>
  <c r="C94" i="7" l="1"/>
  <c r="J94" i="7" s="1"/>
  <c r="C92" i="7"/>
  <c r="J92" i="7" s="1"/>
  <c r="C61" i="7"/>
  <c r="J61" i="7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Z10" i="1" l="1"/>
  <c r="Z26" i="1" s="1"/>
  <c r="Z9" i="1"/>
  <c r="Z23" i="1" l="1"/>
  <c r="Z16" i="1"/>
  <c r="Z7" i="1"/>
  <c r="Z24" i="1"/>
  <c r="Z13" i="1"/>
  <c r="Z14" i="1"/>
  <c r="Z25" i="1"/>
  <c r="Z11" i="1"/>
  <c r="Z22" i="1" s="1"/>
  <c r="G3" i="15"/>
  <c r="F3" i="15"/>
  <c r="F3" i="8"/>
  <c r="F3" i="6"/>
  <c r="F3" i="5"/>
  <c r="F3" i="4"/>
  <c r="F3" i="3"/>
  <c r="G3" i="2"/>
  <c r="F3" i="2"/>
  <c r="G2" i="15"/>
  <c r="F2" i="15"/>
  <c r="F3" i="14"/>
  <c r="F2" i="14"/>
  <c r="F3" i="13"/>
  <c r="F2" i="13"/>
  <c r="F3" i="12"/>
  <c r="F2" i="12"/>
  <c r="F3" i="11"/>
  <c r="F2" i="11"/>
  <c r="F3" i="10"/>
  <c r="F2" i="10"/>
  <c r="F3" i="9"/>
  <c r="F2" i="9"/>
  <c r="F2" i="8"/>
  <c r="G3" i="7"/>
  <c r="F3" i="7"/>
  <c r="G2" i="7"/>
  <c r="F2" i="7"/>
  <c r="F2" i="6"/>
  <c r="F2" i="5"/>
  <c r="F2" i="4"/>
  <c r="F2" i="3"/>
  <c r="G2" i="2" l="1"/>
  <c r="F2" i="2"/>
  <c r="C99" i="12" l="1"/>
  <c r="J99" i="12" s="1"/>
  <c r="C93" i="12"/>
  <c r="J93" i="12" s="1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86" i="13"/>
  <c r="C85" i="13"/>
  <c r="C83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C12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8" i="7"/>
  <c r="J68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9" i="7"/>
  <c r="J19" i="7" s="1"/>
  <c r="C18" i="7"/>
  <c r="J18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H32" i="1"/>
  <c r="H31" i="1"/>
  <c r="H30" i="1"/>
  <c r="H29" i="1"/>
  <c r="H28" i="1"/>
  <c r="H27" i="1"/>
  <c r="H26" i="1"/>
  <c r="H25" i="1"/>
  <c r="H24" i="1"/>
  <c r="H23" i="1"/>
  <c r="M4" i="19" s="1"/>
  <c r="M5" i="19" s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2" i="1"/>
  <c r="D31" i="1"/>
  <c r="D30" i="1"/>
  <c r="D29" i="1"/>
  <c r="D28" i="1"/>
  <c r="D27" i="1"/>
  <c r="D26" i="1"/>
  <c r="D25" i="1"/>
  <c r="D24" i="1"/>
  <c r="D23" i="1"/>
  <c r="AO23" i="1" s="1"/>
  <c r="D22" i="1"/>
  <c r="D21" i="1"/>
  <c r="D20" i="1"/>
  <c r="AO20" i="1" s="1"/>
  <c r="D19" i="1"/>
  <c r="D18" i="1"/>
  <c r="D16" i="1"/>
  <c r="D13" i="1"/>
  <c r="C13" i="1" s="1"/>
  <c r="D11" i="1"/>
  <c r="D10" i="1"/>
  <c r="C10" i="1" s="1"/>
  <c r="F32" i="1"/>
  <c r="F31" i="1"/>
  <c r="F30" i="1"/>
  <c r="F29" i="1"/>
  <c r="F28" i="1"/>
  <c r="F27" i="1"/>
  <c r="F26" i="1"/>
  <c r="AF26" i="1" s="1"/>
  <c r="AG26" i="1" s="1"/>
  <c r="F25" i="1"/>
  <c r="F24" i="1"/>
  <c r="F23" i="1"/>
  <c r="F22" i="1"/>
  <c r="F21" i="1"/>
  <c r="F20" i="1"/>
  <c r="F19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7"/>
  <c r="E4" i="7" s="1"/>
  <c r="E5" i="7" s="1"/>
  <c r="E9" i="10"/>
  <c r="D4" i="10"/>
  <c r="E4" i="10" s="1"/>
  <c r="E11" i="10"/>
  <c r="E15" i="10"/>
  <c r="E19" i="10"/>
  <c r="E23" i="10"/>
  <c r="D4" i="8"/>
  <c r="E4" i="8" s="1"/>
  <c r="E10" i="8"/>
  <c r="E14" i="8"/>
  <c r="E16" i="8"/>
  <c r="E22" i="8"/>
  <c r="E24" i="8"/>
  <c r="E29" i="8"/>
  <c r="E18" i="9"/>
  <c r="E12" i="9"/>
  <c r="D4" i="9"/>
  <c r="E4" i="9" s="1"/>
  <c r="E9" i="9"/>
  <c r="E13" i="9"/>
  <c r="E14" i="9"/>
  <c r="E17" i="9"/>
  <c r="E19" i="9"/>
  <c r="E22" i="9"/>
  <c r="E23" i="9"/>
  <c r="E25" i="9"/>
  <c r="E28" i="9"/>
  <c r="E32" i="9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E31" i="11"/>
  <c r="E32" i="11"/>
  <c r="D4" i="13"/>
  <c r="E4" i="13" s="1"/>
  <c r="E9" i="13"/>
  <c r="E10" i="13"/>
  <c r="E12" i="13"/>
  <c r="E13" i="13"/>
  <c r="E14" i="13"/>
  <c r="E16" i="13"/>
  <c r="E17" i="13"/>
  <c r="E18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10" i="14"/>
  <c r="D4" i="14"/>
  <c r="E4" i="14" s="1"/>
  <c r="E13" i="14"/>
  <c r="E16" i="14"/>
  <c r="E19" i="14"/>
  <c r="E24" i="14"/>
  <c r="E27" i="14"/>
  <c r="E31" i="14"/>
  <c r="E9" i="4"/>
  <c r="D4" i="4"/>
  <c r="E4" i="4" s="1"/>
  <c r="E14" i="4"/>
  <c r="E18" i="4"/>
  <c r="E22" i="4"/>
  <c r="E26" i="4"/>
  <c r="E28" i="4"/>
  <c r="E30" i="4"/>
  <c r="E32" i="4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D4" i="2"/>
  <c r="E4" i="2" s="1"/>
  <c r="E5" i="2" s="1"/>
  <c r="C4" i="22" s="1"/>
  <c r="C5" i="22" s="1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10" i="6"/>
  <c r="D4" i="6"/>
  <c r="E4" i="6" s="1"/>
  <c r="D4" i="3"/>
  <c r="E4" i="3" s="1"/>
  <c r="E9" i="3"/>
  <c r="E10" i="3"/>
  <c r="E11" i="3"/>
  <c r="D6" i="19" s="1"/>
  <c r="E12" i="3"/>
  <c r="D7" i="19" s="1"/>
  <c r="E13" i="3"/>
  <c r="D8" i="19" s="1"/>
  <c r="E14" i="3"/>
  <c r="D9" i="19" s="1"/>
  <c r="E15" i="3"/>
  <c r="D10" i="19" s="1"/>
  <c r="E16" i="3"/>
  <c r="D11" i="19" s="1"/>
  <c r="E17" i="3"/>
  <c r="D12" i="19" s="1"/>
  <c r="E18" i="3"/>
  <c r="D13" i="19" s="1"/>
  <c r="E19" i="3"/>
  <c r="D14" i="19" s="1"/>
  <c r="E20" i="3"/>
  <c r="D15" i="19" s="1"/>
  <c r="E21" i="3"/>
  <c r="D16" i="19" s="1"/>
  <c r="E22" i="3"/>
  <c r="D17" i="19" s="1"/>
  <c r="E23" i="3"/>
  <c r="D18" i="19" s="1"/>
  <c r="E24" i="3"/>
  <c r="D19" i="19" s="1"/>
  <c r="E25" i="3"/>
  <c r="D20" i="19" s="1"/>
  <c r="E26" i="3"/>
  <c r="D21" i="19" s="1"/>
  <c r="E27" i="3"/>
  <c r="D22" i="19" s="1"/>
  <c r="E28" i="3"/>
  <c r="D23" i="19" s="1"/>
  <c r="E29" i="3"/>
  <c r="D24" i="19" s="1"/>
  <c r="E30" i="3"/>
  <c r="D25" i="19" s="1"/>
  <c r="E31" i="3"/>
  <c r="D26" i="19" s="1"/>
  <c r="E32" i="3"/>
  <c r="D27" i="19" s="1"/>
  <c r="E9" i="5"/>
  <c r="D4" i="5"/>
  <c r="E4" i="5" s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2" i="5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L6" i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Z15" i="1" s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J18" i="1"/>
  <c r="M18" i="1" s="1"/>
  <c r="L18" i="1"/>
  <c r="O18" i="1"/>
  <c r="P18" i="1"/>
  <c r="Q18" i="1"/>
  <c r="R18" i="1"/>
  <c r="S18" i="1"/>
  <c r="T18" i="1"/>
  <c r="U18" i="1"/>
  <c r="V18" i="1"/>
  <c r="W18" i="1"/>
  <c r="X18" i="1"/>
  <c r="AM18" i="1"/>
  <c r="AN18" i="1"/>
  <c r="C19" i="1"/>
  <c r="J19" i="1"/>
  <c r="M19" i="1" s="1"/>
  <c r="L19" i="1"/>
  <c r="O19" i="1"/>
  <c r="P19" i="1"/>
  <c r="S19" i="1"/>
  <c r="T19" i="1"/>
  <c r="U19" i="1"/>
  <c r="AM19" i="1"/>
  <c r="AN19" i="1"/>
  <c r="AO19" i="1"/>
  <c r="J20" i="1"/>
  <c r="L20" i="1"/>
  <c r="O20" i="1"/>
  <c r="P20" i="1"/>
  <c r="S20" i="1"/>
  <c r="T20" i="1"/>
  <c r="U20" i="1"/>
  <c r="AM20" i="1"/>
  <c r="AN20" i="1"/>
  <c r="B21" i="1"/>
  <c r="O21" i="1"/>
  <c r="P21" i="1"/>
  <c r="S21" i="1"/>
  <c r="T21" i="1"/>
  <c r="U21" i="1"/>
  <c r="AP21" i="1"/>
  <c r="J22" i="1"/>
  <c r="M22" i="1" s="1"/>
  <c r="L22" i="1"/>
  <c r="O22" i="1"/>
  <c r="P22" i="1"/>
  <c r="S22" i="1"/>
  <c r="T22" i="1"/>
  <c r="U22" i="1"/>
  <c r="AM22" i="1"/>
  <c r="AN22" i="1"/>
  <c r="C23" i="1"/>
  <c r="J23" i="1"/>
  <c r="M23" i="1" s="1"/>
  <c r="L23" i="1"/>
  <c r="O23" i="1"/>
  <c r="P23" i="1"/>
  <c r="R23" i="1"/>
  <c r="S23" i="1"/>
  <c r="T23" i="1"/>
  <c r="U23" i="1"/>
  <c r="AM23" i="1"/>
  <c r="AN23" i="1"/>
  <c r="C24" i="1"/>
  <c r="J24" i="1"/>
  <c r="M24" i="1" s="1"/>
  <c r="L24" i="1"/>
  <c r="O24" i="1"/>
  <c r="P24" i="1"/>
  <c r="S24" i="1"/>
  <c r="T24" i="1"/>
  <c r="U24" i="1"/>
  <c r="AM24" i="1"/>
  <c r="AN24" i="1"/>
  <c r="AO24" i="1"/>
  <c r="C25" i="1"/>
  <c r="J25" i="1"/>
  <c r="L25" i="1"/>
  <c r="O25" i="1"/>
  <c r="P25" i="1"/>
  <c r="S25" i="1"/>
  <c r="T25" i="1"/>
  <c r="U25" i="1"/>
  <c r="AM25" i="1"/>
  <c r="AN25" i="1"/>
  <c r="AO25" i="1"/>
  <c r="J26" i="1"/>
  <c r="M26" i="1" s="1"/>
  <c r="L26" i="1"/>
  <c r="O26" i="1"/>
  <c r="P26" i="1"/>
  <c r="Q26" i="1"/>
  <c r="R26" i="1"/>
  <c r="S26" i="1"/>
  <c r="T26" i="1"/>
  <c r="U26" i="1"/>
  <c r="V26" i="1"/>
  <c r="W26" i="1"/>
  <c r="X26" i="1"/>
  <c r="AM26" i="1"/>
  <c r="AN26" i="1"/>
  <c r="C27" i="1"/>
  <c r="J27" i="1"/>
  <c r="AM27" i="1"/>
  <c r="AN27" i="1"/>
  <c r="B28" i="1"/>
  <c r="AM28" i="1" s="1"/>
  <c r="AP28" i="1"/>
  <c r="C29" i="1"/>
  <c r="J29" i="1"/>
  <c r="AM29" i="1"/>
  <c r="AN29" i="1"/>
  <c r="AO29" i="1"/>
  <c r="J30" i="1"/>
  <c r="AM30" i="1"/>
  <c r="AN30" i="1"/>
  <c r="B31" i="1"/>
  <c r="AP31" i="1"/>
  <c r="C32" i="1"/>
  <c r="J32" i="1"/>
  <c r="AM32" i="1"/>
  <c r="AN32" i="1"/>
  <c r="AO32" i="1"/>
  <c r="AO27" i="1"/>
  <c r="Q4" i="22"/>
  <c r="Q5" i="22" s="1"/>
  <c r="Q4" i="20"/>
  <c r="Q5" i="20" s="1"/>
  <c r="P4" i="21"/>
  <c r="P5" i="21" s="1"/>
  <c r="U4" i="22"/>
  <c r="U5" i="22" s="1"/>
  <c r="U4" i="20"/>
  <c r="T4" i="21"/>
  <c r="T5" i="21" s="1"/>
  <c r="T4" i="22"/>
  <c r="T5" i="22" s="1"/>
  <c r="T4" i="20"/>
  <c r="T5" i="20" s="1"/>
  <c r="S4" i="22"/>
  <c r="S5" i="22" s="1"/>
  <c r="S4" i="20"/>
  <c r="R4" i="21"/>
  <c r="R5" i="21" s="1"/>
  <c r="D3" i="2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31" i="6"/>
  <c r="E29" i="6"/>
  <c r="E27" i="6"/>
  <c r="E25" i="6"/>
  <c r="E23" i="6"/>
  <c r="E21" i="6"/>
  <c r="E19" i="6"/>
  <c r="E17" i="6"/>
  <c r="E15" i="6"/>
  <c r="E13" i="6"/>
  <c r="E11" i="6"/>
  <c r="E9" i="6"/>
  <c r="E13" i="2"/>
  <c r="E11" i="2"/>
  <c r="E32" i="6"/>
  <c r="E30" i="6"/>
  <c r="E28" i="6"/>
  <c r="E26" i="6"/>
  <c r="E24" i="6"/>
  <c r="E22" i="6"/>
  <c r="E20" i="6"/>
  <c r="E18" i="6"/>
  <c r="E16" i="6"/>
  <c r="E14" i="6"/>
  <c r="E12" i="6"/>
  <c r="E31" i="5"/>
  <c r="E27" i="5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31" i="4"/>
  <c r="E29" i="4"/>
  <c r="E27" i="4"/>
  <c r="E24" i="4"/>
  <c r="E20" i="4"/>
  <c r="E16" i="4"/>
  <c r="E12" i="4"/>
  <c r="E33" i="14"/>
  <c r="E29" i="14"/>
  <c r="E23" i="14"/>
  <c r="E20" i="14"/>
  <c r="E15" i="14"/>
  <c r="E10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30" i="11"/>
  <c r="E9" i="11"/>
  <c r="E28" i="11"/>
  <c r="E33" i="11"/>
  <c r="E11" i="11"/>
  <c r="E27" i="11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5" i="4"/>
  <c r="E21" i="4"/>
  <c r="E17" i="4"/>
  <c r="E13" i="4"/>
  <c r="E10" i="4"/>
  <c r="E25" i="14"/>
  <c r="E17" i="14"/>
  <c r="E29" i="11"/>
  <c r="E22" i="18"/>
  <c r="D22" i="18" s="1"/>
  <c r="E17" i="18"/>
  <c r="D12" i="18"/>
  <c r="E9" i="14"/>
  <c r="E12" i="14"/>
  <c r="E14" i="14"/>
  <c r="E18" i="14"/>
  <c r="E22" i="14"/>
  <c r="E26" i="14"/>
  <c r="E28" i="14"/>
  <c r="E30" i="14"/>
  <c r="E32" i="14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23" i="4"/>
  <c r="E19" i="4"/>
  <c r="E15" i="4"/>
  <c r="E11" i="4"/>
  <c r="E21" i="14"/>
  <c r="E11" i="14"/>
  <c r="E13" i="11"/>
  <c r="E12" i="11"/>
  <c r="E30" i="18"/>
  <c r="D30" i="18" s="1"/>
  <c r="E25" i="18"/>
  <c r="D25" i="18" s="1"/>
  <c r="D20" i="18"/>
  <c r="E14" i="18"/>
  <c r="D14" i="18" s="1"/>
  <c r="E9" i="18"/>
  <c r="E27" i="8"/>
  <c r="E31" i="8"/>
  <c r="E9" i="8"/>
  <c r="E28" i="8"/>
  <c r="E33" i="8"/>
  <c r="E11" i="8"/>
  <c r="E13" i="8"/>
  <c r="E15" i="8"/>
  <c r="E17" i="8"/>
  <c r="E19" i="8"/>
  <c r="E21" i="8"/>
  <c r="E23" i="8"/>
  <c r="E25" i="8"/>
  <c r="E30" i="8"/>
  <c r="E18" i="8"/>
  <c r="E26" i="8"/>
  <c r="E32" i="8"/>
  <c r="E12" i="8"/>
  <c r="E20" i="8"/>
  <c r="E11" i="13"/>
  <c r="E15" i="13"/>
  <c r="E19" i="13"/>
  <c r="E48" i="18"/>
  <c r="D48" i="18" s="1"/>
  <c r="F48" i="18" s="1"/>
  <c r="E51" i="18"/>
  <c r="D51" i="18" s="1"/>
  <c r="F51" i="18" s="1"/>
  <c r="E57" i="18"/>
  <c r="D57" i="18" s="1"/>
  <c r="F57" i="18" s="1"/>
  <c r="E30" i="9"/>
  <c r="E26" i="9"/>
  <c r="E21" i="9"/>
  <c r="E10" i="9"/>
  <c r="E11" i="9"/>
  <c r="E15" i="9"/>
  <c r="E33" i="9"/>
  <c r="E31" i="9"/>
  <c r="E29" i="9"/>
  <c r="E27" i="9"/>
  <c r="E24" i="9"/>
  <c r="E20" i="9"/>
  <c r="E16" i="9"/>
  <c r="E16" i="10"/>
  <c r="E20" i="10"/>
  <c r="E24" i="10"/>
  <c r="E25" i="10"/>
  <c r="E13" i="10"/>
  <c r="E12" i="10"/>
  <c r="E14" i="10"/>
  <c r="E18" i="10"/>
  <c r="E22" i="10"/>
  <c r="E17" i="10"/>
  <c r="E26" i="10"/>
  <c r="E28" i="10"/>
  <c r="E30" i="10"/>
  <c r="E32" i="10"/>
  <c r="E10" i="10"/>
  <c r="E21" i="10"/>
  <c r="E27" i="10"/>
  <c r="E29" i="10"/>
  <c r="E31" i="10"/>
  <c r="E33" i="10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S5" i="20"/>
  <c r="Z19" i="1"/>
  <c r="Z18" i="1"/>
  <c r="Z20" i="1"/>
  <c r="E33" i="7"/>
  <c r="H28" i="19" s="1"/>
  <c r="E37" i="7"/>
  <c r="H32" i="19" s="1"/>
  <c r="E41" i="7"/>
  <c r="H36" i="19" s="1"/>
  <c r="E45" i="7"/>
  <c r="H40" i="19" s="1"/>
  <c r="E49" i="7"/>
  <c r="H44" i="19" s="1"/>
  <c r="E53" i="7"/>
  <c r="H48" i="19" s="1"/>
  <c r="E57" i="7"/>
  <c r="H52" i="19" s="1"/>
  <c r="E61" i="7"/>
  <c r="H56" i="19" s="1"/>
  <c r="E65" i="7"/>
  <c r="H60" i="19" s="1"/>
  <c r="E69" i="7"/>
  <c r="H64" i="19" s="1"/>
  <c r="E73" i="7"/>
  <c r="H68" i="19" s="1"/>
  <c r="E77" i="7"/>
  <c r="H72" i="19" s="1"/>
  <c r="E81" i="7"/>
  <c r="H76" i="19" s="1"/>
  <c r="E85" i="7"/>
  <c r="H80" i="19" s="1"/>
  <c r="E89" i="7"/>
  <c r="H84" i="19" s="1"/>
  <c r="E93" i="7"/>
  <c r="H88" i="19" s="1"/>
  <c r="E97" i="7"/>
  <c r="H92" i="19" s="1"/>
  <c r="E101" i="7"/>
  <c r="H96" i="19" s="1"/>
  <c r="E105" i="7"/>
  <c r="H100" i="19" s="1"/>
  <c r="E43" i="7"/>
  <c r="H38" i="19" s="1"/>
  <c r="E59" i="7"/>
  <c r="H54" i="19" s="1"/>
  <c r="E71" i="7"/>
  <c r="H66" i="19" s="1"/>
  <c r="E87" i="7"/>
  <c r="H82" i="19" s="1"/>
  <c r="E99" i="7"/>
  <c r="H94" i="19" s="1"/>
  <c r="E34" i="7"/>
  <c r="H29" i="19" s="1"/>
  <c r="E38" i="7"/>
  <c r="H33" i="19" s="1"/>
  <c r="E42" i="7"/>
  <c r="H37" i="19" s="1"/>
  <c r="E46" i="7"/>
  <c r="H41" i="19" s="1"/>
  <c r="E50" i="7"/>
  <c r="H45" i="19" s="1"/>
  <c r="E54" i="7"/>
  <c r="H49" i="19" s="1"/>
  <c r="E58" i="7"/>
  <c r="H53" i="19" s="1"/>
  <c r="E62" i="7"/>
  <c r="H57" i="19" s="1"/>
  <c r="E66" i="7"/>
  <c r="H61" i="19" s="1"/>
  <c r="E70" i="7"/>
  <c r="H65" i="19" s="1"/>
  <c r="E74" i="7"/>
  <c r="H69" i="19" s="1"/>
  <c r="E78" i="7"/>
  <c r="H73" i="19" s="1"/>
  <c r="E82" i="7"/>
  <c r="H77" i="19" s="1"/>
  <c r="E86" i="7"/>
  <c r="H81" i="19" s="1"/>
  <c r="E90" i="7"/>
  <c r="H85" i="19" s="1"/>
  <c r="E94" i="7"/>
  <c r="H89" i="19" s="1"/>
  <c r="E98" i="7"/>
  <c r="H93" i="19" s="1"/>
  <c r="E102" i="7"/>
  <c r="H97" i="19" s="1"/>
  <c r="E106" i="7"/>
  <c r="H101" i="19" s="1"/>
  <c r="E35" i="7"/>
  <c r="H30" i="19" s="1"/>
  <c r="E47" i="7"/>
  <c r="H42" i="19" s="1"/>
  <c r="E63" i="7"/>
  <c r="H58" i="19" s="1"/>
  <c r="E75" i="7"/>
  <c r="H70" i="19" s="1"/>
  <c r="E91" i="7"/>
  <c r="H86" i="19" s="1"/>
  <c r="E103" i="7"/>
  <c r="H98" i="19" s="1"/>
  <c r="E51" i="7"/>
  <c r="H46" i="19" s="1"/>
  <c r="E79" i="7"/>
  <c r="H74" i="19" s="1"/>
  <c r="E36" i="7"/>
  <c r="H31" i="19" s="1"/>
  <c r="E40" i="7"/>
  <c r="H35" i="19" s="1"/>
  <c r="E44" i="7"/>
  <c r="H39" i="19" s="1"/>
  <c r="E48" i="7"/>
  <c r="H43" i="19" s="1"/>
  <c r="E52" i="7"/>
  <c r="H47" i="19" s="1"/>
  <c r="E56" i="7"/>
  <c r="H51" i="19" s="1"/>
  <c r="E60" i="7"/>
  <c r="H55" i="19" s="1"/>
  <c r="E64" i="7"/>
  <c r="H59" i="19" s="1"/>
  <c r="E68" i="7"/>
  <c r="H63" i="19" s="1"/>
  <c r="E72" i="7"/>
  <c r="H67" i="19" s="1"/>
  <c r="E76" i="7"/>
  <c r="H71" i="19" s="1"/>
  <c r="E80" i="7"/>
  <c r="H75" i="19" s="1"/>
  <c r="E84" i="7"/>
  <c r="H79" i="19" s="1"/>
  <c r="E88" i="7"/>
  <c r="H83" i="19" s="1"/>
  <c r="E92" i="7"/>
  <c r="H87" i="19" s="1"/>
  <c r="E96" i="7"/>
  <c r="H91" i="19" s="1"/>
  <c r="E100" i="7"/>
  <c r="H95" i="19" s="1"/>
  <c r="E104" i="7"/>
  <c r="H99" i="19" s="1"/>
  <c r="E39" i="7"/>
  <c r="H34" i="19" s="1"/>
  <c r="E55" i="7"/>
  <c r="H50" i="19" s="1"/>
  <c r="E67" i="7"/>
  <c r="H62" i="19" s="1"/>
  <c r="E83" i="7"/>
  <c r="H78" i="19" s="1"/>
  <c r="E95" i="7"/>
  <c r="H90" i="19" s="1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32" i="7"/>
  <c r="E15" i="7"/>
  <c r="E27" i="7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D18" i="14" l="1"/>
  <c r="F18" i="14" s="1"/>
  <c r="K10" i="23" s="1"/>
  <c r="D29" i="14"/>
  <c r="F29" i="14" s="1"/>
  <c r="K21" i="23" s="1"/>
  <c r="D27" i="11"/>
  <c r="F27" i="11" s="1"/>
  <c r="H19" i="23" s="1"/>
  <c r="Q24" i="11"/>
  <c r="Q20" i="11"/>
  <c r="Q16" i="11"/>
  <c r="Q12" i="11"/>
  <c r="D11" i="11"/>
  <c r="D30" i="11"/>
  <c r="F30" i="11" s="1"/>
  <c r="H22" i="23" s="1"/>
  <c r="D19" i="11"/>
  <c r="F19" i="11" s="1"/>
  <c r="H11" i="23" s="1"/>
  <c r="D15" i="11"/>
  <c r="F15" i="11" s="1"/>
  <c r="H7" i="23" s="1"/>
  <c r="D13" i="11"/>
  <c r="F13" i="11" s="1"/>
  <c r="H5" i="23" s="1"/>
  <c r="D33" i="11"/>
  <c r="F33" i="11" s="1"/>
  <c r="H25" i="23" s="1"/>
  <c r="Q22" i="11"/>
  <c r="D18" i="11"/>
  <c r="Q14" i="11"/>
  <c r="D28" i="11"/>
  <c r="F28" i="11" s="1"/>
  <c r="H20" i="23" s="1"/>
  <c r="D21" i="11"/>
  <c r="F21" i="11" s="1"/>
  <c r="H13" i="23" s="1"/>
  <c r="D17" i="11"/>
  <c r="F17" i="11" s="1"/>
  <c r="H9" i="23" s="1"/>
  <c r="D25" i="14"/>
  <c r="F25" i="14" s="1"/>
  <c r="K17" i="23" s="1"/>
  <c r="Q58" i="20"/>
  <c r="U58" i="20"/>
  <c r="S58" i="20"/>
  <c r="R58" i="21" s="1"/>
  <c r="T58" i="20"/>
  <c r="Q36" i="20"/>
  <c r="U36" i="20"/>
  <c r="U36" i="22" s="1"/>
  <c r="S36" i="20"/>
  <c r="T13" i="20"/>
  <c r="S13" i="21" s="1"/>
  <c r="Q13" i="20"/>
  <c r="P13" i="21" s="1"/>
  <c r="U13" i="20"/>
  <c r="S13" i="20"/>
  <c r="S13" i="22" s="1"/>
  <c r="S45" i="20"/>
  <c r="R45" i="21" s="1"/>
  <c r="T45" i="20"/>
  <c r="S45" i="21" s="1"/>
  <c r="U45" i="20"/>
  <c r="U45" i="22" s="1"/>
  <c r="Q45" i="20"/>
  <c r="P45" i="21" s="1"/>
  <c r="S100" i="20"/>
  <c r="R100" i="21" s="1"/>
  <c r="T100" i="20"/>
  <c r="S100" i="21" s="1"/>
  <c r="Q100" i="20"/>
  <c r="P100" i="21" s="1"/>
  <c r="U100" i="20"/>
  <c r="Q78" i="20"/>
  <c r="Q78" i="22" s="1"/>
  <c r="U78" i="20"/>
  <c r="U78" i="22" s="1"/>
  <c r="T78" i="20"/>
  <c r="T78" i="22" s="1"/>
  <c r="S49" i="20"/>
  <c r="S49" i="22" s="1"/>
  <c r="Q49" i="20"/>
  <c r="Q49" i="22" s="1"/>
  <c r="U49" i="20"/>
  <c r="Q27" i="20"/>
  <c r="U27" i="20"/>
  <c r="S27" i="20"/>
  <c r="T27" i="20"/>
  <c r="S56" i="20"/>
  <c r="S56" i="22" s="1"/>
  <c r="U56" i="20"/>
  <c r="T56" i="20"/>
  <c r="T56" i="22" s="1"/>
  <c r="Q56" i="20"/>
  <c r="Q56" i="22" s="1"/>
  <c r="Q19" i="20"/>
  <c r="Q19" i="22" s="1"/>
  <c r="U19" i="20"/>
  <c r="S19" i="20"/>
  <c r="T19" i="20"/>
  <c r="Q8" i="20"/>
  <c r="U8" i="20"/>
  <c r="S8" i="20"/>
  <c r="T8" i="20"/>
  <c r="Q23" i="20"/>
  <c r="U23" i="20"/>
  <c r="S23" i="20"/>
  <c r="T23" i="20"/>
  <c r="T97" i="20"/>
  <c r="S97" i="21" s="1"/>
  <c r="Q97" i="20"/>
  <c r="U97" i="20"/>
  <c r="S97" i="20"/>
  <c r="R97" i="21" s="1"/>
  <c r="V97" i="20"/>
  <c r="U97" i="21" s="1"/>
  <c r="T75" i="20"/>
  <c r="T75" i="22" s="1"/>
  <c r="S75" i="20"/>
  <c r="S75" i="22" s="1"/>
  <c r="Q75" i="20"/>
  <c r="Q75" i="22" s="1"/>
  <c r="U75" i="20"/>
  <c r="Q62" i="20"/>
  <c r="P62" i="21" s="1"/>
  <c r="U62" i="20"/>
  <c r="U62" i="22" s="1"/>
  <c r="S62" i="20"/>
  <c r="R62" i="21" s="1"/>
  <c r="T62" i="20"/>
  <c r="Q54" i="20"/>
  <c r="U54" i="20"/>
  <c r="U54" i="22" s="1"/>
  <c r="T54" i="20"/>
  <c r="T54" i="22" s="1"/>
  <c r="Q40" i="20"/>
  <c r="Q40" i="22" s="1"/>
  <c r="U40" i="20"/>
  <c r="U40" i="22" s="1"/>
  <c r="S40" i="20"/>
  <c r="S40" i="22" s="1"/>
  <c r="T40" i="20"/>
  <c r="T40" i="22" s="1"/>
  <c r="Q16" i="20"/>
  <c r="Q16" i="22" s="1"/>
  <c r="U16" i="20"/>
  <c r="U16" i="22" s="1"/>
  <c r="T16" i="20"/>
  <c r="S16" i="21" s="1"/>
  <c r="Q17" i="20"/>
  <c r="P17" i="21" s="1"/>
  <c r="U17" i="20"/>
  <c r="U17" i="22" s="1"/>
  <c r="V17" i="20"/>
  <c r="S17" i="20"/>
  <c r="S17" i="22" s="1"/>
  <c r="T17" i="20"/>
  <c r="T17" i="22" s="1"/>
  <c r="Q9" i="20"/>
  <c r="U9" i="20"/>
  <c r="U9" i="22" s="1"/>
  <c r="S9" i="20"/>
  <c r="S9" i="22" s="1"/>
  <c r="T9" i="20"/>
  <c r="T9" i="22" s="1"/>
  <c r="Q10" i="20"/>
  <c r="Q10" i="22" s="1"/>
  <c r="U10" i="20"/>
  <c r="U10" i="22" s="1"/>
  <c r="S10" i="20"/>
  <c r="S10" i="22" s="1"/>
  <c r="T10" i="20"/>
  <c r="S10" i="21" s="1"/>
  <c r="U28" i="20"/>
  <c r="U28" i="22" s="1"/>
  <c r="T28" i="20"/>
  <c r="T28" i="22" s="1"/>
  <c r="T47" i="20"/>
  <c r="T47" i="22" s="1"/>
  <c r="Q47" i="20"/>
  <c r="Q47" i="22" s="1"/>
  <c r="U47" i="20"/>
  <c r="U47" i="22" s="1"/>
  <c r="S47" i="20"/>
  <c r="S47" i="22" s="1"/>
  <c r="D100" i="15"/>
  <c r="H100" i="15" s="1"/>
  <c r="S95" i="20"/>
  <c r="R95" i="21" s="1"/>
  <c r="Q95" i="20"/>
  <c r="T95" i="20"/>
  <c r="S95" i="21" s="1"/>
  <c r="U95" i="20"/>
  <c r="D88" i="15"/>
  <c r="H88" i="15" s="1"/>
  <c r="T83" i="20"/>
  <c r="S83" i="21" s="1"/>
  <c r="S83" i="20"/>
  <c r="S83" i="22" s="1"/>
  <c r="U83" i="20"/>
  <c r="Q83" i="20"/>
  <c r="Q83" i="22" s="1"/>
  <c r="S72" i="20"/>
  <c r="S72" i="22" s="1"/>
  <c r="Q72" i="20"/>
  <c r="Q72" i="22" s="1"/>
  <c r="T72" i="20"/>
  <c r="T72" i="22" s="1"/>
  <c r="U72" i="20"/>
  <c r="U72" i="22" s="1"/>
  <c r="T59" i="20"/>
  <c r="T59" i="22" s="1"/>
  <c r="Q59" i="20"/>
  <c r="Q59" i="22" s="1"/>
  <c r="U59" i="20"/>
  <c r="U59" i="22" s="1"/>
  <c r="T35" i="20"/>
  <c r="Q35" i="20"/>
  <c r="Q35" i="22" s="1"/>
  <c r="U35" i="20"/>
  <c r="U35" i="22" s="1"/>
  <c r="S35" i="20"/>
  <c r="S35" i="22" s="1"/>
  <c r="Q20" i="20"/>
  <c r="P20" i="21" s="1"/>
  <c r="S20" i="20"/>
  <c r="S20" i="22" s="1"/>
  <c r="T20" i="20"/>
  <c r="T20" i="22" s="1"/>
  <c r="Q44" i="20"/>
  <c r="U44" i="20"/>
  <c r="S44" i="20"/>
  <c r="T44" i="20"/>
  <c r="Q21" i="20"/>
  <c r="Q21" i="22" s="1"/>
  <c r="U21" i="20"/>
  <c r="U21" i="22" s="1"/>
  <c r="S21" i="20"/>
  <c r="R21" i="21" s="1"/>
  <c r="T21" i="20"/>
  <c r="S21" i="21" s="1"/>
  <c r="Q22" i="20"/>
  <c r="P22" i="21" s="1"/>
  <c r="U22" i="20"/>
  <c r="U22" i="22" s="1"/>
  <c r="S22" i="20"/>
  <c r="R22" i="21" s="1"/>
  <c r="T22" i="20"/>
  <c r="T22" i="22" s="1"/>
  <c r="S92" i="20"/>
  <c r="S92" i="22" s="1"/>
  <c r="T92" i="20"/>
  <c r="S92" i="21" s="1"/>
  <c r="U92" i="20"/>
  <c r="Q92" i="20"/>
  <c r="Q92" i="22" s="1"/>
  <c r="S88" i="20"/>
  <c r="S88" i="22" s="1"/>
  <c r="U88" i="20"/>
  <c r="Q88" i="20"/>
  <c r="Q88" i="22" s="1"/>
  <c r="T67" i="20"/>
  <c r="T67" i="22" s="1"/>
  <c r="S67" i="20"/>
  <c r="S67" i="22" s="1"/>
  <c r="U67" i="20"/>
  <c r="U67" i="22" s="1"/>
  <c r="Q67" i="20"/>
  <c r="Q67" i="22" s="1"/>
  <c r="Q26" i="20"/>
  <c r="Q26" i="22" s="1"/>
  <c r="U26" i="20"/>
  <c r="S26" i="20"/>
  <c r="S26" i="22" s="1"/>
  <c r="T26" i="20"/>
  <c r="S64" i="20"/>
  <c r="S64" i="22" s="1"/>
  <c r="Q64" i="20"/>
  <c r="Q64" i="22" s="1"/>
  <c r="T64" i="20"/>
  <c r="U64" i="20"/>
  <c r="U64" i="22" s="1"/>
  <c r="S42" i="20"/>
  <c r="S42" i="22" s="1"/>
  <c r="T42" i="20"/>
  <c r="S42" i="21" s="1"/>
  <c r="Q42" i="20"/>
  <c r="U42" i="20"/>
  <c r="Q32" i="20"/>
  <c r="Q32" i="22" s="1"/>
  <c r="U32" i="20"/>
  <c r="T32" i="20"/>
  <c r="S32" i="21" s="1"/>
  <c r="U11" i="20"/>
  <c r="V11" i="20"/>
  <c r="S11" i="20"/>
  <c r="T11" i="20"/>
  <c r="S11" i="21" s="1"/>
  <c r="S46" i="20"/>
  <c r="U46" i="20"/>
  <c r="U46" i="22" s="1"/>
  <c r="Q46" i="20"/>
  <c r="V46" i="20"/>
  <c r="Q86" i="20"/>
  <c r="Q86" i="22" s="1"/>
  <c r="U86" i="20"/>
  <c r="S86" i="20"/>
  <c r="S86" i="22" s="1"/>
  <c r="T86" i="20"/>
  <c r="S86" i="21" s="1"/>
  <c r="S63" i="20"/>
  <c r="T63" i="20"/>
  <c r="Q63" i="20"/>
  <c r="U63" i="20"/>
  <c r="S41" i="20"/>
  <c r="S41" i="22" s="1"/>
  <c r="T41" i="20"/>
  <c r="Q41" i="20"/>
  <c r="Q41" i="22" s="1"/>
  <c r="U41" i="20"/>
  <c r="Q12" i="20"/>
  <c r="Q12" i="22" s="1"/>
  <c r="U12" i="20"/>
  <c r="U12" i="22" s="1"/>
  <c r="S12" i="20"/>
  <c r="R12" i="21" s="1"/>
  <c r="T12" i="20"/>
  <c r="T12" i="22" s="1"/>
  <c r="S60" i="20"/>
  <c r="R60" i="21" s="1"/>
  <c r="U60" i="20"/>
  <c r="U60" i="22" s="1"/>
  <c r="T60" i="20"/>
  <c r="T60" i="22" s="1"/>
  <c r="Q60" i="20"/>
  <c r="Q60" i="22" s="1"/>
  <c r="S52" i="20"/>
  <c r="S52" i="22" s="1"/>
  <c r="Q52" i="20"/>
  <c r="P52" i="21" s="1"/>
  <c r="T52" i="20"/>
  <c r="S52" i="21" s="1"/>
  <c r="U52" i="20"/>
  <c r="U52" i="22" s="1"/>
  <c r="S38" i="20"/>
  <c r="R38" i="21" s="1"/>
  <c r="T38" i="20"/>
  <c r="S38" i="21" s="1"/>
  <c r="U38" i="20"/>
  <c r="U38" i="22" s="1"/>
  <c r="Q38" i="20"/>
  <c r="P38" i="21" s="1"/>
  <c r="Q25" i="20"/>
  <c r="P25" i="21" s="1"/>
  <c r="U25" i="20"/>
  <c r="U25" i="22" s="1"/>
  <c r="S25" i="20"/>
  <c r="R25" i="21" s="1"/>
  <c r="T25" i="20"/>
  <c r="T25" i="22" s="1"/>
  <c r="Q15" i="20"/>
  <c r="Q15" i="22" s="1"/>
  <c r="U15" i="20"/>
  <c r="U15" i="22" s="1"/>
  <c r="S15" i="20"/>
  <c r="S15" i="22" s="1"/>
  <c r="T15" i="20"/>
  <c r="T15" i="22" s="1"/>
  <c r="Q18" i="20"/>
  <c r="P18" i="21" s="1"/>
  <c r="U18" i="20"/>
  <c r="U18" i="22" s="1"/>
  <c r="S18" i="20"/>
  <c r="S18" i="22" s="1"/>
  <c r="T18" i="20"/>
  <c r="S18" i="21" s="1"/>
  <c r="S34" i="20"/>
  <c r="T34" i="20"/>
  <c r="Q34" i="20"/>
  <c r="Q34" i="22" s="1"/>
  <c r="U34" i="20"/>
  <c r="Q48" i="20"/>
  <c r="U48" i="20"/>
  <c r="U48" i="22" s="1"/>
  <c r="V48" i="20"/>
  <c r="V48" i="22" s="1"/>
  <c r="S48" i="20"/>
  <c r="T48" i="20"/>
  <c r="S48" i="21" s="1"/>
  <c r="V91" i="20"/>
  <c r="U91" i="21" s="1"/>
  <c r="S91" i="20"/>
  <c r="S91" i="22" s="1"/>
  <c r="U91" i="20"/>
  <c r="Q91" i="20"/>
  <c r="Q91" i="22" s="1"/>
  <c r="T91" i="20"/>
  <c r="S91" i="21" s="1"/>
  <c r="S80" i="20"/>
  <c r="S80" i="22" s="1"/>
  <c r="Q80" i="20"/>
  <c r="Q80" i="22" s="1"/>
  <c r="T80" i="20"/>
  <c r="T80" i="22" s="1"/>
  <c r="U80" i="20"/>
  <c r="Q70" i="20"/>
  <c r="Q70" i="22" s="1"/>
  <c r="U70" i="20"/>
  <c r="U70" i="22" s="1"/>
  <c r="S70" i="20"/>
  <c r="S70" i="22" s="1"/>
  <c r="T70" i="20"/>
  <c r="T70" i="22" s="1"/>
  <c r="T53" i="20"/>
  <c r="T53" i="22" s="1"/>
  <c r="Q53" i="20"/>
  <c r="U53" i="20"/>
  <c r="S53" i="20"/>
  <c r="S29" i="20"/>
  <c r="T29" i="20"/>
  <c r="U29" i="20"/>
  <c r="Q29" i="20"/>
  <c r="S37" i="20"/>
  <c r="S37" i="22" s="1"/>
  <c r="T37" i="20"/>
  <c r="U37" i="20"/>
  <c r="Q37" i="20"/>
  <c r="D86" i="2"/>
  <c r="H86" i="2" s="1"/>
  <c r="D95" i="2"/>
  <c r="D104" i="2"/>
  <c r="H104" i="2" s="1"/>
  <c r="D72" i="2"/>
  <c r="Q6" i="20"/>
  <c r="P6" i="21" s="1"/>
  <c r="S16" i="20"/>
  <c r="S16" i="22" s="1"/>
  <c r="D26" i="14"/>
  <c r="F26" i="14" s="1"/>
  <c r="K18" i="23" s="1"/>
  <c r="Q21" i="11"/>
  <c r="Q25" i="11"/>
  <c r="D20" i="11"/>
  <c r="F20" i="11" s="1"/>
  <c r="H12" i="23" s="1"/>
  <c r="Q17" i="11"/>
  <c r="D25" i="11"/>
  <c r="F25" i="11" s="1"/>
  <c r="H17" i="23" s="1"/>
  <c r="Q13" i="11"/>
  <c r="Q18" i="11"/>
  <c r="Q23" i="11"/>
  <c r="Q19" i="11"/>
  <c r="D23" i="11"/>
  <c r="F23" i="11" s="1"/>
  <c r="H15" i="23" s="1"/>
  <c r="Q11" i="11"/>
  <c r="D22" i="11"/>
  <c r="F22" i="11" s="1"/>
  <c r="H14" i="23" s="1"/>
  <c r="Q15" i="11"/>
  <c r="Q28" i="20"/>
  <c r="Q28" i="22" s="1"/>
  <c r="S28" i="20"/>
  <c r="S28" i="22" s="1"/>
  <c r="U20" i="20"/>
  <c r="U20" i="22" s="1"/>
  <c r="D15" i="12"/>
  <c r="E5" i="12"/>
  <c r="M4" i="22" s="1"/>
  <c r="M5" i="22" s="1"/>
  <c r="D22" i="12"/>
  <c r="D28" i="12"/>
  <c r="D20" i="12"/>
  <c r="D26" i="12"/>
  <c r="D32" i="12"/>
  <c r="D22" i="14"/>
  <c r="F22" i="14" s="1"/>
  <c r="K14" i="23" s="1"/>
  <c r="D11" i="14"/>
  <c r="D28" i="14"/>
  <c r="F28" i="14" s="1"/>
  <c r="K20" i="23" s="1"/>
  <c r="D32" i="14"/>
  <c r="F32" i="14" s="1"/>
  <c r="K24" i="23" s="1"/>
  <c r="D15" i="14"/>
  <c r="F15" i="14" s="1"/>
  <c r="K7" i="23" s="1"/>
  <c r="D30" i="14"/>
  <c r="F30" i="14" s="1"/>
  <c r="K22" i="23" s="1"/>
  <c r="D21" i="14"/>
  <c r="F21" i="14" s="1"/>
  <c r="K13" i="23" s="1"/>
  <c r="D33" i="14"/>
  <c r="F33" i="14" s="1"/>
  <c r="K25" i="23" s="1"/>
  <c r="D17" i="14"/>
  <c r="F17" i="14" s="1"/>
  <c r="K9" i="23" s="1"/>
  <c r="D20" i="14"/>
  <c r="F20" i="14" s="1"/>
  <c r="K12" i="23" s="1"/>
  <c r="D12" i="14"/>
  <c r="F12" i="14" s="1"/>
  <c r="D77" i="15"/>
  <c r="H77" i="15" s="1"/>
  <c r="D13" i="2"/>
  <c r="D50" i="15"/>
  <c r="D97" i="15"/>
  <c r="H97" i="15" s="1"/>
  <c r="L17" i="1"/>
  <c r="F3" i="21"/>
  <c r="J17" i="1"/>
  <c r="D36" i="2"/>
  <c r="D71" i="2"/>
  <c r="S6" i="20"/>
  <c r="R6" i="21" s="1"/>
  <c r="T6" i="20"/>
  <c r="T6" i="22" s="1"/>
  <c r="AF15" i="1"/>
  <c r="AG15" i="1" s="1"/>
  <c r="C4" i="20"/>
  <c r="B4" i="21"/>
  <c r="B5" i="21" s="1"/>
  <c r="D61" i="2"/>
  <c r="D84" i="2"/>
  <c r="D92" i="2"/>
  <c r="D55" i="2"/>
  <c r="D59" i="2"/>
  <c r="D106" i="2"/>
  <c r="H106" i="2" s="1"/>
  <c r="D99" i="2"/>
  <c r="U6" i="20"/>
  <c r="U6" i="22" s="1"/>
  <c r="D12" i="11"/>
  <c r="D14" i="11"/>
  <c r="F14" i="11" s="1"/>
  <c r="H6" i="23" s="1"/>
  <c r="D14" i="14"/>
  <c r="F14" i="14" s="1"/>
  <c r="K6" i="23" s="1"/>
  <c r="AC14" i="1"/>
  <c r="I5" i="3" s="1"/>
  <c r="X14" i="1" s="1"/>
  <c r="AC7" i="1"/>
  <c r="Q17" i="10"/>
  <c r="AF25" i="1"/>
  <c r="AG25" i="1" s="1"/>
  <c r="AF23" i="1"/>
  <c r="AG23" i="1" s="1"/>
  <c r="C4" i="12" s="1"/>
  <c r="AF24" i="1"/>
  <c r="AG24" i="1" s="1"/>
  <c r="D26" i="11"/>
  <c r="F26" i="11" s="1"/>
  <c r="H18" i="23" s="1"/>
  <c r="D23" i="14"/>
  <c r="F23" i="14" s="1"/>
  <c r="K15" i="23" s="1"/>
  <c r="E21" i="16"/>
  <c r="E13" i="16"/>
  <c r="E22" i="16"/>
  <c r="E14" i="16"/>
  <c r="T36" i="20"/>
  <c r="S36" i="21" s="1"/>
  <c r="C20" i="1"/>
  <c r="AO13" i="1"/>
  <c r="AB14" i="1"/>
  <c r="I4" i="3" s="1"/>
  <c r="AB7" i="1"/>
  <c r="D103" i="2"/>
  <c r="H103" i="2" s="1"/>
  <c r="E43" i="18"/>
  <c r="E38" i="18"/>
  <c r="D38" i="18" s="1"/>
  <c r="AF13" i="1"/>
  <c r="AG13" i="1" s="1"/>
  <c r="AF16" i="1"/>
  <c r="AG16" i="1" s="1"/>
  <c r="AF14" i="1"/>
  <c r="AG14" i="1" s="1"/>
  <c r="AA14" i="1"/>
  <c r="I3" i="3" s="1"/>
  <c r="E34" i="3" s="1"/>
  <c r="D29" i="19" s="1"/>
  <c r="AA7" i="1"/>
  <c r="D9" i="2"/>
  <c r="K9" i="2" s="1"/>
  <c r="E41" i="16"/>
  <c r="E47" i="18"/>
  <c r="E42" i="18"/>
  <c r="E37" i="18"/>
  <c r="E17" i="16"/>
  <c r="E9" i="16"/>
  <c r="E18" i="16"/>
  <c r="D11" i="2"/>
  <c r="E50" i="18"/>
  <c r="D50" i="18" s="1"/>
  <c r="E46" i="18"/>
  <c r="E41" i="18"/>
  <c r="D41" i="18" s="1"/>
  <c r="E35" i="18"/>
  <c r="D35" i="18" s="1"/>
  <c r="D13" i="8"/>
  <c r="F13" i="8" s="1"/>
  <c r="E5" i="23" s="1"/>
  <c r="AF20" i="1"/>
  <c r="AG20" i="1" s="1"/>
  <c r="AF18" i="1"/>
  <c r="AG18" i="1" s="1"/>
  <c r="AF19" i="1"/>
  <c r="AG19" i="1" s="1"/>
  <c r="AF22" i="1"/>
  <c r="AG22" i="1" s="1"/>
  <c r="AE14" i="1"/>
  <c r="AE7" i="1"/>
  <c r="AD14" i="1"/>
  <c r="G4" i="3" s="1"/>
  <c r="Q14" i="1" s="1"/>
  <c r="AD7" i="1"/>
  <c r="H4" i="22"/>
  <c r="H5" i="22" s="1"/>
  <c r="G4" i="21"/>
  <c r="G5" i="21" s="1"/>
  <c r="D16" i="7"/>
  <c r="H16" i="7" s="1"/>
  <c r="D14" i="7"/>
  <c r="H14" i="7" s="1"/>
  <c r="D68" i="7"/>
  <c r="H68" i="7" s="1"/>
  <c r="D62" i="7"/>
  <c r="H62" i="7" s="1"/>
  <c r="D46" i="7"/>
  <c r="H46" i="7" s="1"/>
  <c r="D99" i="7"/>
  <c r="H99" i="7" s="1"/>
  <c r="D43" i="7"/>
  <c r="D45" i="7"/>
  <c r="H45" i="7" s="1"/>
  <c r="D20" i="7"/>
  <c r="H20" i="7" s="1"/>
  <c r="D55" i="7"/>
  <c r="H55" i="7" s="1"/>
  <c r="D96" i="7"/>
  <c r="H96" i="7" s="1"/>
  <c r="D80" i="7"/>
  <c r="H80" i="7" s="1"/>
  <c r="D106" i="7"/>
  <c r="H106" i="7" s="1"/>
  <c r="D74" i="7"/>
  <c r="H74" i="7" s="1"/>
  <c r="D42" i="7"/>
  <c r="D87" i="7"/>
  <c r="H87" i="7" s="1"/>
  <c r="D89" i="7"/>
  <c r="H89" i="7" s="1"/>
  <c r="D73" i="7"/>
  <c r="H73" i="7" s="1"/>
  <c r="D57" i="7"/>
  <c r="H57" i="7" s="1"/>
  <c r="D26" i="7"/>
  <c r="H26" i="7" s="1"/>
  <c r="D10" i="7"/>
  <c r="H10" i="7" s="1"/>
  <c r="D21" i="7"/>
  <c r="H21" i="7" s="1"/>
  <c r="D39" i="7"/>
  <c r="H39" i="7" s="1"/>
  <c r="D76" i="7"/>
  <c r="H76" i="7" s="1"/>
  <c r="D60" i="7"/>
  <c r="H60" i="7" s="1"/>
  <c r="D51" i="7"/>
  <c r="H51" i="7" s="1"/>
  <c r="D63" i="7"/>
  <c r="D37" i="7"/>
  <c r="H37" i="7" s="1"/>
  <c r="D12" i="7"/>
  <c r="H12" i="7" s="1"/>
  <c r="D27" i="7"/>
  <c r="H27" i="7" s="1"/>
  <c r="D19" i="7"/>
  <c r="D18" i="7"/>
  <c r="H18" i="7" s="1"/>
  <c r="D23" i="7"/>
  <c r="H23" i="7" s="1"/>
  <c r="D104" i="7"/>
  <c r="H104" i="7" s="1"/>
  <c r="D88" i="7"/>
  <c r="D98" i="7"/>
  <c r="H98" i="7" s="1"/>
  <c r="D66" i="7"/>
  <c r="H66" i="7" s="1"/>
  <c r="D59" i="7"/>
  <c r="H59" i="7" s="1"/>
  <c r="D97" i="7"/>
  <c r="H97" i="7" s="1"/>
  <c r="D81" i="7"/>
  <c r="H81" i="7" s="1"/>
  <c r="D65" i="7"/>
  <c r="H65" i="7" s="1"/>
  <c r="D33" i="7"/>
  <c r="H33" i="7" s="1"/>
  <c r="D64" i="15"/>
  <c r="H64" i="15" s="1"/>
  <c r="D40" i="15"/>
  <c r="H40" i="15" s="1"/>
  <c r="AD15" i="1"/>
  <c r="G4" i="4" s="1"/>
  <c r="Q15" i="1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14" i="10"/>
  <c r="F14" i="10" s="1"/>
  <c r="D22" i="10"/>
  <c r="F22" i="10" s="1"/>
  <c r="D67" i="15"/>
  <c r="D59" i="15"/>
  <c r="D45" i="15"/>
  <c r="D52" i="15"/>
  <c r="T88" i="20"/>
  <c r="S88" i="21" s="1"/>
  <c r="D65" i="15"/>
  <c r="H65" i="15" s="1"/>
  <c r="AN28" i="1"/>
  <c r="D102" i="15"/>
  <c r="H102" i="15" s="1"/>
  <c r="D80" i="15"/>
  <c r="H80" i="15" s="1"/>
  <c r="D68" i="15"/>
  <c r="H68" i="15" s="1"/>
  <c r="D46" i="15"/>
  <c r="H46" i="15" s="1"/>
  <c r="D43" i="18"/>
  <c r="D33" i="10"/>
  <c r="F33" i="10" s="1"/>
  <c r="D41" i="7"/>
  <c r="H41" i="7" s="1"/>
  <c r="AE22" i="1"/>
  <c r="G5" i="11" s="1"/>
  <c r="AE15" i="1"/>
  <c r="G5" i="4" s="1"/>
  <c r="AE20" i="1"/>
  <c r="G5" i="9" s="1"/>
  <c r="R20" i="1" s="1"/>
  <c r="AE26" i="1"/>
  <c r="AE23" i="1"/>
  <c r="S59" i="20"/>
  <c r="S59" i="22" s="1"/>
  <c r="D57" i="15"/>
  <c r="D43" i="15"/>
  <c r="Q24" i="10"/>
  <c r="D26" i="10"/>
  <c r="F26" i="10" s="1"/>
  <c r="D27" i="10"/>
  <c r="F27" i="10" s="1"/>
  <c r="G71" i="23"/>
  <c r="G67" i="23"/>
  <c r="G79" i="23"/>
  <c r="Q12" i="10"/>
  <c r="D24" i="10"/>
  <c r="G25" i="23"/>
  <c r="G19" i="23"/>
  <c r="D16" i="10"/>
  <c r="G32" i="23"/>
  <c r="D32" i="10"/>
  <c r="D13" i="10"/>
  <c r="Q16" i="10"/>
  <c r="D29" i="10"/>
  <c r="D12" i="10"/>
  <c r="Q13" i="10"/>
  <c r="Q22" i="10"/>
  <c r="M4" i="20"/>
  <c r="M18" i="20" s="1"/>
  <c r="S54" i="20"/>
  <c r="R54" i="21" s="1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D49" i="15"/>
  <c r="D39" i="15"/>
  <c r="D105" i="15"/>
  <c r="H105" i="15" s="1"/>
  <c r="S78" i="20"/>
  <c r="D83" i="15"/>
  <c r="H83" i="15" s="1"/>
  <c r="D72" i="15"/>
  <c r="H72" i="15" s="1"/>
  <c r="D51" i="15"/>
  <c r="D42" i="2"/>
  <c r="D63" i="2"/>
  <c r="D67" i="2"/>
  <c r="D78" i="2"/>
  <c r="D40" i="2"/>
  <c r="D101" i="2"/>
  <c r="D58" i="2"/>
  <c r="D94" i="2"/>
  <c r="D70" i="2"/>
  <c r="D33" i="2"/>
  <c r="D60" i="2"/>
  <c r="D39" i="2"/>
  <c r="D87" i="2"/>
  <c r="D105" i="2"/>
  <c r="H105" i="2" s="1"/>
  <c r="D89" i="2"/>
  <c r="D68" i="2"/>
  <c r="D47" i="2"/>
  <c r="D65" i="2"/>
  <c r="D54" i="2"/>
  <c r="D73" i="2"/>
  <c r="D90" i="2"/>
  <c r="D66" i="2"/>
  <c r="D34" i="2"/>
  <c r="D85" i="2"/>
  <c r="D96" i="2"/>
  <c r="D88" i="2"/>
  <c r="D79" i="2"/>
  <c r="D56" i="2"/>
  <c r="D37" i="2"/>
  <c r="D35" i="2"/>
  <c r="D57" i="2"/>
  <c r="D45" i="2"/>
  <c r="D80" i="2"/>
  <c r="D50" i="2"/>
  <c r="D97" i="2"/>
  <c r="D82" i="2"/>
  <c r="D83" i="2"/>
  <c r="D49" i="2"/>
  <c r="D43" i="2"/>
  <c r="D64" i="2"/>
  <c r="D46" i="2"/>
  <c r="D53" i="2"/>
  <c r="D102" i="2"/>
  <c r="H102" i="2" s="1"/>
  <c r="D51" i="2"/>
  <c r="D76" i="2"/>
  <c r="D100" i="2"/>
  <c r="D81" i="2"/>
  <c r="D41" i="2"/>
  <c r="D62" i="2"/>
  <c r="D69" i="2"/>
  <c r="D38" i="2"/>
  <c r="D77" i="2"/>
  <c r="D44" i="2"/>
  <c r="D75" i="2"/>
  <c r="D93" i="2"/>
  <c r="D74" i="2"/>
  <c r="D98" i="2"/>
  <c r="D48" i="2"/>
  <c r="D91" i="2"/>
  <c r="D52" i="2"/>
  <c r="D16" i="2"/>
  <c r="D24" i="2"/>
  <c r="D17" i="2"/>
  <c r="D25" i="2"/>
  <c r="D18" i="2"/>
  <c r="D22" i="2"/>
  <c r="D27" i="2"/>
  <c r="D31" i="2"/>
  <c r="D10" i="2"/>
  <c r="D14" i="2"/>
  <c r="D20" i="2"/>
  <c r="D28" i="2"/>
  <c r="D32" i="2"/>
  <c r="D21" i="2"/>
  <c r="D29" i="2"/>
  <c r="D30" i="2"/>
  <c r="D15" i="2"/>
  <c r="D19" i="2"/>
  <c r="D23" i="2"/>
  <c r="D26" i="2"/>
  <c r="D12" i="2"/>
  <c r="D53" i="7"/>
  <c r="H53" i="7" s="1"/>
  <c r="D17" i="7"/>
  <c r="D31" i="7"/>
  <c r="H31" i="7" s="1"/>
  <c r="D15" i="7"/>
  <c r="H15" i="7" s="1"/>
  <c r="D70" i="7"/>
  <c r="H70" i="7" s="1"/>
  <c r="D101" i="7"/>
  <c r="H101" i="7" s="1"/>
  <c r="D69" i="7"/>
  <c r="H69" i="7" s="1"/>
  <c r="D86" i="7"/>
  <c r="H86" i="7" s="1"/>
  <c r="D102" i="7"/>
  <c r="H102" i="7" s="1"/>
  <c r="D38" i="7"/>
  <c r="H38" i="7" s="1"/>
  <c r="D92" i="7"/>
  <c r="D54" i="7"/>
  <c r="H54" i="7" s="1"/>
  <c r="D85" i="7"/>
  <c r="H85" i="7" s="1"/>
  <c r="D71" i="7"/>
  <c r="H71" i="7" s="1"/>
  <c r="D44" i="7"/>
  <c r="H44" i="7" s="1"/>
  <c r="D49" i="7"/>
  <c r="H49" i="7" s="1"/>
  <c r="D47" i="7"/>
  <c r="H47" i="7" s="1"/>
  <c r="D40" i="7"/>
  <c r="H40" i="7" s="1"/>
  <c r="D105" i="7"/>
  <c r="H105" i="7" s="1"/>
  <c r="D64" i="7"/>
  <c r="H64" i="7" s="1"/>
  <c r="D75" i="7"/>
  <c r="H75" i="7" s="1"/>
  <c r="D67" i="7"/>
  <c r="H67" i="7" s="1"/>
  <c r="D48" i="7"/>
  <c r="H48" i="7" s="1"/>
  <c r="D78" i="7"/>
  <c r="H78" i="7" s="1"/>
  <c r="D52" i="7"/>
  <c r="H52" i="7" s="1"/>
  <c r="D58" i="7"/>
  <c r="H58" i="7" s="1"/>
  <c r="D32" i="7"/>
  <c r="H32" i="7" s="1"/>
  <c r="D28" i="7"/>
  <c r="H28" i="7" s="1"/>
  <c r="D25" i="7"/>
  <c r="H25" i="7" s="1"/>
  <c r="D30" i="7"/>
  <c r="H30" i="7" s="1"/>
  <c r="D17" i="6"/>
  <c r="D18" i="8"/>
  <c r="F18" i="8" s="1"/>
  <c r="E10" i="23" s="1"/>
  <c r="H4" i="20"/>
  <c r="H5" i="20" s="1"/>
  <c r="D20" i="8"/>
  <c r="F20" i="8" s="1"/>
  <c r="E12" i="23" s="1"/>
  <c r="D80" i="23"/>
  <c r="D11" i="23"/>
  <c r="D35" i="23"/>
  <c r="D21" i="10"/>
  <c r="Q21" i="10"/>
  <c r="D20" i="10"/>
  <c r="Q20" i="10"/>
  <c r="C22" i="1"/>
  <c r="AO22" i="1"/>
  <c r="C26" i="1"/>
  <c r="AO26" i="1"/>
  <c r="Q4" i="21"/>
  <c r="Q5" i="21" s="1"/>
  <c r="R4" i="22"/>
  <c r="R5" i="22" s="1"/>
  <c r="R4" i="20"/>
  <c r="R5" i="20" s="1"/>
  <c r="D36" i="7"/>
  <c r="H36" i="7" s="1"/>
  <c r="D77" i="7"/>
  <c r="H77" i="7" s="1"/>
  <c r="D61" i="7"/>
  <c r="D55" i="23"/>
  <c r="G14" i="23"/>
  <c r="Q18" i="10"/>
  <c r="D18" i="10"/>
  <c r="AO18" i="1"/>
  <c r="C18" i="1"/>
  <c r="C30" i="1"/>
  <c r="AO30" i="1"/>
  <c r="V4" i="22"/>
  <c r="V5" i="22" s="1"/>
  <c r="V4" i="20"/>
  <c r="U4" i="21"/>
  <c r="U5" i="21" s="1"/>
  <c r="D35" i="7"/>
  <c r="H35" i="7" s="1"/>
  <c r="D91" i="7"/>
  <c r="D93" i="7"/>
  <c r="H93" i="7" s="1"/>
  <c r="D79" i="7"/>
  <c r="H79" i="7" s="1"/>
  <c r="D100" i="7"/>
  <c r="H100" i="7" s="1"/>
  <c r="D29" i="7"/>
  <c r="H29" i="7" s="1"/>
  <c r="D90" i="7"/>
  <c r="D13" i="7"/>
  <c r="H13" i="7" s="1"/>
  <c r="D30" i="12"/>
  <c r="G18" i="23"/>
  <c r="D28" i="10"/>
  <c r="Q25" i="10"/>
  <c r="D16" i="12"/>
  <c r="D34" i="23"/>
  <c r="D84" i="7"/>
  <c r="H84" i="7" s="1"/>
  <c r="D94" i="7"/>
  <c r="F18" i="11"/>
  <c r="H10" i="23" s="1"/>
  <c r="G6" i="23"/>
  <c r="Q14" i="10"/>
  <c r="D17" i="10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0" i="1" s="1"/>
  <c r="AU20" i="1" s="1"/>
  <c r="AT26" i="1"/>
  <c r="AU26" i="1" s="1"/>
  <c r="AT24" i="1"/>
  <c r="AU24" i="1" s="1"/>
  <c r="AT13" i="1"/>
  <c r="AU13" i="1" s="1"/>
  <c r="AT14" i="1"/>
  <c r="AU14" i="1" s="1"/>
  <c r="AT19" i="1"/>
  <c r="AU19" i="1" s="1"/>
  <c r="E106" i="18"/>
  <c r="E90" i="18"/>
  <c r="E74" i="18"/>
  <c r="D74" i="18" s="1"/>
  <c r="E58" i="18"/>
  <c r="D11" i="8"/>
  <c r="F11" i="8" s="1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95" i="7"/>
  <c r="H95" i="7" s="1"/>
  <c r="Q33" i="11"/>
  <c r="Q37" i="10"/>
  <c r="D28" i="16"/>
  <c r="D33" i="16"/>
  <c r="F33" i="16" s="1"/>
  <c r="D65" i="16"/>
  <c r="D72" i="16"/>
  <c r="D73" i="16"/>
  <c r="F73" i="16" s="1"/>
  <c r="D78" i="16"/>
  <c r="D106" i="16"/>
  <c r="N26" i="1"/>
  <c r="N22" i="1"/>
  <c r="N19" i="1"/>
  <c r="AM17" i="1"/>
  <c r="Z17" i="1"/>
  <c r="AB17" i="1" s="1"/>
  <c r="I4" i="6" s="1"/>
  <c r="AD13" i="1"/>
  <c r="AD16" i="1"/>
  <c r="AN17" i="1"/>
  <c r="AC15" i="1"/>
  <c r="I5" i="4" s="1"/>
  <c r="X15" i="1" s="1"/>
  <c r="AC13" i="1"/>
  <c r="AC16" i="1"/>
  <c r="I5" i="5" s="1"/>
  <c r="X16" i="1" s="1"/>
  <c r="AE19" i="1"/>
  <c r="G5" i="8" s="1"/>
  <c r="R19" i="1" s="1"/>
  <c r="AE18" i="1"/>
  <c r="AB16" i="1"/>
  <c r="I4" i="5" s="1"/>
  <c r="AB15" i="1"/>
  <c r="I4" i="4" s="1"/>
  <c r="AB13" i="1"/>
  <c r="AA15" i="1"/>
  <c r="I3" i="4" s="1"/>
  <c r="AA16" i="1"/>
  <c r="I3" i="5" s="1"/>
  <c r="AA13" i="1"/>
  <c r="AE13" i="1"/>
  <c r="AE17" i="1"/>
  <c r="G5" i="6" s="1"/>
  <c r="G5" i="3"/>
  <c r="AE16" i="1"/>
  <c r="AM15" i="1"/>
  <c r="J15" i="1"/>
  <c r="M15" i="1" s="1"/>
  <c r="AN15" i="1"/>
  <c r="L15" i="1"/>
  <c r="AT15" i="1" s="1"/>
  <c r="AU15" i="1" s="1"/>
  <c r="D15" i="6"/>
  <c r="D20" i="6"/>
  <c r="D103" i="16"/>
  <c r="D61" i="16"/>
  <c r="F61" i="16" s="1"/>
  <c r="AN31" i="1"/>
  <c r="E5" i="6"/>
  <c r="D13" i="6"/>
  <c r="D27" i="6"/>
  <c r="D28" i="6"/>
  <c r="D23" i="6"/>
  <c r="D18" i="6"/>
  <c r="D29" i="6"/>
  <c r="D24" i="6"/>
  <c r="D11" i="6"/>
  <c r="D12" i="6"/>
  <c r="D21" i="6"/>
  <c r="D16" i="6"/>
  <c r="D31" i="6"/>
  <c r="D26" i="6"/>
  <c r="D44" i="16"/>
  <c r="U5" i="20"/>
  <c r="D37" i="17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19" i="6"/>
  <c r="D32" i="6"/>
  <c r="D54" i="17"/>
  <c r="D85" i="16"/>
  <c r="D17" i="16"/>
  <c r="E5" i="16"/>
  <c r="D23" i="8"/>
  <c r="F23" i="8" s="1"/>
  <c r="E15" i="23" s="1"/>
  <c r="D26" i="8"/>
  <c r="F26" i="8" s="1"/>
  <c r="E18" i="23" s="1"/>
  <c r="D17" i="8"/>
  <c r="F17" i="8" s="1"/>
  <c r="E9" i="23" s="1"/>
  <c r="D32" i="8"/>
  <c r="F32" i="8" s="1"/>
  <c r="E24" i="23" s="1"/>
  <c r="D12" i="8"/>
  <c r="F12" i="8" s="1"/>
  <c r="E4" i="23" s="1"/>
  <c r="D31" i="8"/>
  <c r="F31" i="8" s="1"/>
  <c r="E23" i="23" s="1"/>
  <c r="D27" i="8"/>
  <c r="F27" i="8" s="1"/>
  <c r="E19" i="23" s="1"/>
  <c r="D21" i="8"/>
  <c r="F21" i="8" s="1"/>
  <c r="E13" i="23" s="1"/>
  <c r="D28" i="8"/>
  <c r="F28" i="8" s="1"/>
  <c r="E20" i="23" s="1"/>
  <c r="D33" i="8"/>
  <c r="F33" i="8" s="1"/>
  <c r="E25" i="23" s="1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D25" i="12"/>
  <c r="D21" i="12"/>
  <c r="J31" i="1"/>
  <c r="AO31" i="1"/>
  <c r="T3" i="21"/>
  <c r="AO28" i="1"/>
  <c r="Z21" i="1"/>
  <c r="AF21" i="1" s="1"/>
  <c r="AG21" i="1" s="1"/>
  <c r="AO21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1" i="1"/>
  <c r="AM31" i="1"/>
  <c r="J28" i="1"/>
  <c r="AN21" i="1"/>
  <c r="Q3" i="21"/>
  <c r="L21" i="1"/>
  <c r="J3" i="21"/>
  <c r="C31" i="1"/>
  <c r="C28" i="1"/>
  <c r="AM21" i="1"/>
  <c r="C21" i="1"/>
  <c r="D92" i="16"/>
  <c r="D84" i="16"/>
  <c r="D80" i="16"/>
  <c r="D76" i="16"/>
  <c r="F76" i="16" s="1"/>
  <c r="D75" i="16"/>
  <c r="D62" i="16"/>
  <c r="N15" i="1"/>
  <c r="D10" i="6"/>
  <c r="D25" i="8"/>
  <c r="F25" i="8" s="1"/>
  <c r="E17" i="23" s="1"/>
  <c r="D15" i="8"/>
  <c r="F15" i="8" s="1"/>
  <c r="E7" i="23" s="1"/>
  <c r="R25" i="5"/>
  <c r="R23" i="5"/>
  <c r="R21" i="5"/>
  <c r="R19" i="5"/>
  <c r="R17" i="5"/>
  <c r="R15" i="5"/>
  <c r="R13" i="5"/>
  <c r="S11" i="5"/>
  <c r="D28" i="5"/>
  <c r="F28" i="5" s="1"/>
  <c r="E5" i="5"/>
  <c r="D31" i="5"/>
  <c r="D27" i="5"/>
  <c r="F27" i="5" s="1"/>
  <c r="R24" i="5"/>
  <c r="R22" i="5"/>
  <c r="R20" i="5"/>
  <c r="R18" i="5"/>
  <c r="R16" i="5"/>
  <c r="R14" i="5"/>
  <c r="R12" i="5"/>
  <c r="D12" i="5"/>
  <c r="F12" i="5" s="1"/>
  <c r="D18" i="5"/>
  <c r="F18" i="5" s="1"/>
  <c r="D24" i="5"/>
  <c r="F24" i="5" s="1"/>
  <c r="D14" i="5"/>
  <c r="F14" i="5" s="1"/>
  <c r="D20" i="5"/>
  <c r="F20" i="5" s="1"/>
  <c r="D16" i="5"/>
  <c r="F16" i="5" s="1"/>
  <c r="D22" i="5"/>
  <c r="F22" i="5" s="1"/>
  <c r="D26" i="5"/>
  <c r="F26" i="5" s="1"/>
  <c r="D32" i="5"/>
  <c r="D29" i="5"/>
  <c r="D9" i="5"/>
  <c r="D10" i="5"/>
  <c r="D14" i="4"/>
  <c r="D28" i="4"/>
  <c r="D15" i="4"/>
  <c r="D17" i="4"/>
  <c r="D31" i="4"/>
  <c r="D11" i="4"/>
  <c r="D21" i="4"/>
  <c r="D18" i="4"/>
  <c r="D30" i="4"/>
  <c r="E5" i="4"/>
  <c r="D27" i="4"/>
  <c r="D24" i="4"/>
  <c r="D29" i="4"/>
  <c r="D13" i="4"/>
  <c r="D22" i="4"/>
  <c r="D32" i="4"/>
  <c r="D16" i="4"/>
  <c r="D20" i="4"/>
  <c r="D26" i="4"/>
  <c r="D23" i="4"/>
  <c r="D25" i="4"/>
  <c r="D19" i="4"/>
  <c r="D12" i="4"/>
  <c r="D10" i="4"/>
  <c r="D17" i="3"/>
  <c r="D27" i="3"/>
  <c r="D10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5" i="1"/>
  <c r="D27" i="14"/>
  <c r="F27" i="14" s="1"/>
  <c r="K19" i="23" s="1"/>
  <c r="E5" i="14"/>
  <c r="D19" i="14"/>
  <c r="F19" i="14" s="1"/>
  <c r="K11" i="23" s="1"/>
  <c r="D24" i="14"/>
  <c r="F24" i="14" s="1"/>
  <c r="K16" i="23" s="1"/>
  <c r="D31" i="14"/>
  <c r="F31" i="14" s="1"/>
  <c r="K23" i="23" s="1"/>
  <c r="D16" i="14"/>
  <c r="F16" i="14" s="1"/>
  <c r="K8" i="23" s="1"/>
  <c r="D13" i="14"/>
  <c r="F13" i="14" s="1"/>
  <c r="K5" i="23" s="1"/>
  <c r="E5" i="8"/>
  <c r="D24" i="8"/>
  <c r="F24" i="8" s="1"/>
  <c r="E16" i="23" s="1"/>
  <c r="D14" i="8"/>
  <c r="F14" i="8" s="1"/>
  <c r="E6" i="23" s="1"/>
  <c r="D29" i="8"/>
  <c r="F29" i="8" s="1"/>
  <c r="E21" i="23" s="1"/>
  <c r="D16" i="8"/>
  <c r="F16" i="8" s="1"/>
  <c r="E8" i="23" s="1"/>
  <c r="D22" i="8"/>
  <c r="F22" i="8" s="1"/>
  <c r="E14" i="23" s="1"/>
  <c r="D22" i="9"/>
  <c r="F22" i="9" s="1"/>
  <c r="F14" i="23" s="1"/>
  <c r="D14" i="9"/>
  <c r="F14" i="9" s="1"/>
  <c r="F6" i="23" s="1"/>
  <c r="D31" i="9"/>
  <c r="F31" i="9" s="1"/>
  <c r="F23" i="23" s="1"/>
  <c r="D17" i="9"/>
  <c r="D19" i="9"/>
  <c r="F19" i="9" s="1"/>
  <c r="F11" i="23" s="1"/>
  <c r="D21" i="9"/>
  <c r="F21" i="9" s="1"/>
  <c r="F13" i="23" s="1"/>
  <c r="D24" i="9"/>
  <c r="F24" i="9" s="1"/>
  <c r="F16" i="23" s="1"/>
  <c r="D25" i="9"/>
  <c r="F25" i="9" s="1"/>
  <c r="F17" i="23" s="1"/>
  <c r="D26" i="9"/>
  <c r="F26" i="9" s="1"/>
  <c r="F18" i="23" s="1"/>
  <c r="D20" i="9"/>
  <c r="F20" i="9" s="1"/>
  <c r="F12" i="23" s="1"/>
  <c r="D30" i="9"/>
  <c r="F30" i="9" s="1"/>
  <c r="F22" i="23" s="1"/>
  <c r="E5" i="9"/>
  <c r="D15" i="9"/>
  <c r="D28" i="9"/>
  <c r="F28" i="9" s="1"/>
  <c r="F20" i="23" s="1"/>
  <c r="D11" i="9"/>
  <c r="D10" i="9"/>
  <c r="M20" i="1"/>
  <c r="D12" i="9"/>
  <c r="D13" i="9"/>
  <c r="E5" i="10"/>
  <c r="D15" i="10"/>
  <c r="D11" i="10"/>
  <c r="Q15" i="10"/>
  <c r="D23" i="10"/>
  <c r="D19" i="10"/>
  <c r="Q11" i="10"/>
  <c r="Q23" i="10"/>
  <c r="Q19" i="10"/>
  <c r="D25" i="10"/>
  <c r="E5" i="11"/>
  <c r="D31" i="11"/>
  <c r="F31" i="11" s="1"/>
  <c r="H23" i="23" s="1"/>
  <c r="D32" i="11"/>
  <c r="F32" i="11" s="1"/>
  <c r="H24" i="23" s="1"/>
  <c r="D30" i="8"/>
  <c r="F30" i="8" s="1"/>
  <c r="E22" i="23" s="1"/>
  <c r="D19" i="8"/>
  <c r="F19" i="8" s="1"/>
  <c r="E11" i="23" s="1"/>
  <c r="D30" i="6"/>
  <c r="D25" i="6"/>
  <c r="D14" i="6"/>
  <c r="D22" i="6"/>
  <c r="D29" i="3"/>
  <c r="D21" i="3"/>
  <c r="D13" i="3"/>
  <c r="D18" i="9"/>
  <c r="D29" i="9"/>
  <c r="F29" i="9" s="1"/>
  <c r="F21" i="23" s="1"/>
  <c r="D32" i="9"/>
  <c r="F32" i="9" s="1"/>
  <c r="F24" i="23" s="1"/>
  <c r="D27" i="9"/>
  <c r="F27" i="9" s="1"/>
  <c r="F19" i="23" s="1"/>
  <c r="D23" i="9"/>
  <c r="F23" i="9" s="1"/>
  <c r="F15" i="23" s="1"/>
  <c r="D16" i="11"/>
  <c r="F16" i="11" s="1"/>
  <c r="H8" i="23" s="1"/>
  <c r="D24" i="11"/>
  <c r="F24" i="11" s="1"/>
  <c r="H16" i="23" s="1"/>
  <c r="D29" i="11"/>
  <c r="F29" i="11" s="1"/>
  <c r="H21" i="23" s="1"/>
  <c r="D30" i="10"/>
  <c r="D31" i="10"/>
  <c r="D33" i="9"/>
  <c r="F33" i="9" s="1"/>
  <c r="F25" i="23" s="1"/>
  <c r="D16" i="9"/>
  <c r="D22" i="7"/>
  <c r="H22" i="7" s="1"/>
  <c r="D24" i="7"/>
  <c r="H24" i="7" s="1"/>
  <c r="D11" i="7"/>
  <c r="H11" i="7" s="1"/>
  <c r="D56" i="7"/>
  <c r="H56" i="7" s="1"/>
  <c r="D103" i="7"/>
  <c r="H103" i="7" s="1"/>
  <c r="D34" i="7"/>
  <c r="H34" i="7" s="1"/>
  <c r="D72" i="7"/>
  <c r="H72" i="7" s="1"/>
  <c r="D83" i="7"/>
  <c r="H83" i="7" s="1"/>
  <c r="D50" i="7"/>
  <c r="H50" i="7" s="1"/>
  <c r="D82" i="7"/>
  <c r="H82" i="7" s="1"/>
  <c r="N23" i="1"/>
  <c r="N25" i="1"/>
  <c r="N13" i="1"/>
  <c r="N24" i="1"/>
  <c r="N18" i="1"/>
  <c r="N16" i="1"/>
  <c r="N20" i="1"/>
  <c r="S32" i="20"/>
  <c r="R32" i="21" s="1"/>
  <c r="T49" i="20"/>
  <c r="AE25" i="1"/>
  <c r="G5" i="14" s="1"/>
  <c r="R25" i="1" s="1"/>
  <c r="D26" i="13"/>
  <c r="F26" i="13" s="1"/>
  <c r="J18" i="23" s="1"/>
  <c r="D30" i="13"/>
  <c r="F30" i="13" s="1"/>
  <c r="J22" i="23" s="1"/>
  <c r="D24" i="13"/>
  <c r="F24" i="13" s="1"/>
  <c r="J16" i="23" s="1"/>
  <c r="D33" i="13"/>
  <c r="F33" i="13" s="1"/>
  <c r="J25" i="23" s="1"/>
  <c r="D14" i="13"/>
  <c r="F14" i="13" s="1"/>
  <c r="J6" i="23" s="1"/>
  <c r="D13" i="13"/>
  <c r="F13" i="13" s="1"/>
  <c r="J5" i="23" s="1"/>
  <c r="D22" i="13"/>
  <c r="F22" i="13" s="1"/>
  <c r="J14" i="23" s="1"/>
  <c r="D20" i="13"/>
  <c r="J12" i="23" s="1"/>
  <c r="D31" i="13"/>
  <c r="F31" i="13" s="1"/>
  <c r="J23" i="23" s="1"/>
  <c r="D17" i="13"/>
  <c r="F17" i="13" s="1"/>
  <c r="J9" i="23" s="1"/>
  <c r="E5" i="13"/>
  <c r="D28" i="13"/>
  <c r="F28" i="13" s="1"/>
  <c r="J20" i="23" s="1"/>
  <c r="D32" i="13"/>
  <c r="F32" i="13" s="1"/>
  <c r="J24" i="23" s="1"/>
  <c r="D29" i="13"/>
  <c r="F29" i="13" s="1"/>
  <c r="J21" i="23" s="1"/>
  <c r="D11" i="13"/>
  <c r="D15" i="13"/>
  <c r="F15" i="13" s="1"/>
  <c r="J7" i="23" s="1"/>
  <c r="D19" i="13"/>
  <c r="F19" i="13" s="1"/>
  <c r="J11" i="23" s="1"/>
  <c r="D16" i="13"/>
  <c r="F16" i="13" s="1"/>
  <c r="J8" i="23" s="1"/>
  <c r="D12" i="13"/>
  <c r="F12" i="13" s="1"/>
  <c r="D18" i="13"/>
  <c r="F18" i="13" s="1"/>
  <c r="J10" i="23" s="1"/>
  <c r="D27" i="13"/>
  <c r="F27" i="13" s="1"/>
  <c r="J19" i="23" s="1"/>
  <c r="D25" i="13"/>
  <c r="F25" i="13" s="1"/>
  <c r="J17" i="23" s="1"/>
  <c r="D23" i="13"/>
  <c r="F23" i="13" s="1"/>
  <c r="J15" i="23" s="1"/>
  <c r="D21" i="13"/>
  <c r="F21" i="13" s="1"/>
  <c r="J13" i="23" s="1"/>
  <c r="Q11" i="20"/>
  <c r="V58" i="20"/>
  <c r="T46" i="20"/>
  <c r="D30" i="5"/>
  <c r="D25" i="5"/>
  <c r="F25" i="5" s="1"/>
  <c r="D17" i="5"/>
  <c r="F17" i="5" s="1"/>
  <c r="D11" i="5"/>
  <c r="D23" i="5"/>
  <c r="F23" i="5" s="1"/>
  <c r="D15" i="5"/>
  <c r="F15" i="5" s="1"/>
  <c r="D21" i="5"/>
  <c r="F21" i="5" s="1"/>
  <c r="D13" i="5"/>
  <c r="F13" i="5" s="1"/>
  <c r="D19" i="5"/>
  <c r="F19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4" i="1"/>
  <c r="G5" i="13" s="1"/>
  <c r="R24" i="1" s="1"/>
  <c r="E103" i="15"/>
  <c r="E99" i="15"/>
  <c r="E94" i="15"/>
  <c r="E90" i="15"/>
  <c r="E86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E17" i="12"/>
  <c r="R16" i="21" l="1"/>
  <c r="R18" i="21"/>
  <c r="V42" i="20"/>
  <c r="V42" i="22" s="1"/>
  <c r="S25" i="21"/>
  <c r="S25" i="22"/>
  <c r="T13" i="22"/>
  <c r="K41" i="15"/>
  <c r="L33" i="23" s="1"/>
  <c r="H41" i="15"/>
  <c r="K59" i="15"/>
  <c r="L51" i="23" s="1"/>
  <c r="H59" i="15"/>
  <c r="K39" i="15"/>
  <c r="L31" i="23" s="1"/>
  <c r="H39" i="15"/>
  <c r="K43" i="15"/>
  <c r="L35" i="23" s="1"/>
  <c r="H43" i="15"/>
  <c r="K49" i="15"/>
  <c r="L41" i="23" s="1"/>
  <c r="H49" i="15"/>
  <c r="L88" i="23"/>
  <c r="H96" i="15"/>
  <c r="K47" i="15"/>
  <c r="L39" i="23" s="1"/>
  <c r="H47" i="15"/>
  <c r="K63" i="15"/>
  <c r="L55" i="23" s="1"/>
  <c r="H63" i="15"/>
  <c r="K52" i="15"/>
  <c r="L44" i="23" s="1"/>
  <c r="H52" i="15"/>
  <c r="K61" i="15"/>
  <c r="L53" i="23" s="1"/>
  <c r="H61" i="15"/>
  <c r="K50" i="15"/>
  <c r="L42" i="23" s="1"/>
  <c r="H50" i="15"/>
  <c r="K51" i="15"/>
  <c r="L43" i="23" s="1"/>
  <c r="H51" i="15"/>
  <c r="K69" i="15"/>
  <c r="L61" i="23" s="1"/>
  <c r="H69" i="15"/>
  <c r="K67" i="15"/>
  <c r="L59" i="23" s="1"/>
  <c r="H67" i="15"/>
  <c r="K53" i="15"/>
  <c r="L45" i="23" s="1"/>
  <c r="H53" i="15"/>
  <c r="K57" i="15"/>
  <c r="L49" i="23" s="1"/>
  <c r="H57" i="15"/>
  <c r="K45" i="15"/>
  <c r="L37" i="23" s="1"/>
  <c r="H45" i="15"/>
  <c r="K22" i="15"/>
  <c r="L14" i="23" s="1"/>
  <c r="H22" i="15"/>
  <c r="K13" i="15"/>
  <c r="L5" i="23" s="1"/>
  <c r="H13" i="15"/>
  <c r="K23" i="15"/>
  <c r="L15" i="23" s="1"/>
  <c r="H23" i="15"/>
  <c r="K15" i="15"/>
  <c r="L7" i="23" s="1"/>
  <c r="H15" i="15"/>
  <c r="K30" i="15"/>
  <c r="L22" i="23" s="1"/>
  <c r="H30" i="15"/>
  <c r="K14" i="15"/>
  <c r="L6" i="23" s="1"/>
  <c r="H14" i="15"/>
  <c r="K21" i="15"/>
  <c r="L13" i="23" s="1"/>
  <c r="H21" i="15"/>
  <c r="K28" i="15"/>
  <c r="L20" i="23" s="1"/>
  <c r="H28" i="15"/>
  <c r="K33" i="15"/>
  <c r="L25" i="23" s="1"/>
  <c r="H33" i="15"/>
  <c r="K20" i="15"/>
  <c r="L12" i="23" s="1"/>
  <c r="H20" i="15"/>
  <c r="K25" i="15"/>
  <c r="L17" i="23" s="1"/>
  <c r="H25" i="15"/>
  <c r="T18" i="22"/>
  <c r="S22" i="22"/>
  <c r="R15" i="21"/>
  <c r="K17" i="15"/>
  <c r="L9" i="23" s="1"/>
  <c r="H17" i="15"/>
  <c r="K24" i="15"/>
  <c r="L16" i="23" s="1"/>
  <c r="H24" i="15"/>
  <c r="K27" i="15"/>
  <c r="L19" i="23" s="1"/>
  <c r="H27" i="15"/>
  <c r="K13" i="12"/>
  <c r="I5" i="23" s="1"/>
  <c r="H13" i="12"/>
  <c r="K14" i="12"/>
  <c r="I6" i="23" s="1"/>
  <c r="H14" i="12"/>
  <c r="K32" i="12"/>
  <c r="I24" i="23" s="1"/>
  <c r="H32" i="12"/>
  <c r="K12" i="12"/>
  <c r="I4" i="23" s="1"/>
  <c r="H12" i="12"/>
  <c r="K26" i="12"/>
  <c r="I18" i="23" s="1"/>
  <c r="H26" i="12"/>
  <c r="K18" i="12"/>
  <c r="I10" i="23" s="1"/>
  <c r="H18" i="12"/>
  <c r="K25" i="12"/>
  <c r="I17" i="23" s="1"/>
  <c r="H25" i="12"/>
  <c r="K28" i="12"/>
  <c r="I20" i="23" s="1"/>
  <c r="H28" i="12"/>
  <c r="K19" i="12"/>
  <c r="I11" i="23" s="1"/>
  <c r="H19" i="12"/>
  <c r="K22" i="12"/>
  <c r="I14" i="23" s="1"/>
  <c r="H22" i="12"/>
  <c r="K21" i="12"/>
  <c r="I13" i="23" s="1"/>
  <c r="H21" i="12"/>
  <c r="K16" i="12"/>
  <c r="I8" i="23" s="1"/>
  <c r="H16" i="12"/>
  <c r="K30" i="12"/>
  <c r="I22" i="23" s="1"/>
  <c r="H30" i="12"/>
  <c r="K20" i="12"/>
  <c r="I12" i="23" s="1"/>
  <c r="H20" i="12"/>
  <c r="K15" i="12"/>
  <c r="I7" i="23" s="1"/>
  <c r="H15" i="12"/>
  <c r="K90" i="7"/>
  <c r="H90" i="7"/>
  <c r="K61" i="7"/>
  <c r="H61" i="7"/>
  <c r="K91" i="7"/>
  <c r="H91" i="7"/>
  <c r="K92" i="7"/>
  <c r="H92" i="7"/>
  <c r="K94" i="7"/>
  <c r="H94" i="7"/>
  <c r="K88" i="7"/>
  <c r="H88" i="7"/>
  <c r="K63" i="7"/>
  <c r="H63" i="7"/>
  <c r="K42" i="7"/>
  <c r="H42" i="7"/>
  <c r="K43" i="7"/>
  <c r="H43" i="7"/>
  <c r="K17" i="7"/>
  <c r="H17" i="7"/>
  <c r="K19" i="7"/>
  <c r="H19" i="7"/>
  <c r="S34" i="22"/>
  <c r="R34" i="21"/>
  <c r="S50" i="20"/>
  <c r="T50" i="20"/>
  <c r="Q50" i="20"/>
  <c r="U50" i="20"/>
  <c r="R50" i="20"/>
  <c r="V50" i="20"/>
  <c r="D78" i="15"/>
  <c r="H78" i="15" s="1"/>
  <c r="T73" i="20"/>
  <c r="T73" i="22" s="1"/>
  <c r="R73" i="20"/>
  <c r="R73" i="22" s="1"/>
  <c r="Q73" i="20"/>
  <c r="Q73" i="22" s="1"/>
  <c r="U73" i="20"/>
  <c r="U73" i="22" s="1"/>
  <c r="V73" i="20"/>
  <c r="U73" i="21" s="1"/>
  <c r="S73" i="20"/>
  <c r="S73" i="22" s="1"/>
  <c r="D94" i="15"/>
  <c r="H94" i="15" s="1"/>
  <c r="T89" i="20"/>
  <c r="S89" i="21" s="1"/>
  <c r="Q89" i="20"/>
  <c r="Q89" i="22" s="1"/>
  <c r="U89" i="20"/>
  <c r="T89" i="21" s="1"/>
  <c r="S89" i="20"/>
  <c r="S89" i="22" s="1"/>
  <c r="V89" i="20"/>
  <c r="U89" i="21" s="1"/>
  <c r="R89" i="20"/>
  <c r="R89" i="22" s="1"/>
  <c r="D66" i="15"/>
  <c r="T61" i="20"/>
  <c r="V61" i="20"/>
  <c r="Q61" i="20"/>
  <c r="U61" i="20"/>
  <c r="R61" i="20"/>
  <c r="S61" i="20"/>
  <c r="D89" i="15"/>
  <c r="H89" i="15" s="1"/>
  <c r="S84" i="20"/>
  <c r="S84" i="22" s="1"/>
  <c r="T84" i="20"/>
  <c r="S84" i="21" s="1"/>
  <c r="V84" i="20"/>
  <c r="U84" i="21" s="1"/>
  <c r="Q84" i="20"/>
  <c r="Q84" i="22" s="1"/>
  <c r="R84" i="20"/>
  <c r="R84" i="22" s="1"/>
  <c r="U84" i="20"/>
  <c r="T84" i="21" s="1"/>
  <c r="D38" i="15"/>
  <c r="H38" i="15" s="1"/>
  <c r="R33" i="20"/>
  <c r="R33" i="22" s="1"/>
  <c r="V33" i="20"/>
  <c r="S33" i="20"/>
  <c r="Q33" i="20"/>
  <c r="T33" i="20"/>
  <c r="T33" i="22" s="1"/>
  <c r="U33" i="20"/>
  <c r="U33" i="22" s="1"/>
  <c r="D48" i="15"/>
  <c r="T43" i="20"/>
  <c r="Q43" i="20"/>
  <c r="U43" i="20"/>
  <c r="R43" i="20"/>
  <c r="V43" i="20"/>
  <c r="S43" i="20"/>
  <c r="D81" i="15"/>
  <c r="H81" i="15" s="1"/>
  <c r="S76" i="20"/>
  <c r="S76" i="22" s="1"/>
  <c r="U76" i="20"/>
  <c r="U76" i="22" s="1"/>
  <c r="T76" i="20"/>
  <c r="T76" i="22" s="1"/>
  <c r="Q76" i="20"/>
  <c r="Q76" i="22" s="1"/>
  <c r="V76" i="20"/>
  <c r="U76" i="21" s="1"/>
  <c r="R76" i="20"/>
  <c r="R76" i="22" s="1"/>
  <c r="D62" i="15"/>
  <c r="H62" i="15" s="1"/>
  <c r="V57" i="20"/>
  <c r="Q57" i="20"/>
  <c r="U57" i="20"/>
  <c r="R57" i="20"/>
  <c r="S57" i="20"/>
  <c r="D82" i="15"/>
  <c r="H82" i="15" s="1"/>
  <c r="T77" i="20"/>
  <c r="T77" i="22" s="1"/>
  <c r="V77" i="20"/>
  <c r="U77" i="21" s="1"/>
  <c r="Q77" i="20"/>
  <c r="Q77" i="22" s="1"/>
  <c r="R77" i="20"/>
  <c r="R77" i="22" s="1"/>
  <c r="S77" i="20"/>
  <c r="S77" i="22" s="1"/>
  <c r="D99" i="15"/>
  <c r="H99" i="15" s="1"/>
  <c r="Q94" i="20"/>
  <c r="Q94" i="22" s="1"/>
  <c r="U94" i="20"/>
  <c r="T94" i="21" s="1"/>
  <c r="R94" i="20"/>
  <c r="R94" i="22" s="1"/>
  <c r="V94" i="20"/>
  <c r="U94" i="21" s="1"/>
  <c r="T94" i="20"/>
  <c r="S94" i="21" s="1"/>
  <c r="S94" i="20"/>
  <c r="R94" i="21" s="1"/>
  <c r="D73" i="15"/>
  <c r="H73" i="15" s="1"/>
  <c r="S68" i="20"/>
  <c r="S68" i="22" s="1"/>
  <c r="U68" i="20"/>
  <c r="U68" i="22" s="1"/>
  <c r="T68" i="20"/>
  <c r="T68" i="22" s="1"/>
  <c r="Q68" i="20"/>
  <c r="Q68" i="22" s="1"/>
  <c r="R68" i="20"/>
  <c r="R68" i="22" s="1"/>
  <c r="V68" i="20"/>
  <c r="D95" i="15"/>
  <c r="H95" i="15" s="1"/>
  <c r="Q90" i="20"/>
  <c r="Q90" i="22" s="1"/>
  <c r="U90" i="20"/>
  <c r="T90" i="21" s="1"/>
  <c r="R90" i="20"/>
  <c r="R90" i="22" s="1"/>
  <c r="V90" i="20"/>
  <c r="U90" i="21" s="1"/>
  <c r="T90" i="20"/>
  <c r="S90" i="21" s="1"/>
  <c r="S90" i="20"/>
  <c r="S90" i="22" s="1"/>
  <c r="Q7" i="20"/>
  <c r="P7" i="21" s="1"/>
  <c r="U7" i="20"/>
  <c r="T7" i="21" s="1"/>
  <c r="R7" i="20"/>
  <c r="V7" i="20"/>
  <c r="U7" i="21" s="1"/>
  <c r="S7" i="20"/>
  <c r="T7" i="20"/>
  <c r="D60" i="15"/>
  <c r="R55" i="20"/>
  <c r="V55" i="20"/>
  <c r="T55" i="20"/>
  <c r="S55" i="20"/>
  <c r="U55" i="20"/>
  <c r="Q55" i="20"/>
  <c r="D87" i="15"/>
  <c r="H87" i="15" s="1"/>
  <c r="Q82" i="20"/>
  <c r="Q82" i="22" s="1"/>
  <c r="U82" i="20"/>
  <c r="T82" i="21" s="1"/>
  <c r="S82" i="20"/>
  <c r="S82" i="22" s="1"/>
  <c r="R82" i="20"/>
  <c r="R82" i="22" s="1"/>
  <c r="V82" i="20"/>
  <c r="U82" i="21" s="1"/>
  <c r="T82" i="20"/>
  <c r="S82" i="21" s="1"/>
  <c r="D29" i="15"/>
  <c r="H29" i="15" s="1"/>
  <c r="Q24" i="20"/>
  <c r="U24" i="20"/>
  <c r="R24" i="20"/>
  <c r="V24" i="20"/>
  <c r="S24" i="20"/>
  <c r="T24" i="20"/>
  <c r="D70" i="15"/>
  <c r="H70" i="15" s="1"/>
  <c r="T65" i="20"/>
  <c r="R65" i="20"/>
  <c r="Q65" i="20"/>
  <c r="U65" i="20"/>
  <c r="V65" i="20"/>
  <c r="S65" i="20"/>
  <c r="D86" i="15"/>
  <c r="H86" i="15" s="1"/>
  <c r="T81" i="20"/>
  <c r="T81" i="22" s="1"/>
  <c r="R81" i="20"/>
  <c r="R81" i="22" s="1"/>
  <c r="Q81" i="20"/>
  <c r="Q81" i="22" s="1"/>
  <c r="U81" i="20"/>
  <c r="T81" i="21" s="1"/>
  <c r="V81" i="20"/>
  <c r="U81" i="21" s="1"/>
  <c r="S81" i="20"/>
  <c r="S81" i="22" s="1"/>
  <c r="D103" i="15"/>
  <c r="H103" i="15" s="1"/>
  <c r="Q98" i="20"/>
  <c r="U98" i="20"/>
  <c r="T98" i="21" s="1"/>
  <c r="R98" i="20"/>
  <c r="Q98" i="21" s="1"/>
  <c r="V98" i="20"/>
  <c r="U98" i="21" s="1"/>
  <c r="T98" i="20"/>
  <c r="S98" i="21" s="1"/>
  <c r="S98" i="20"/>
  <c r="R98" i="21" s="1"/>
  <c r="D35" i="15"/>
  <c r="H35" i="15" s="1"/>
  <c r="S30" i="20"/>
  <c r="U30" i="20"/>
  <c r="Q30" i="20"/>
  <c r="V30" i="20"/>
  <c r="R30" i="20"/>
  <c r="D79" i="15"/>
  <c r="H79" i="15" s="1"/>
  <c r="Q74" i="20"/>
  <c r="Q74" i="22" s="1"/>
  <c r="U74" i="20"/>
  <c r="U74" i="22" s="1"/>
  <c r="S74" i="20"/>
  <c r="S74" i="22" s="1"/>
  <c r="R74" i="20"/>
  <c r="R74" i="22" s="1"/>
  <c r="V74" i="20"/>
  <c r="U74" i="21" s="1"/>
  <c r="T74" i="20"/>
  <c r="T74" i="22" s="1"/>
  <c r="D101" i="15"/>
  <c r="H101" i="15" s="1"/>
  <c r="S96" i="20"/>
  <c r="R96" i="21" s="1"/>
  <c r="T96" i="20"/>
  <c r="S96" i="21" s="1"/>
  <c r="R96" i="20"/>
  <c r="R96" i="22" s="1"/>
  <c r="U96" i="20"/>
  <c r="T96" i="21" s="1"/>
  <c r="V96" i="20"/>
  <c r="U96" i="21" s="1"/>
  <c r="Q96" i="20"/>
  <c r="Q96" i="22" s="1"/>
  <c r="D19" i="15"/>
  <c r="H19" i="15" s="1"/>
  <c r="Q14" i="20"/>
  <c r="U14" i="20"/>
  <c r="R14" i="20"/>
  <c r="V14" i="20"/>
  <c r="S14" i="20"/>
  <c r="T14" i="20"/>
  <c r="D71" i="15"/>
  <c r="Q66" i="20"/>
  <c r="Q66" i="22" s="1"/>
  <c r="U66" i="20"/>
  <c r="U66" i="22" s="1"/>
  <c r="S66" i="20"/>
  <c r="S66" i="22" s="1"/>
  <c r="R66" i="20"/>
  <c r="R66" i="22" s="1"/>
  <c r="V66" i="20"/>
  <c r="V66" i="22" s="1"/>
  <c r="T66" i="20"/>
  <c r="T66" i="22" s="1"/>
  <c r="D92" i="15"/>
  <c r="H92" i="15" s="1"/>
  <c r="R87" i="20"/>
  <c r="R87" i="22" s="1"/>
  <c r="V87" i="20"/>
  <c r="U87" i="21" s="1"/>
  <c r="S87" i="20"/>
  <c r="S87" i="22" s="1"/>
  <c r="Q87" i="20"/>
  <c r="Q87" i="22" s="1"/>
  <c r="T87" i="20"/>
  <c r="S87" i="21" s="1"/>
  <c r="U87" i="20"/>
  <c r="T87" i="21" s="1"/>
  <c r="D44" i="15"/>
  <c r="H44" i="15" s="1"/>
  <c r="T39" i="20"/>
  <c r="Q39" i="20"/>
  <c r="U39" i="20"/>
  <c r="V39" i="20"/>
  <c r="R39" i="20"/>
  <c r="S39" i="20"/>
  <c r="D74" i="15"/>
  <c r="H74" i="15" s="1"/>
  <c r="T69" i="20"/>
  <c r="T69" i="22" s="1"/>
  <c r="V69" i="20"/>
  <c r="Q69" i="20"/>
  <c r="Q69" i="22" s="1"/>
  <c r="U69" i="20"/>
  <c r="U69" i="22" s="1"/>
  <c r="R69" i="20"/>
  <c r="R69" i="22" s="1"/>
  <c r="D90" i="15"/>
  <c r="H90" i="15" s="1"/>
  <c r="T85" i="20"/>
  <c r="S85" i="21" s="1"/>
  <c r="U85" i="20"/>
  <c r="T85" i="21" s="1"/>
  <c r="V85" i="20"/>
  <c r="U85" i="21" s="1"/>
  <c r="R85" i="20"/>
  <c r="R85" i="22" s="1"/>
  <c r="S85" i="20"/>
  <c r="S85" i="22" s="1"/>
  <c r="D56" i="15"/>
  <c r="H56" i="15" s="1"/>
  <c r="Q51" i="20"/>
  <c r="R51" i="20"/>
  <c r="V51" i="20"/>
  <c r="S51" i="20"/>
  <c r="T51" i="20"/>
  <c r="U51" i="20"/>
  <c r="D84" i="15"/>
  <c r="H84" i="15" s="1"/>
  <c r="R79" i="20"/>
  <c r="R79" i="22" s="1"/>
  <c r="V79" i="20"/>
  <c r="U79" i="21" s="1"/>
  <c r="S79" i="20"/>
  <c r="S79" i="22" s="1"/>
  <c r="T79" i="20"/>
  <c r="T79" i="22" s="1"/>
  <c r="Q79" i="20"/>
  <c r="Q79" i="22" s="1"/>
  <c r="D106" i="15"/>
  <c r="H106" i="15" s="1"/>
  <c r="T101" i="20"/>
  <c r="S101" i="21" s="1"/>
  <c r="U101" i="20"/>
  <c r="T101" i="21" s="1"/>
  <c r="S101" i="20"/>
  <c r="R101" i="21" s="1"/>
  <c r="R101" i="20"/>
  <c r="Q101" i="21" s="1"/>
  <c r="V101" i="20"/>
  <c r="U101" i="21" s="1"/>
  <c r="D36" i="15"/>
  <c r="H36" i="15" s="1"/>
  <c r="T31" i="20"/>
  <c r="U31" i="20"/>
  <c r="V31" i="20"/>
  <c r="R31" i="20"/>
  <c r="S31" i="20"/>
  <c r="D76" i="15"/>
  <c r="H76" i="15" s="1"/>
  <c r="R71" i="20"/>
  <c r="R71" i="22" s="1"/>
  <c r="V71" i="20"/>
  <c r="U71" i="21" s="1"/>
  <c r="S71" i="20"/>
  <c r="S71" i="22" s="1"/>
  <c r="T71" i="20"/>
  <c r="T71" i="22" s="1"/>
  <c r="Q71" i="20"/>
  <c r="Q71" i="22" s="1"/>
  <c r="U71" i="20"/>
  <c r="U71" i="22" s="1"/>
  <c r="D98" i="15"/>
  <c r="H98" i="15" s="1"/>
  <c r="T93" i="20"/>
  <c r="S93" i="21" s="1"/>
  <c r="Q93" i="20"/>
  <c r="Q93" i="22" s="1"/>
  <c r="U93" i="20"/>
  <c r="T93" i="21" s="1"/>
  <c r="R93" i="20"/>
  <c r="R93" i="22" s="1"/>
  <c r="S93" i="20"/>
  <c r="R93" i="21" s="1"/>
  <c r="V93" i="20"/>
  <c r="U93" i="21" s="1"/>
  <c r="S12" i="22"/>
  <c r="R9" i="21"/>
  <c r="D104" i="15"/>
  <c r="H104" i="15" s="1"/>
  <c r="V99" i="20"/>
  <c r="U99" i="21" s="1"/>
  <c r="S99" i="20"/>
  <c r="R99" i="21" s="1"/>
  <c r="U99" i="20"/>
  <c r="T99" i="21" s="1"/>
  <c r="Q99" i="20"/>
  <c r="T99" i="20"/>
  <c r="S99" i="21" s="1"/>
  <c r="K86" i="2"/>
  <c r="B78" i="23" s="1"/>
  <c r="Q6" i="22"/>
  <c r="K26" i="2"/>
  <c r="B18" i="23" s="1"/>
  <c r="H26" i="2"/>
  <c r="K30" i="2"/>
  <c r="B22" i="23" s="1"/>
  <c r="H30" i="2"/>
  <c r="K28" i="2"/>
  <c r="B20" i="23" s="1"/>
  <c r="H28" i="2"/>
  <c r="K31" i="2"/>
  <c r="B23" i="23" s="1"/>
  <c r="H31" i="2"/>
  <c r="K25" i="2"/>
  <c r="B17" i="23" s="1"/>
  <c r="H25" i="2"/>
  <c r="K52" i="2"/>
  <c r="B44" i="23" s="1"/>
  <c r="H52" i="2"/>
  <c r="K74" i="2"/>
  <c r="B66" i="23" s="1"/>
  <c r="H74" i="2"/>
  <c r="K77" i="2"/>
  <c r="B69" i="23" s="1"/>
  <c r="H77" i="2"/>
  <c r="K41" i="2"/>
  <c r="B33" i="23" s="1"/>
  <c r="H41" i="2"/>
  <c r="K51" i="2"/>
  <c r="B43" i="23" s="1"/>
  <c r="H51" i="2"/>
  <c r="K64" i="2"/>
  <c r="B56" i="23" s="1"/>
  <c r="H64" i="2"/>
  <c r="K82" i="2"/>
  <c r="B74" i="23" s="1"/>
  <c r="H82" i="2"/>
  <c r="K45" i="2"/>
  <c r="B37" i="23" s="1"/>
  <c r="H45" i="2"/>
  <c r="K56" i="2"/>
  <c r="B48" i="23" s="1"/>
  <c r="H56" i="2"/>
  <c r="K85" i="2"/>
  <c r="B77" i="23" s="1"/>
  <c r="H85" i="2"/>
  <c r="K73" i="2"/>
  <c r="B65" i="23" s="1"/>
  <c r="H73" i="2"/>
  <c r="K68" i="2"/>
  <c r="B60" i="23" s="1"/>
  <c r="H68" i="2"/>
  <c r="K39" i="2"/>
  <c r="B31" i="23" s="1"/>
  <c r="H39" i="2"/>
  <c r="K94" i="2"/>
  <c r="H94" i="2"/>
  <c r="K78" i="2"/>
  <c r="B70" i="23" s="1"/>
  <c r="H78" i="2"/>
  <c r="K55" i="2"/>
  <c r="B47" i="23" s="1"/>
  <c r="H55" i="2"/>
  <c r="K72" i="2"/>
  <c r="B64" i="23" s="1"/>
  <c r="H72" i="2"/>
  <c r="K95" i="2"/>
  <c r="H95" i="2"/>
  <c r="K23" i="2"/>
  <c r="B15" i="23" s="1"/>
  <c r="H23" i="2"/>
  <c r="K29" i="2"/>
  <c r="B21" i="23" s="1"/>
  <c r="H29" i="2"/>
  <c r="K20" i="2"/>
  <c r="B12" i="23" s="1"/>
  <c r="H20" i="2"/>
  <c r="K27" i="2"/>
  <c r="B19" i="23" s="1"/>
  <c r="H27" i="2"/>
  <c r="K17" i="2"/>
  <c r="B9" i="23" s="1"/>
  <c r="H17" i="2"/>
  <c r="K91" i="2"/>
  <c r="B83" i="23" s="1"/>
  <c r="H91" i="2"/>
  <c r="K93" i="2"/>
  <c r="H93" i="2"/>
  <c r="K38" i="2"/>
  <c r="B30" i="23" s="1"/>
  <c r="H38" i="2"/>
  <c r="K81" i="2"/>
  <c r="B73" i="23" s="1"/>
  <c r="H81" i="2"/>
  <c r="K43" i="2"/>
  <c r="B35" i="23" s="1"/>
  <c r="H43" i="2"/>
  <c r="K97" i="2"/>
  <c r="H97" i="2"/>
  <c r="K57" i="2"/>
  <c r="B49" i="23" s="1"/>
  <c r="H57" i="2"/>
  <c r="K79" i="2"/>
  <c r="B71" i="23" s="1"/>
  <c r="H79" i="2"/>
  <c r="K34" i="2"/>
  <c r="B26" i="23" s="1"/>
  <c r="H34" i="2"/>
  <c r="K54" i="2"/>
  <c r="B46" i="23" s="1"/>
  <c r="H54" i="2"/>
  <c r="K89" i="2"/>
  <c r="B81" i="23" s="1"/>
  <c r="H89" i="2"/>
  <c r="K60" i="2"/>
  <c r="B52" i="23" s="1"/>
  <c r="H60" i="2"/>
  <c r="K58" i="2"/>
  <c r="B50" i="23" s="1"/>
  <c r="H58" i="2"/>
  <c r="K67" i="2"/>
  <c r="B59" i="23" s="1"/>
  <c r="H67" i="2"/>
  <c r="K99" i="2"/>
  <c r="B91" i="23" s="1"/>
  <c r="H99" i="2"/>
  <c r="K92" i="2"/>
  <c r="B84" i="23" s="1"/>
  <c r="H92" i="2"/>
  <c r="K71" i="2"/>
  <c r="B63" i="23" s="1"/>
  <c r="H71" i="2"/>
  <c r="K13" i="2"/>
  <c r="B5" i="23" s="1"/>
  <c r="H13" i="2"/>
  <c r="K19" i="2"/>
  <c r="B11" i="23" s="1"/>
  <c r="H19" i="2"/>
  <c r="K21" i="2"/>
  <c r="B13" i="23" s="1"/>
  <c r="H21" i="2"/>
  <c r="K14" i="2"/>
  <c r="B6" i="23" s="1"/>
  <c r="H14" i="2"/>
  <c r="K22" i="2"/>
  <c r="B14" i="23" s="1"/>
  <c r="H22" i="2"/>
  <c r="K24" i="2"/>
  <c r="B16" i="23" s="1"/>
  <c r="H24" i="2"/>
  <c r="K48" i="2"/>
  <c r="B40" i="23" s="1"/>
  <c r="H48" i="2"/>
  <c r="K75" i="2"/>
  <c r="B67" i="23" s="1"/>
  <c r="H75" i="2"/>
  <c r="K69" i="2"/>
  <c r="B61" i="23" s="1"/>
  <c r="H69" i="2"/>
  <c r="K100" i="2"/>
  <c r="H100" i="2"/>
  <c r="K53" i="2"/>
  <c r="B45" i="23" s="1"/>
  <c r="H53" i="2"/>
  <c r="K49" i="2"/>
  <c r="B41" i="23" s="1"/>
  <c r="H49" i="2"/>
  <c r="K50" i="2"/>
  <c r="B42" i="23" s="1"/>
  <c r="H50" i="2"/>
  <c r="K35" i="2"/>
  <c r="B27" i="23" s="1"/>
  <c r="H35" i="2"/>
  <c r="K88" i="2"/>
  <c r="B80" i="23" s="1"/>
  <c r="H88" i="2"/>
  <c r="K66" i="2"/>
  <c r="B58" i="23" s="1"/>
  <c r="H66" i="2"/>
  <c r="K65" i="2"/>
  <c r="B57" i="23" s="1"/>
  <c r="H65" i="2"/>
  <c r="K33" i="2"/>
  <c r="B25" i="23" s="1"/>
  <c r="H33" i="2"/>
  <c r="K101" i="2"/>
  <c r="H101" i="2"/>
  <c r="K63" i="2"/>
  <c r="B55" i="23" s="1"/>
  <c r="H63" i="2"/>
  <c r="K84" i="2"/>
  <c r="B76" i="23" s="1"/>
  <c r="H84" i="2"/>
  <c r="K36" i="2"/>
  <c r="B28" i="23" s="1"/>
  <c r="H36" i="2"/>
  <c r="K12" i="2"/>
  <c r="B4" i="23" s="1"/>
  <c r="H12" i="2"/>
  <c r="K15" i="2"/>
  <c r="B7" i="23" s="1"/>
  <c r="H15" i="2"/>
  <c r="K32" i="2"/>
  <c r="B24" i="23" s="1"/>
  <c r="H32" i="2"/>
  <c r="K10" i="2"/>
  <c r="H10" i="2"/>
  <c r="K18" i="2"/>
  <c r="B10" i="23" s="1"/>
  <c r="H18" i="2"/>
  <c r="K16" i="2"/>
  <c r="B8" i="23" s="1"/>
  <c r="H16" i="2"/>
  <c r="K98" i="2"/>
  <c r="H98" i="2"/>
  <c r="K44" i="2"/>
  <c r="B36" i="23" s="1"/>
  <c r="H44" i="2"/>
  <c r="K62" i="2"/>
  <c r="B54" i="23" s="1"/>
  <c r="H62" i="2"/>
  <c r="K76" i="2"/>
  <c r="B68" i="23" s="1"/>
  <c r="H76" i="2"/>
  <c r="K46" i="2"/>
  <c r="B38" i="23" s="1"/>
  <c r="H46" i="2"/>
  <c r="K83" i="2"/>
  <c r="B75" i="23" s="1"/>
  <c r="H83" i="2"/>
  <c r="K80" i="2"/>
  <c r="B72" i="23" s="1"/>
  <c r="H80" i="2"/>
  <c r="K37" i="2"/>
  <c r="B29" i="23" s="1"/>
  <c r="H37" i="2"/>
  <c r="K96" i="2"/>
  <c r="H96" i="2"/>
  <c r="K90" i="2"/>
  <c r="B82" i="23" s="1"/>
  <c r="H90" i="2"/>
  <c r="K47" i="2"/>
  <c r="B39" i="23" s="1"/>
  <c r="H47" i="2"/>
  <c r="K87" i="2"/>
  <c r="B79" i="23" s="1"/>
  <c r="H87" i="2"/>
  <c r="K70" i="2"/>
  <c r="B62" i="23" s="1"/>
  <c r="H70" i="2"/>
  <c r="K40" i="2"/>
  <c r="B32" i="23" s="1"/>
  <c r="H40" i="2"/>
  <c r="K42" i="2"/>
  <c r="B34" i="23" s="1"/>
  <c r="H42" i="2"/>
  <c r="K11" i="2"/>
  <c r="B3" i="23" s="1"/>
  <c r="H11" i="2"/>
  <c r="K59" i="2"/>
  <c r="B51" i="23" s="1"/>
  <c r="H59" i="2"/>
  <c r="K61" i="2"/>
  <c r="B53" i="23" s="1"/>
  <c r="H61" i="2"/>
  <c r="V36" i="20"/>
  <c r="U36" i="21" s="1"/>
  <c r="V23" i="20"/>
  <c r="V23" i="22" s="1"/>
  <c r="V8" i="20"/>
  <c r="V8" i="22" s="1"/>
  <c r="V67" i="20"/>
  <c r="V67" i="22" s="1"/>
  <c r="V78" i="20"/>
  <c r="U78" i="21" s="1"/>
  <c r="V75" i="20"/>
  <c r="U75" i="21" s="1"/>
  <c r="V56" i="20"/>
  <c r="U56" i="21" s="1"/>
  <c r="V100" i="20"/>
  <c r="U100" i="21" s="1"/>
  <c r="V27" i="20"/>
  <c r="V27" i="22" s="1"/>
  <c r="V19" i="20"/>
  <c r="U19" i="21" s="1"/>
  <c r="V53" i="20"/>
  <c r="V53" i="22" s="1"/>
  <c r="V80" i="20"/>
  <c r="U80" i="21" s="1"/>
  <c r="V37" i="20"/>
  <c r="U37" i="21" s="1"/>
  <c r="V44" i="20"/>
  <c r="U44" i="21" s="1"/>
  <c r="V12" i="20"/>
  <c r="V12" i="22" s="1"/>
  <c r="V29" i="20"/>
  <c r="V29" i="22" s="1"/>
  <c r="V70" i="20"/>
  <c r="U70" i="21" s="1"/>
  <c r="V32" i="20"/>
  <c r="V32" i="22" s="1"/>
  <c r="Q17" i="22"/>
  <c r="P16" i="21"/>
  <c r="S9" i="21"/>
  <c r="C8" i="20"/>
  <c r="C8" i="22" s="1"/>
  <c r="C9" i="20"/>
  <c r="C6" i="20"/>
  <c r="C6" i="22" s="1"/>
  <c r="C7" i="20"/>
  <c r="B7" i="21" s="1"/>
  <c r="R9" i="20"/>
  <c r="Q9" i="21" s="1"/>
  <c r="S40" i="21"/>
  <c r="V16" i="20"/>
  <c r="U16" i="21" s="1"/>
  <c r="V25" i="20"/>
  <c r="U25" i="21" s="1"/>
  <c r="H17" i="20"/>
  <c r="H17" i="22" s="1"/>
  <c r="V26" i="20"/>
  <c r="U26" i="21" s="1"/>
  <c r="V18" i="20"/>
  <c r="U18" i="21" s="1"/>
  <c r="T21" i="22"/>
  <c r="P15" i="21"/>
  <c r="R28" i="21"/>
  <c r="R10" i="21"/>
  <c r="R17" i="21"/>
  <c r="S17" i="21"/>
  <c r="S21" i="22"/>
  <c r="T10" i="22"/>
  <c r="P10" i="21"/>
  <c r="P19" i="21"/>
  <c r="P32" i="21"/>
  <c r="T36" i="22"/>
  <c r="T16" i="22"/>
  <c r="S15" i="21"/>
  <c r="R13" i="21"/>
  <c r="P21" i="21"/>
  <c r="S22" i="21"/>
  <c r="S28" i="21"/>
  <c r="Q13" i="22"/>
  <c r="Q18" i="22"/>
  <c r="P26" i="21"/>
  <c r="P28" i="21"/>
  <c r="S67" i="21"/>
  <c r="R26" i="21"/>
  <c r="R20" i="21"/>
  <c r="S26" i="21"/>
  <c r="T26" i="22"/>
  <c r="M9" i="20"/>
  <c r="L9" i="21" s="1"/>
  <c r="M17" i="20"/>
  <c r="M17" i="22" s="1"/>
  <c r="D5" i="23"/>
  <c r="K13" i="7"/>
  <c r="D24" i="23"/>
  <c r="K32" i="7"/>
  <c r="D22" i="23"/>
  <c r="K30" i="7"/>
  <c r="D7" i="23"/>
  <c r="K15" i="7"/>
  <c r="D19" i="23"/>
  <c r="K27" i="7"/>
  <c r="D13" i="23"/>
  <c r="K21" i="7"/>
  <c r="D6" i="23"/>
  <c r="K14" i="7"/>
  <c r="D16" i="23"/>
  <c r="K24" i="7"/>
  <c r="D21" i="23"/>
  <c r="K29" i="7"/>
  <c r="D17" i="23"/>
  <c r="K25" i="7"/>
  <c r="D23" i="23"/>
  <c r="K31" i="7"/>
  <c r="D15" i="23"/>
  <c r="K23" i="7"/>
  <c r="D4" i="23"/>
  <c r="K12" i="7"/>
  <c r="D12" i="23"/>
  <c r="K20" i="7"/>
  <c r="D8" i="23"/>
  <c r="K16" i="7"/>
  <c r="D14" i="23"/>
  <c r="K22" i="7"/>
  <c r="D20" i="23"/>
  <c r="K28" i="7"/>
  <c r="D10" i="23"/>
  <c r="K18" i="7"/>
  <c r="D18" i="23"/>
  <c r="K26" i="7"/>
  <c r="Q22" i="22"/>
  <c r="P56" i="21"/>
  <c r="Q25" i="22"/>
  <c r="M16" i="20"/>
  <c r="L16" i="21" s="1"/>
  <c r="M10" i="20"/>
  <c r="M10" i="22" s="1"/>
  <c r="L4" i="21"/>
  <c r="L5" i="21" s="1"/>
  <c r="M7" i="20"/>
  <c r="M7" i="22" s="1"/>
  <c r="M14" i="20"/>
  <c r="L14" i="21" s="1"/>
  <c r="D42" i="23"/>
  <c r="K50" i="7"/>
  <c r="D39" i="23"/>
  <c r="K47" i="7"/>
  <c r="D69" i="23"/>
  <c r="K77" i="7"/>
  <c r="D50" i="23"/>
  <c r="K58" i="7"/>
  <c r="D59" i="23"/>
  <c r="K67" i="7"/>
  <c r="D64" i="23"/>
  <c r="K72" i="7"/>
  <c r="D26" i="23"/>
  <c r="K34" i="7"/>
  <c r="D76" i="23"/>
  <c r="K84" i="7"/>
  <c r="D27" i="23"/>
  <c r="K35" i="7"/>
  <c r="D28" i="23"/>
  <c r="K36" i="7"/>
  <c r="D70" i="23"/>
  <c r="K78" i="7"/>
  <c r="D67" i="23"/>
  <c r="K75" i="7"/>
  <c r="D32" i="23"/>
  <c r="K40" i="7"/>
  <c r="D77" i="23"/>
  <c r="K85" i="7"/>
  <c r="D30" i="23"/>
  <c r="K38" i="7"/>
  <c r="D78" i="23"/>
  <c r="K86" i="7"/>
  <c r="D62" i="23"/>
  <c r="K70" i="7"/>
  <c r="D25" i="23"/>
  <c r="K33" i="7"/>
  <c r="D51" i="23"/>
  <c r="K59" i="7"/>
  <c r="D43" i="23"/>
  <c r="K51" i="7"/>
  <c r="D65" i="23"/>
  <c r="K73" i="7"/>
  <c r="D66" i="23"/>
  <c r="K74" i="7"/>
  <c r="D47" i="23"/>
  <c r="K55" i="7"/>
  <c r="D71" i="23"/>
  <c r="K79" i="7"/>
  <c r="D36" i="23"/>
  <c r="K44" i="7"/>
  <c r="D61" i="23"/>
  <c r="K69" i="7"/>
  <c r="D33" i="23"/>
  <c r="K41" i="7"/>
  <c r="D73" i="23"/>
  <c r="K81" i="7"/>
  <c r="D29" i="23"/>
  <c r="K37" i="7"/>
  <c r="D68" i="23"/>
  <c r="K76" i="7"/>
  <c r="D79" i="23"/>
  <c r="K87" i="7"/>
  <c r="D72" i="23"/>
  <c r="K80" i="7"/>
  <c r="D37" i="23"/>
  <c r="K45" i="7"/>
  <c r="D54" i="23"/>
  <c r="K62" i="7"/>
  <c r="D75" i="23"/>
  <c r="K83" i="7"/>
  <c r="D48" i="23"/>
  <c r="K56" i="7"/>
  <c r="D63" i="23"/>
  <c r="K71" i="7"/>
  <c r="D45" i="23"/>
  <c r="K53" i="7"/>
  <c r="D31" i="23"/>
  <c r="K39" i="7"/>
  <c r="D49" i="23"/>
  <c r="K57" i="7"/>
  <c r="D60" i="23"/>
  <c r="K68" i="7"/>
  <c r="D74" i="23"/>
  <c r="K82" i="7"/>
  <c r="D44" i="23"/>
  <c r="K52" i="7"/>
  <c r="D40" i="23"/>
  <c r="K48" i="7"/>
  <c r="D56" i="23"/>
  <c r="K64" i="7"/>
  <c r="D41" i="23"/>
  <c r="K49" i="7"/>
  <c r="D46" i="23"/>
  <c r="K54" i="7"/>
  <c r="D57" i="23"/>
  <c r="K65" i="7"/>
  <c r="D58" i="23"/>
  <c r="K66" i="7"/>
  <c r="D52" i="23"/>
  <c r="K60" i="7"/>
  <c r="D81" i="23"/>
  <c r="K89" i="7"/>
  <c r="D38" i="23"/>
  <c r="K46" i="7"/>
  <c r="M18" i="22"/>
  <c r="L18" i="21"/>
  <c r="M19" i="20"/>
  <c r="M19" i="22" s="1"/>
  <c r="M23" i="20"/>
  <c r="M25" i="20"/>
  <c r="M25" i="22" s="1"/>
  <c r="M11" i="20"/>
  <c r="M11" i="22" s="1"/>
  <c r="T13" i="21"/>
  <c r="R25" i="20"/>
  <c r="R25" i="22" s="1"/>
  <c r="M24" i="20"/>
  <c r="L24" i="21" s="1"/>
  <c r="M26" i="20"/>
  <c r="M26" i="22" s="1"/>
  <c r="M27" i="20"/>
  <c r="M27" i="22" s="1"/>
  <c r="M21" i="20"/>
  <c r="M21" i="22" s="1"/>
  <c r="D94" i="17"/>
  <c r="D62" i="17"/>
  <c r="M8" i="20"/>
  <c r="L8" i="21" s="1"/>
  <c r="D21" i="17"/>
  <c r="D61" i="17"/>
  <c r="F61" i="17" s="1"/>
  <c r="D11" i="17"/>
  <c r="D15" i="17"/>
  <c r="R95" i="20"/>
  <c r="R95" i="22" s="1"/>
  <c r="H101" i="20"/>
  <c r="G101" i="21" s="1"/>
  <c r="Q20" i="22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S6" i="22"/>
  <c r="S6" i="21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V14" i="1"/>
  <c r="C16" i="20"/>
  <c r="B16" i="21" s="1"/>
  <c r="C9" i="22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5" i="20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V38" i="20"/>
  <c r="U38" i="21" s="1"/>
  <c r="V62" i="20"/>
  <c r="V62" i="22" s="1"/>
  <c r="T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5" i="1"/>
  <c r="AU25" i="1" s="1"/>
  <c r="AT18" i="1"/>
  <c r="AU18" i="1" s="1"/>
  <c r="E35" i="28"/>
  <c r="E34" i="28"/>
  <c r="E33" i="28"/>
  <c r="E36" i="28"/>
  <c r="D12" i="15"/>
  <c r="H12" i="15" s="1"/>
  <c r="E33" i="3"/>
  <c r="D28" i="19" s="1"/>
  <c r="E35" i="3"/>
  <c r="D30" i="19" s="1"/>
  <c r="Q9" i="22"/>
  <c r="P9" i="21"/>
  <c r="D93" i="17"/>
  <c r="D14" i="17"/>
  <c r="D25" i="17"/>
  <c r="D58" i="17"/>
  <c r="D79" i="17"/>
  <c r="D84" i="17"/>
  <c r="D103" i="17"/>
  <c r="D106" i="17"/>
  <c r="E5" i="17"/>
  <c r="D52" i="17"/>
  <c r="D32" i="17"/>
  <c r="G5" i="5"/>
  <c r="R16" i="1" s="1"/>
  <c r="D34" i="3"/>
  <c r="G4" i="5"/>
  <c r="Q16" i="1" s="1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R75" i="20"/>
  <c r="R75" i="22" s="1"/>
  <c r="R23" i="20"/>
  <c r="Q23" i="21" s="1"/>
  <c r="R70" i="20"/>
  <c r="R70" i="22" s="1"/>
  <c r="R78" i="20"/>
  <c r="R78" i="22" s="1"/>
  <c r="R18" i="20"/>
  <c r="Q18" i="21" s="1"/>
  <c r="T26" i="21"/>
  <c r="R16" i="20"/>
  <c r="V13" i="20"/>
  <c r="V21" i="20"/>
  <c r="V15" i="20"/>
  <c r="V47" i="20"/>
  <c r="U47" i="21" s="1"/>
  <c r="R56" i="20"/>
  <c r="Q56" i="21" s="1"/>
  <c r="R47" i="20"/>
  <c r="R47" i="22" s="1"/>
  <c r="V52" i="20"/>
  <c r="U52" i="21" s="1"/>
  <c r="V45" i="20"/>
  <c r="U45" i="21" s="1"/>
  <c r="V35" i="20"/>
  <c r="U35" i="21" s="1"/>
  <c r="V92" i="20"/>
  <c r="U92" i="21" s="1"/>
  <c r="V72" i="20"/>
  <c r="U72" i="21" s="1"/>
  <c r="R59" i="20"/>
  <c r="R59" i="22" s="1"/>
  <c r="R67" i="20"/>
  <c r="R67" i="22" s="1"/>
  <c r="R100" i="20"/>
  <c r="Q100" i="21" s="1"/>
  <c r="T11" i="22"/>
  <c r="R12" i="20"/>
  <c r="Q12" i="21" s="1"/>
  <c r="R11" i="20"/>
  <c r="R11" i="22" s="1"/>
  <c r="R34" i="20"/>
  <c r="R34" i="22" s="1"/>
  <c r="R86" i="20"/>
  <c r="R86" i="22" s="1"/>
  <c r="R20" i="20"/>
  <c r="R20" i="22" s="1"/>
  <c r="AA17" i="1"/>
  <c r="I3" i="6" s="1"/>
  <c r="V63" i="20"/>
  <c r="U63" i="21" s="1"/>
  <c r="V22" i="20"/>
  <c r="V22" i="22" s="1"/>
  <c r="V64" i="20"/>
  <c r="V64" i="22" s="1"/>
  <c r="H79" i="20"/>
  <c r="G79" i="21" s="1"/>
  <c r="H42" i="20"/>
  <c r="H42" i="22" s="1"/>
  <c r="H20" i="20"/>
  <c r="G20" i="21" s="1"/>
  <c r="V60" i="20"/>
  <c r="V60" i="22" s="1"/>
  <c r="R62" i="20"/>
  <c r="R62" i="22" s="1"/>
  <c r="R54" i="20"/>
  <c r="R54" i="22" s="1"/>
  <c r="V83" i="20"/>
  <c r="U83" i="21" s="1"/>
  <c r="V40" i="20"/>
  <c r="U40" i="21" s="1"/>
  <c r="V95" i="20"/>
  <c r="U95" i="21" s="1"/>
  <c r="R37" i="20"/>
  <c r="Q37" i="21" s="1"/>
  <c r="S78" i="21"/>
  <c r="R17" i="20"/>
  <c r="R26" i="20"/>
  <c r="AD17" i="1"/>
  <c r="G4" i="6" s="1"/>
  <c r="AF17" i="1"/>
  <c r="AG17" i="1" s="1"/>
  <c r="T41" i="21"/>
  <c r="V34" i="20"/>
  <c r="V34" i="22" s="1"/>
  <c r="V86" i="20"/>
  <c r="U86" i="21" s="1"/>
  <c r="R38" i="20"/>
  <c r="Q38" i="21" s="1"/>
  <c r="V88" i="20"/>
  <c r="U88" i="21" s="1"/>
  <c r="T92" i="21"/>
  <c r="V41" i="20"/>
  <c r="V41" i="22" s="1"/>
  <c r="V16" i="1"/>
  <c r="E33" i="5"/>
  <c r="F28" i="19" s="1"/>
  <c r="G3" i="3"/>
  <c r="E36" i="3" s="1"/>
  <c r="D31" i="19" s="1"/>
  <c r="G2" i="3"/>
  <c r="E74" i="3" s="1"/>
  <c r="D69" i="19" s="1"/>
  <c r="W14" i="1"/>
  <c r="V15" i="1"/>
  <c r="E33" i="4"/>
  <c r="E28" i="19" s="1"/>
  <c r="E34" i="4"/>
  <c r="E29" i="19" s="1"/>
  <c r="G3" i="4"/>
  <c r="E52" i="4" s="1"/>
  <c r="E47" i="19" s="1"/>
  <c r="G2" i="4"/>
  <c r="E82" i="4" s="1"/>
  <c r="E77" i="19" s="1"/>
  <c r="W15" i="1"/>
  <c r="W16" i="1"/>
  <c r="R15" i="1"/>
  <c r="R22" i="1"/>
  <c r="R14" i="1"/>
  <c r="T45" i="22"/>
  <c r="P60" i="21"/>
  <c r="R92" i="21"/>
  <c r="R59" i="21"/>
  <c r="P72" i="21"/>
  <c r="P35" i="21"/>
  <c r="S54" i="22"/>
  <c r="R52" i="21"/>
  <c r="R72" i="21"/>
  <c r="Q45" i="22"/>
  <c r="S59" i="21"/>
  <c r="R83" i="21"/>
  <c r="P59" i="21"/>
  <c r="P92" i="21"/>
  <c r="T38" i="22"/>
  <c r="T35" i="22"/>
  <c r="S35" i="21"/>
  <c r="S62" i="22"/>
  <c r="Q52" i="22"/>
  <c r="S72" i="21"/>
  <c r="R40" i="21"/>
  <c r="G23" i="23"/>
  <c r="F31" i="10"/>
  <c r="G48" i="23"/>
  <c r="G60" i="23"/>
  <c r="G83" i="23"/>
  <c r="G78" i="23"/>
  <c r="G31" i="23"/>
  <c r="G34" i="23"/>
  <c r="G26" i="23"/>
  <c r="G61" i="23"/>
  <c r="G16" i="23"/>
  <c r="F24" i="10"/>
  <c r="G17" i="23"/>
  <c r="F25" i="10"/>
  <c r="G35" i="23"/>
  <c r="G69" i="23"/>
  <c r="G40" i="23"/>
  <c r="G29" i="23"/>
  <c r="G58" i="23"/>
  <c r="G80" i="23"/>
  <c r="G5" i="23"/>
  <c r="F13" i="10"/>
  <c r="G8" i="23"/>
  <c r="G28" i="23"/>
  <c r="G68" i="23"/>
  <c r="G42" i="23"/>
  <c r="G73" i="23"/>
  <c r="G70" i="23"/>
  <c r="G54" i="23"/>
  <c r="G15" i="23"/>
  <c r="F23" i="10"/>
  <c r="G76" i="23"/>
  <c r="G63" i="23"/>
  <c r="G43" i="23"/>
  <c r="G3" i="23"/>
  <c r="G47" i="23"/>
  <c r="G45" i="23"/>
  <c r="G7" i="23"/>
  <c r="F15" i="10"/>
  <c r="G81" i="23"/>
  <c r="G9" i="23"/>
  <c r="G4" i="23"/>
  <c r="G24" i="23"/>
  <c r="F32" i="10"/>
  <c r="G57" i="23"/>
  <c r="G77" i="23"/>
  <c r="G52" i="23"/>
  <c r="G27" i="23"/>
  <c r="G62" i="23"/>
  <c r="G55" i="23"/>
  <c r="G65" i="23"/>
  <c r="G37" i="23"/>
  <c r="G12" i="23"/>
  <c r="F20" i="10"/>
  <c r="G22" i="23"/>
  <c r="F30" i="10"/>
  <c r="G53" i="23"/>
  <c r="G64" i="23"/>
  <c r="G74" i="23"/>
  <c r="G11" i="23"/>
  <c r="F19" i="10"/>
  <c r="G51" i="23"/>
  <c r="G33" i="23"/>
  <c r="G20" i="23"/>
  <c r="F28" i="10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F18" i="10"/>
  <c r="G13" i="23"/>
  <c r="F21" i="10"/>
  <c r="G21" i="23"/>
  <c r="F29" i="10"/>
  <c r="G75" i="23"/>
  <c r="M6" i="20"/>
  <c r="M22" i="20"/>
  <c r="M13" i="20"/>
  <c r="M28" i="20"/>
  <c r="M5" i="20"/>
  <c r="M15" i="20"/>
  <c r="M20" i="20"/>
  <c r="S45" i="22"/>
  <c r="Q62" i="22"/>
  <c r="S54" i="21"/>
  <c r="S47" i="21"/>
  <c r="Q38" i="22"/>
  <c r="T32" i="22"/>
  <c r="P47" i="21"/>
  <c r="T52" i="21"/>
  <c r="S60" i="21"/>
  <c r="P40" i="21"/>
  <c r="U48" i="21"/>
  <c r="V54" i="20"/>
  <c r="V54" i="22" s="1"/>
  <c r="P49" i="21"/>
  <c r="Q54" i="22"/>
  <c r="P54" i="21"/>
  <c r="R35" i="21"/>
  <c r="U32" i="21"/>
  <c r="S60" i="22"/>
  <c r="R47" i="21"/>
  <c r="S53" i="21"/>
  <c r="R49" i="21"/>
  <c r="S32" i="22"/>
  <c r="R41" i="21"/>
  <c r="R67" i="21"/>
  <c r="S62" i="21"/>
  <c r="T62" i="22"/>
  <c r="T42" i="21"/>
  <c r="U42" i="22"/>
  <c r="P44" i="21"/>
  <c r="Q44" i="22"/>
  <c r="R78" i="21"/>
  <c r="S78" i="22"/>
  <c r="D55" i="15"/>
  <c r="T52" i="22"/>
  <c r="R64" i="21"/>
  <c r="R86" i="21"/>
  <c r="P95" i="21"/>
  <c r="Q95" i="22"/>
  <c r="S38" i="22"/>
  <c r="T95" i="21"/>
  <c r="P34" i="21"/>
  <c r="T75" i="21"/>
  <c r="U75" i="22"/>
  <c r="Q48" i="22"/>
  <c r="P48" i="21"/>
  <c r="F29" i="5"/>
  <c r="C21" i="23" s="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6" i="20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R75" i="21"/>
  <c r="T100" i="21"/>
  <c r="T83" i="21"/>
  <c r="U17" i="21"/>
  <c r="V17" i="22"/>
  <c r="T54" i="21"/>
  <c r="D64" i="17"/>
  <c r="D33" i="17"/>
  <c r="F33" i="17" s="1"/>
  <c r="D101" i="17"/>
  <c r="D23" i="17"/>
  <c r="D28" i="17"/>
  <c r="D34" i="17"/>
  <c r="D12" i="17"/>
  <c r="D73" i="17"/>
  <c r="R92" i="20"/>
  <c r="R92" i="22" s="1"/>
  <c r="P64" i="21"/>
  <c r="R83" i="20"/>
  <c r="R83" i="22" s="1"/>
  <c r="T64" i="21"/>
  <c r="U13" i="22"/>
  <c r="T45" i="21"/>
  <c r="T20" i="21"/>
  <c r="R27" i="20"/>
  <c r="R27" i="22" s="1"/>
  <c r="T9" i="21"/>
  <c r="S56" i="21"/>
  <c r="T17" i="21"/>
  <c r="T16" i="21"/>
  <c r="R19" i="20"/>
  <c r="R19" i="22" s="1"/>
  <c r="R56" i="21"/>
  <c r="R53" i="20"/>
  <c r="R53" i="22" s="1"/>
  <c r="R48" i="20"/>
  <c r="R42" i="21"/>
  <c r="T48" i="21"/>
  <c r="T36" i="21"/>
  <c r="S58" i="22"/>
  <c r="R64" i="20"/>
  <c r="R42" i="20"/>
  <c r="Q42" i="21" s="1"/>
  <c r="T59" i="21"/>
  <c r="R63" i="20"/>
  <c r="R63" i="22" s="1"/>
  <c r="T86" i="21"/>
  <c r="U41" i="22"/>
  <c r="T91" i="21"/>
  <c r="T6" i="21"/>
  <c r="R97" i="20"/>
  <c r="Q97" i="21" s="1"/>
  <c r="R8" i="20"/>
  <c r="R8" i="22" s="1"/>
  <c r="R40" i="20"/>
  <c r="R40" i="22" s="1"/>
  <c r="R45" i="20"/>
  <c r="R10" i="20"/>
  <c r="R88" i="20"/>
  <c r="R88" i="22" s="1"/>
  <c r="R28" i="20"/>
  <c r="R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R6" i="20"/>
  <c r="R6" i="22" s="1"/>
  <c r="D35" i="17"/>
  <c r="AT22" i="1"/>
  <c r="AU22" i="1" s="1"/>
  <c r="R13" i="20"/>
  <c r="AT23" i="1"/>
  <c r="AU23" i="1" s="1"/>
  <c r="T25" i="21"/>
  <c r="T12" i="21"/>
  <c r="T21" i="21"/>
  <c r="T18" i="21"/>
  <c r="R91" i="20"/>
  <c r="R91" i="22" s="1"/>
  <c r="R36" i="20"/>
  <c r="R36" i="22" s="1"/>
  <c r="R44" i="20"/>
  <c r="Q44" i="21" s="1"/>
  <c r="R58" i="20"/>
  <c r="R58" i="22" s="1"/>
  <c r="T35" i="21"/>
  <c r="T80" i="21"/>
  <c r="R80" i="20"/>
  <c r="R80" i="22" s="1"/>
  <c r="U26" i="22"/>
  <c r="R29" i="20"/>
  <c r="Q29" i="21" s="1"/>
  <c r="T60" i="21"/>
  <c r="T88" i="21"/>
  <c r="R49" i="20"/>
  <c r="Q49" i="21" s="1"/>
  <c r="R41" i="20"/>
  <c r="Q41" i="21" s="1"/>
  <c r="R46" i="20"/>
  <c r="R32" i="20"/>
  <c r="R15" i="20"/>
  <c r="R21" i="20"/>
  <c r="R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R72" i="20"/>
  <c r="R72" i="22" s="1"/>
  <c r="D44" i="17"/>
  <c r="D31" i="17"/>
  <c r="R35" i="20"/>
  <c r="R35" i="22" s="1"/>
  <c r="AT17" i="1"/>
  <c r="AU17" i="1" s="1"/>
  <c r="R60" i="20"/>
  <c r="R22" i="20"/>
  <c r="R22" i="22" s="1"/>
  <c r="V9" i="20"/>
  <c r="V49" i="20"/>
  <c r="V10" i="20"/>
  <c r="V59" i="20"/>
  <c r="V20" i="20"/>
  <c r="V28" i="20"/>
  <c r="V6" i="20"/>
  <c r="U6" i="21" s="1"/>
  <c r="V5" i="20"/>
  <c r="T42" i="22"/>
  <c r="T38" i="21"/>
  <c r="T22" i="21"/>
  <c r="AC17" i="1"/>
  <c r="I5" i="6" s="1"/>
  <c r="G4" i="20"/>
  <c r="G4" i="22"/>
  <c r="G5" i="22" s="1"/>
  <c r="F4" i="21"/>
  <c r="F5" i="21" s="1"/>
  <c r="N21" i="1"/>
  <c r="AT21" i="1"/>
  <c r="AU21" i="1" s="1"/>
  <c r="S63" i="22"/>
  <c r="R63" i="21"/>
  <c r="M21" i="1"/>
  <c r="AE21" i="1"/>
  <c r="G5" i="10" s="1"/>
  <c r="T62" i="21"/>
  <c r="T72" i="21"/>
  <c r="T15" i="21"/>
  <c r="T10" i="21"/>
  <c r="T28" i="21"/>
  <c r="T47" i="21"/>
  <c r="T40" i="21"/>
  <c r="C13" i="23"/>
  <c r="C7" i="23"/>
  <c r="C17" i="23"/>
  <c r="C8" i="23"/>
  <c r="C12" i="23"/>
  <c r="C10" i="23"/>
  <c r="C19" i="23"/>
  <c r="C6" i="23"/>
  <c r="C4" i="23"/>
  <c r="C20" i="23"/>
  <c r="C79" i="23"/>
  <c r="C5" i="23"/>
  <c r="C15" i="23"/>
  <c r="C9" i="23"/>
  <c r="C18" i="23"/>
  <c r="C85" i="23"/>
  <c r="C84" i="23"/>
  <c r="C11" i="23"/>
  <c r="C14" i="23"/>
  <c r="C16" i="23"/>
  <c r="C87" i="23"/>
  <c r="C86" i="23"/>
  <c r="F31" i="5"/>
  <c r="C23" i="23" s="1"/>
  <c r="D4" i="21"/>
  <c r="D5" i="21" s="1"/>
  <c r="F4" i="20"/>
  <c r="E4" i="21"/>
  <c r="E5" i="21" s="1"/>
  <c r="F4" i="22"/>
  <c r="F5" i="22" s="1"/>
  <c r="F32" i="5"/>
  <c r="C24" i="23" s="1"/>
  <c r="E4" i="20"/>
  <c r="E4" i="22"/>
  <c r="E5" i="22" s="1"/>
  <c r="C4" i="21"/>
  <c r="C5" i="21" s="1"/>
  <c r="D4" i="22"/>
  <c r="D5" i="22" s="1"/>
  <c r="D4" i="20"/>
  <c r="O4" i="22"/>
  <c r="O5" i="22" s="1"/>
  <c r="N4" i="21"/>
  <c r="N5" i="21" s="1"/>
  <c r="O4" i="20"/>
  <c r="I4" i="22"/>
  <c r="I5" i="22" s="1"/>
  <c r="I4" i="20"/>
  <c r="H4" i="21"/>
  <c r="H5" i="21" s="1"/>
  <c r="J4" i="22"/>
  <c r="J5" i="22" s="1"/>
  <c r="J4" i="20"/>
  <c r="J11" i="20" s="1"/>
  <c r="I4" i="21"/>
  <c r="I5" i="21" s="1"/>
  <c r="K4" i="20"/>
  <c r="J4" i="21"/>
  <c r="J5" i="21" s="1"/>
  <c r="K4" i="22"/>
  <c r="K5" i="22" s="1"/>
  <c r="L4" i="22"/>
  <c r="L5" i="22" s="1"/>
  <c r="L4" i="20"/>
  <c r="K4" i="21"/>
  <c r="K5" i="21" s="1"/>
  <c r="P12" i="21"/>
  <c r="P41" i="21"/>
  <c r="T63" i="22"/>
  <c r="S63" i="21"/>
  <c r="U56" i="22"/>
  <c r="T56" i="21"/>
  <c r="P86" i="21"/>
  <c r="P75" i="21"/>
  <c r="T41" i="22"/>
  <c r="S41" i="21"/>
  <c r="U63" i="22"/>
  <c r="T63" i="21"/>
  <c r="Q42" i="22"/>
  <c r="P42" i="21"/>
  <c r="T64" i="22"/>
  <c r="S64" i="21"/>
  <c r="Q63" i="22"/>
  <c r="P63" i="21"/>
  <c r="Q97" i="22"/>
  <c r="P97" i="21"/>
  <c r="T32" i="21"/>
  <c r="U32" i="22"/>
  <c r="T46" i="21"/>
  <c r="T78" i="21"/>
  <c r="U34" i="22"/>
  <c r="T34" i="21"/>
  <c r="P78" i="21"/>
  <c r="T34" i="22"/>
  <c r="S34" i="21"/>
  <c r="R88" i="21"/>
  <c r="T49" i="22"/>
  <c r="S49" i="21"/>
  <c r="U49" i="22"/>
  <c r="T49" i="21"/>
  <c r="P88" i="21"/>
  <c r="R48" i="21"/>
  <c r="S48" i="22"/>
  <c r="T48" i="22"/>
  <c r="T44" i="22"/>
  <c r="S44" i="21"/>
  <c r="P67" i="21"/>
  <c r="S12" i="21"/>
  <c r="N4" i="20"/>
  <c r="M4" i="21"/>
  <c r="M5" i="21" s="1"/>
  <c r="N4" i="22"/>
  <c r="N5" i="22" s="1"/>
  <c r="S11" i="22"/>
  <c r="R11" i="21"/>
  <c r="P91" i="21"/>
  <c r="S46" i="22"/>
  <c r="R46" i="21"/>
  <c r="R19" i="21"/>
  <c r="S19" i="22"/>
  <c r="P29" i="21"/>
  <c r="Q29" i="22"/>
  <c r="V44" i="22"/>
  <c r="U44" i="22"/>
  <c r="T44" i="21"/>
  <c r="V58" i="22"/>
  <c r="U58" i="21"/>
  <c r="S53" i="22"/>
  <c r="R53" i="21"/>
  <c r="Q23" i="22"/>
  <c r="P23" i="21"/>
  <c r="Q11" i="22"/>
  <c r="P11" i="21"/>
  <c r="R70" i="21"/>
  <c r="S8" i="22"/>
  <c r="R8" i="21"/>
  <c r="T23" i="21"/>
  <c r="U23" i="22"/>
  <c r="R44" i="21"/>
  <c r="S44" i="22"/>
  <c r="U58" i="22"/>
  <c r="T58" i="21"/>
  <c r="P58" i="21"/>
  <c r="Q58" i="22"/>
  <c r="P80" i="21"/>
  <c r="U11" i="21"/>
  <c r="V11" i="22"/>
  <c r="P70" i="21"/>
  <c r="P8" i="21"/>
  <c r="Q8" i="22"/>
  <c r="S36" i="22"/>
  <c r="R36" i="21"/>
  <c r="R80" i="21"/>
  <c r="Q46" i="22"/>
  <c r="P46" i="21"/>
  <c r="T19" i="22"/>
  <c r="S19" i="21"/>
  <c r="Q36" i="22"/>
  <c r="P36" i="21"/>
  <c r="U11" i="22"/>
  <c r="T11" i="21"/>
  <c r="Q53" i="22"/>
  <c r="P53" i="21"/>
  <c r="S23" i="22"/>
  <c r="R23" i="21"/>
  <c r="T29" i="22"/>
  <c r="S29" i="21"/>
  <c r="U29" i="22"/>
  <c r="T29" i="21"/>
  <c r="T70" i="21"/>
  <c r="R91" i="21"/>
  <c r="S46" i="21"/>
  <c r="T46" i="22"/>
  <c r="U46" i="21"/>
  <c r="V46" i="22"/>
  <c r="U19" i="22"/>
  <c r="T19" i="21"/>
  <c r="U53" i="22"/>
  <c r="T53" i="21"/>
  <c r="T58" i="22"/>
  <c r="S58" i="21"/>
  <c r="S23" i="21"/>
  <c r="T23" i="22"/>
  <c r="S80" i="21"/>
  <c r="S29" i="22"/>
  <c r="R29" i="21"/>
  <c r="S70" i="21"/>
  <c r="T8" i="21"/>
  <c r="U8" i="22"/>
  <c r="T8" i="22"/>
  <c r="S8" i="21"/>
  <c r="F30" i="5"/>
  <c r="C22" i="23" s="1"/>
  <c r="K37" i="15"/>
  <c r="L29" i="23" s="1"/>
  <c r="Q31" i="20"/>
  <c r="Q27" i="22"/>
  <c r="P27" i="21"/>
  <c r="K32" i="15"/>
  <c r="L24" i="23" s="1"/>
  <c r="K64" i="15"/>
  <c r="L56" i="23" s="1"/>
  <c r="K54" i="15"/>
  <c r="L46" i="23" s="1"/>
  <c r="T30" i="20"/>
  <c r="R99" i="20"/>
  <c r="Q99" i="21" s="1"/>
  <c r="P37" i="21"/>
  <c r="Q37" i="22"/>
  <c r="T27" i="21"/>
  <c r="U27" i="22"/>
  <c r="K93" i="15"/>
  <c r="L85" i="23" s="1"/>
  <c r="K46" i="15"/>
  <c r="L38" i="23" s="1"/>
  <c r="R37" i="21"/>
  <c r="U79" i="20"/>
  <c r="T79" i="21" s="1"/>
  <c r="Q101" i="20"/>
  <c r="T37" i="22"/>
  <c r="S37" i="21"/>
  <c r="S27" i="22"/>
  <c r="R27" i="21"/>
  <c r="K16" i="15"/>
  <c r="L8" i="23" s="1"/>
  <c r="K40" i="15"/>
  <c r="L32" i="23" s="1"/>
  <c r="K77" i="15"/>
  <c r="L69" i="23" s="1"/>
  <c r="T37" i="21"/>
  <c r="U37" i="22"/>
  <c r="S27" i="21"/>
  <c r="T27" i="22"/>
  <c r="K65" i="15"/>
  <c r="L57" i="23" s="1"/>
  <c r="K85" i="15"/>
  <c r="L77" i="23" s="1"/>
  <c r="K18" i="15"/>
  <c r="L10" i="23" s="1"/>
  <c r="S69" i="20"/>
  <c r="S69" i="22" s="1"/>
  <c r="Q85" i="20"/>
  <c r="Q85" i="22" s="1"/>
  <c r="T67" i="21"/>
  <c r="K68" i="15"/>
  <c r="L60" i="23" s="1"/>
  <c r="K80" i="15"/>
  <c r="L72" i="23" s="1"/>
  <c r="K58" i="15"/>
  <c r="L50" i="23" s="1"/>
  <c r="K83" i="15"/>
  <c r="L75" i="23" s="1"/>
  <c r="K34" i="15"/>
  <c r="L26" i="23" s="1"/>
  <c r="T57" i="20"/>
  <c r="U77" i="20"/>
  <c r="U77" i="22" s="1"/>
  <c r="P83" i="21"/>
  <c r="S75" i="21"/>
  <c r="K42" i="15"/>
  <c r="L34" i="23" s="1"/>
  <c r="K26" i="15"/>
  <c r="L18" i="23" s="1"/>
  <c r="K88" i="15"/>
  <c r="L80" i="23" s="1"/>
  <c r="K72" i="15"/>
  <c r="L64" i="23" s="1"/>
  <c r="K91" i="15"/>
  <c r="L83" i="23" s="1"/>
  <c r="K75" i="15"/>
  <c r="L67" i="23" s="1"/>
  <c r="O4" i="21"/>
  <c r="O5" i="21" s="1"/>
  <c r="P4" i="20"/>
  <c r="P4" i="22"/>
  <c r="P5" i="22" s="1"/>
  <c r="K31" i="15"/>
  <c r="L23" i="23" s="1"/>
  <c r="M12" i="20"/>
  <c r="D17" i="12"/>
  <c r="K33" i="12"/>
  <c r="I25" i="23" s="1"/>
  <c r="K23" i="12"/>
  <c r="I15" i="23" s="1"/>
  <c r="K31" i="12"/>
  <c r="I23" i="23" s="1"/>
  <c r="K29" i="12"/>
  <c r="I21" i="23" s="1"/>
  <c r="K27" i="12"/>
  <c r="I19" i="23" s="1"/>
  <c r="K24" i="12"/>
  <c r="I16" i="23" s="1"/>
  <c r="D11" i="12"/>
  <c r="D33" i="28" l="1"/>
  <c r="B28" i="20"/>
  <c r="B28" i="22" s="1"/>
  <c r="D34" i="28"/>
  <c r="B29" i="20"/>
  <c r="B29" i="22" s="1"/>
  <c r="D35" i="28"/>
  <c r="B30" i="20"/>
  <c r="B30" i="22" s="1"/>
  <c r="D36" i="28"/>
  <c r="B31" i="20"/>
  <c r="B31" i="22" s="1"/>
  <c r="V19" i="22"/>
  <c r="U53" i="21"/>
  <c r="K36" i="15"/>
  <c r="L28" i="23" s="1"/>
  <c r="U42" i="21"/>
  <c r="V36" i="22"/>
  <c r="K19" i="15"/>
  <c r="L11" i="23" s="1"/>
  <c r="Q20" i="21"/>
  <c r="U23" i="21"/>
  <c r="K84" i="15"/>
  <c r="L76" i="23" s="1"/>
  <c r="K76" i="15"/>
  <c r="L68" i="23" s="1"/>
  <c r="K95" i="15"/>
  <c r="L87" i="23" s="1"/>
  <c r="K79" i="15"/>
  <c r="L71" i="23" s="1"/>
  <c r="K92" i="15"/>
  <c r="L84" i="23" s="1"/>
  <c r="K87" i="15"/>
  <c r="L79" i="23" s="1"/>
  <c r="K56" i="15"/>
  <c r="L48" i="23" s="1"/>
  <c r="K89" i="15"/>
  <c r="L81" i="23" s="1"/>
  <c r="V56" i="22"/>
  <c r="K55" i="15"/>
  <c r="L47" i="23" s="1"/>
  <c r="H55" i="15"/>
  <c r="K66" i="15"/>
  <c r="L58" i="23" s="1"/>
  <c r="H66" i="15"/>
  <c r="K71" i="15"/>
  <c r="L63" i="23" s="1"/>
  <c r="H71" i="15"/>
  <c r="K60" i="15"/>
  <c r="L52" i="23" s="1"/>
  <c r="H60" i="15"/>
  <c r="V37" i="22"/>
  <c r="K48" i="15"/>
  <c r="L40" i="23" s="1"/>
  <c r="H48" i="15"/>
  <c r="K81" i="15"/>
  <c r="L73" i="23" s="1"/>
  <c r="K38" i="15"/>
  <c r="L30" i="23" s="1"/>
  <c r="U12" i="21"/>
  <c r="U8" i="21"/>
  <c r="V26" i="22"/>
  <c r="K11" i="12"/>
  <c r="H11" i="12"/>
  <c r="K17" i="12"/>
  <c r="I9" i="23" s="1"/>
  <c r="H17" i="12"/>
  <c r="R7" i="21"/>
  <c r="S7" i="22"/>
  <c r="U27" i="21"/>
  <c r="V16" i="22"/>
  <c r="V70" i="22"/>
  <c r="U29" i="21"/>
  <c r="U67" i="21"/>
  <c r="V18" i="22"/>
  <c r="R9" i="22"/>
  <c r="G17" i="21"/>
  <c r="M9" i="22"/>
  <c r="V25" i="22"/>
  <c r="L26" i="21"/>
  <c r="L17" i="21"/>
  <c r="M8" i="22"/>
  <c r="R23" i="22"/>
  <c r="U7" i="22"/>
  <c r="Q19" i="21"/>
  <c r="Q22" i="21"/>
  <c r="Q8" i="21"/>
  <c r="U41" i="21"/>
  <c r="E35" i="4"/>
  <c r="E30" i="19" s="1"/>
  <c r="B8" i="21"/>
  <c r="B6" i="21"/>
  <c r="L11" i="21"/>
  <c r="C32" i="22"/>
  <c r="C87" i="22"/>
  <c r="V35" i="22"/>
  <c r="R56" i="22"/>
  <c r="R37" i="22"/>
  <c r="Q54" i="21"/>
  <c r="Q62" i="21"/>
  <c r="V40" i="22"/>
  <c r="U60" i="21"/>
  <c r="Q67" i="21"/>
  <c r="Q27" i="21"/>
  <c r="Q78" i="21"/>
  <c r="V63" i="22"/>
  <c r="V47" i="22"/>
  <c r="Q75" i="21"/>
  <c r="Q34" i="21"/>
  <c r="L19" i="21"/>
  <c r="L27" i="21"/>
  <c r="M14" i="22"/>
  <c r="M24" i="22"/>
  <c r="H84" i="22"/>
  <c r="H101" i="22"/>
  <c r="Q7" i="22"/>
  <c r="L25" i="21"/>
  <c r="L7" i="21"/>
  <c r="L10" i="21"/>
  <c r="M16" i="22"/>
  <c r="B26" i="21"/>
  <c r="L23" i="21"/>
  <c r="M23" i="22"/>
  <c r="R12" i="22"/>
  <c r="Q25" i="21"/>
  <c r="U64" i="21"/>
  <c r="G3" i="6"/>
  <c r="E53" i="6" s="1"/>
  <c r="G48" i="19" s="1"/>
  <c r="L21" i="21"/>
  <c r="Q95" i="21"/>
  <c r="V52" i="22"/>
  <c r="U62" i="21"/>
  <c r="B73" i="21"/>
  <c r="B59" i="21"/>
  <c r="B44" i="21"/>
  <c r="E74" i="4"/>
  <c r="E69" i="19" s="1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63" i="4"/>
  <c r="E58" i="19" s="1"/>
  <c r="E81" i="4"/>
  <c r="E76" i="19" s="1"/>
  <c r="B22" i="21"/>
  <c r="C11" i="22"/>
  <c r="E83" i="4"/>
  <c r="E78" i="19" s="1"/>
  <c r="C95" i="22"/>
  <c r="B9" i="21"/>
  <c r="B64" i="21"/>
  <c r="B35" i="21"/>
  <c r="E56" i="4"/>
  <c r="E51" i="19" s="1"/>
  <c r="E86" i="4"/>
  <c r="E81" i="19" s="1"/>
  <c r="B71" i="21"/>
  <c r="E91" i="4"/>
  <c r="E86" i="19" s="1"/>
  <c r="E84" i="4"/>
  <c r="E79" i="19" s="1"/>
  <c r="B33" i="21"/>
  <c r="E41" i="3"/>
  <c r="D36" i="19" s="1"/>
  <c r="B24" i="21"/>
  <c r="C66" i="22"/>
  <c r="E69" i="4"/>
  <c r="E64" i="19" s="1"/>
  <c r="C13" i="22"/>
  <c r="C76" i="22"/>
  <c r="B62" i="21"/>
  <c r="B54" i="21"/>
  <c r="E53" i="3"/>
  <c r="D48" i="19" s="1"/>
  <c r="B98" i="21"/>
  <c r="C50" i="22"/>
  <c r="B30" i="21"/>
  <c r="C52" i="22"/>
  <c r="B27" i="21"/>
  <c r="C49" i="22"/>
  <c r="B85" i="21"/>
  <c r="C16" i="22"/>
  <c r="B84" i="21"/>
  <c r="C42" i="22"/>
  <c r="G3" i="5"/>
  <c r="C37" i="22"/>
  <c r="E47" i="3"/>
  <c r="D42" i="19" s="1"/>
  <c r="B81" i="21"/>
  <c r="G2" i="5"/>
  <c r="E101" i="5" s="1"/>
  <c r="F96" i="19" s="1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E106" i="5"/>
  <c r="F101" i="19" s="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E78" i="3"/>
  <c r="D73" i="19" s="1"/>
  <c r="E51" i="3"/>
  <c r="D46" i="19" s="1"/>
  <c r="E58" i="5"/>
  <c r="F53" i="19" s="1"/>
  <c r="E50" i="3"/>
  <c r="D45" i="19" s="1"/>
  <c r="E37" i="3"/>
  <c r="D32" i="19" s="1"/>
  <c r="E43" i="3"/>
  <c r="D38" i="19" s="1"/>
  <c r="E49" i="3"/>
  <c r="D44" i="19" s="1"/>
  <c r="E45" i="3"/>
  <c r="D40" i="19" s="1"/>
  <c r="E54" i="3"/>
  <c r="D49" i="19" s="1"/>
  <c r="E46" i="3"/>
  <c r="D41" i="19" s="1"/>
  <c r="E39" i="3"/>
  <c r="D34" i="19" s="1"/>
  <c r="E73" i="4"/>
  <c r="E68" i="19" s="1"/>
  <c r="E101" i="4"/>
  <c r="E96" i="19" s="1"/>
  <c r="E95" i="4"/>
  <c r="E90" i="19" s="1"/>
  <c r="E106" i="4"/>
  <c r="E101" i="19" s="1"/>
  <c r="E42" i="3"/>
  <c r="D37" i="19" s="1"/>
  <c r="E52" i="3"/>
  <c r="D47" i="19" s="1"/>
  <c r="E40" i="3"/>
  <c r="D35" i="19" s="1"/>
  <c r="D28" i="20"/>
  <c r="D33" i="3"/>
  <c r="V38" i="22"/>
  <c r="R38" i="22"/>
  <c r="E79" i="3"/>
  <c r="D74" i="19" s="1"/>
  <c r="E77" i="3"/>
  <c r="D72" i="19" s="1"/>
  <c r="Q47" i="21"/>
  <c r="R18" i="22"/>
  <c r="G100" i="21"/>
  <c r="G30" i="21"/>
  <c r="E68" i="3"/>
  <c r="D63" i="19" s="1"/>
  <c r="E98" i="3"/>
  <c r="D93" i="19" s="1"/>
  <c r="Q86" i="21"/>
  <c r="U22" i="21"/>
  <c r="U54" i="21"/>
  <c r="E55" i="3"/>
  <c r="D50" i="19" s="1"/>
  <c r="D30" i="20"/>
  <c r="D35" i="3"/>
  <c r="H79" i="22"/>
  <c r="E105" i="4"/>
  <c r="E100" i="19" s="1"/>
  <c r="E80" i="4"/>
  <c r="E75" i="19" s="1"/>
  <c r="E99" i="4"/>
  <c r="E94" i="19" s="1"/>
  <c r="E77" i="4"/>
  <c r="E72" i="19" s="1"/>
  <c r="E104" i="4"/>
  <c r="E99" i="19" s="1"/>
  <c r="E96" i="4"/>
  <c r="E91" i="19" s="1"/>
  <c r="E94" i="4"/>
  <c r="E89" i="19" s="1"/>
  <c r="E71" i="4"/>
  <c r="E66" i="19" s="1"/>
  <c r="E103" i="4"/>
  <c r="E98" i="19" s="1"/>
  <c r="E70" i="4"/>
  <c r="E65" i="19" s="1"/>
  <c r="E76" i="4"/>
  <c r="E71" i="19" s="1"/>
  <c r="E98" i="4"/>
  <c r="E93" i="19" s="1"/>
  <c r="E66" i="4"/>
  <c r="E61" i="19" s="1"/>
  <c r="E89" i="4"/>
  <c r="E84" i="19" s="1"/>
  <c r="E57" i="4"/>
  <c r="E52" i="19" s="1"/>
  <c r="E59" i="4"/>
  <c r="E54" i="19" s="1"/>
  <c r="E78" i="4"/>
  <c r="E73" i="19" s="1"/>
  <c r="E85" i="4"/>
  <c r="E80" i="19" s="1"/>
  <c r="E88" i="4"/>
  <c r="E83" i="19" s="1"/>
  <c r="E64" i="4"/>
  <c r="E59" i="19" s="1"/>
  <c r="E62" i="4"/>
  <c r="E57" i="19" s="1"/>
  <c r="E79" i="4"/>
  <c r="E74" i="19" s="1"/>
  <c r="E100" i="4"/>
  <c r="E95" i="19" s="1"/>
  <c r="E68" i="4"/>
  <c r="E63" i="19" s="1"/>
  <c r="E90" i="4"/>
  <c r="E85" i="19" s="1"/>
  <c r="E58" i="4"/>
  <c r="E53" i="19" s="1"/>
  <c r="G3" i="28"/>
  <c r="G2" i="28"/>
  <c r="E97" i="4"/>
  <c r="E92" i="19" s="1"/>
  <c r="E65" i="4"/>
  <c r="E60" i="19" s="1"/>
  <c r="E75" i="4"/>
  <c r="E70" i="19" s="1"/>
  <c r="E61" i="4"/>
  <c r="E56" i="19" s="1"/>
  <c r="E93" i="4"/>
  <c r="E88" i="19" s="1"/>
  <c r="E72" i="4"/>
  <c r="E67" i="19" s="1"/>
  <c r="E67" i="4"/>
  <c r="E62" i="19" s="1"/>
  <c r="E55" i="4"/>
  <c r="E50" i="19" s="1"/>
  <c r="E87" i="4"/>
  <c r="E82" i="19" s="1"/>
  <c r="E102" i="4"/>
  <c r="E97" i="19" s="1"/>
  <c r="E92" i="4"/>
  <c r="E87" i="19" s="1"/>
  <c r="E60" i="4"/>
  <c r="E55" i="19" s="1"/>
  <c r="G2" i="6"/>
  <c r="E58" i="6" s="1"/>
  <c r="G53" i="19" s="1"/>
  <c r="G96" i="21"/>
  <c r="G81" i="21"/>
  <c r="G42" i="21"/>
  <c r="G67" i="21"/>
  <c r="G71" i="21"/>
  <c r="H14" i="22"/>
  <c r="G44" i="21"/>
  <c r="H28" i="22"/>
  <c r="H20" i="22"/>
  <c r="Q16" i="21"/>
  <c r="R16" i="22"/>
  <c r="Q11" i="21"/>
  <c r="Q28" i="21"/>
  <c r="V45" i="22"/>
  <c r="E56" i="3"/>
  <c r="D51" i="19" s="1"/>
  <c r="E60" i="3"/>
  <c r="D55" i="19" s="1"/>
  <c r="E102" i="3"/>
  <c r="D97" i="19" s="1"/>
  <c r="E88" i="3"/>
  <c r="D83" i="19" s="1"/>
  <c r="E71" i="3"/>
  <c r="D66" i="19" s="1"/>
  <c r="E69" i="3"/>
  <c r="D64" i="19" s="1"/>
  <c r="E90" i="3"/>
  <c r="D85" i="19" s="1"/>
  <c r="E33" i="6"/>
  <c r="G28" i="19" s="1"/>
  <c r="Q17" i="21"/>
  <c r="R17" i="22"/>
  <c r="V15" i="22"/>
  <c r="U15" i="21"/>
  <c r="Q59" i="21"/>
  <c r="E63" i="3"/>
  <c r="D58" i="19" s="1"/>
  <c r="E105" i="3"/>
  <c r="D100" i="19" s="1"/>
  <c r="E76" i="3"/>
  <c r="D71" i="19" s="1"/>
  <c r="E81" i="3"/>
  <c r="D76" i="19" s="1"/>
  <c r="E59" i="3"/>
  <c r="D54" i="19" s="1"/>
  <c r="E66" i="3"/>
  <c r="D61" i="19" s="1"/>
  <c r="E38" i="3"/>
  <c r="D33" i="19" s="1"/>
  <c r="V21" i="22"/>
  <c r="U21" i="21"/>
  <c r="R26" i="22"/>
  <c r="Q26" i="21"/>
  <c r="Q70" i="21"/>
  <c r="U34" i="21"/>
  <c r="E62" i="3"/>
  <c r="D57" i="19" s="1"/>
  <c r="E73" i="3"/>
  <c r="D68" i="19" s="1"/>
  <c r="E99" i="3"/>
  <c r="D94" i="19" s="1"/>
  <c r="E65" i="3"/>
  <c r="D60" i="19" s="1"/>
  <c r="E101" i="3"/>
  <c r="D96" i="19" s="1"/>
  <c r="E75" i="3"/>
  <c r="D70" i="19" s="1"/>
  <c r="E58" i="3"/>
  <c r="D53" i="19" s="1"/>
  <c r="V13" i="22"/>
  <c r="U13" i="21"/>
  <c r="E94" i="3"/>
  <c r="D89" i="19" s="1"/>
  <c r="E95" i="3"/>
  <c r="D90" i="19" s="1"/>
  <c r="E96" i="3"/>
  <c r="D91" i="19" s="1"/>
  <c r="E64" i="3"/>
  <c r="D59" i="19" s="1"/>
  <c r="E86" i="3"/>
  <c r="D81" i="19" s="1"/>
  <c r="E89" i="3"/>
  <c r="D84" i="19" s="1"/>
  <c r="E83" i="3"/>
  <c r="D78" i="19" s="1"/>
  <c r="E84" i="3"/>
  <c r="D79" i="19" s="1"/>
  <c r="E87" i="3"/>
  <c r="D82" i="19" s="1"/>
  <c r="E93" i="3"/>
  <c r="D88" i="19" s="1"/>
  <c r="E61" i="3"/>
  <c r="D56" i="19" s="1"/>
  <c r="E91" i="3"/>
  <c r="D86" i="19" s="1"/>
  <c r="E82" i="3"/>
  <c r="D77" i="19" s="1"/>
  <c r="E92" i="3"/>
  <c r="D87" i="19" s="1"/>
  <c r="E72" i="3"/>
  <c r="D67" i="19" s="1"/>
  <c r="E67" i="3"/>
  <c r="D62" i="19" s="1"/>
  <c r="E80" i="3"/>
  <c r="D75" i="19" s="1"/>
  <c r="E70" i="3"/>
  <c r="D65" i="19" s="1"/>
  <c r="E57" i="3"/>
  <c r="D52" i="19" s="1"/>
  <c r="E97" i="3"/>
  <c r="D92" i="19" s="1"/>
  <c r="E100" i="3"/>
  <c r="D95" i="19" s="1"/>
  <c r="E103" i="3"/>
  <c r="D98" i="19" s="1"/>
  <c r="E85" i="3"/>
  <c r="D80" i="19" s="1"/>
  <c r="E104" i="3"/>
  <c r="D99" i="19" s="1"/>
  <c r="E106" i="3"/>
  <c r="D101" i="19" s="1"/>
  <c r="E47" i="20"/>
  <c r="D52" i="4"/>
  <c r="E43" i="4"/>
  <c r="E38" i="19" s="1"/>
  <c r="E28" i="20"/>
  <c r="D33" i="4"/>
  <c r="E45" i="4"/>
  <c r="E40" i="19" s="1"/>
  <c r="E38" i="4"/>
  <c r="E33" i="19" s="1"/>
  <c r="E39" i="4"/>
  <c r="E34" i="19" s="1"/>
  <c r="E44" i="4"/>
  <c r="E39" i="19" s="1"/>
  <c r="E51" i="4"/>
  <c r="E46" i="19" s="1"/>
  <c r="E41" i="4"/>
  <c r="E36" i="19" s="1"/>
  <c r="E53" i="4"/>
  <c r="E48" i="19" s="1"/>
  <c r="E47" i="4"/>
  <c r="E42" i="19" s="1"/>
  <c r="E36" i="4"/>
  <c r="E31" i="19" s="1"/>
  <c r="E48" i="3"/>
  <c r="D43" i="19" s="1"/>
  <c r="E48" i="4"/>
  <c r="E43" i="19" s="1"/>
  <c r="E50" i="4"/>
  <c r="E45" i="19" s="1"/>
  <c r="E54" i="4"/>
  <c r="E49" i="19" s="1"/>
  <c r="E49" i="4"/>
  <c r="E44" i="19" s="1"/>
  <c r="D31" i="20"/>
  <c r="D36" i="3"/>
  <c r="E29" i="20"/>
  <c r="D34" i="4"/>
  <c r="E40" i="4"/>
  <c r="E35" i="19" s="1"/>
  <c r="E37" i="4"/>
  <c r="E32" i="19" s="1"/>
  <c r="E46" i="4"/>
  <c r="E41" i="19" s="1"/>
  <c r="E42" i="4"/>
  <c r="E37" i="19" s="1"/>
  <c r="E44" i="3"/>
  <c r="D39" i="19" s="1"/>
  <c r="F28" i="20"/>
  <c r="D33" i="5"/>
  <c r="F33" i="5" s="1"/>
  <c r="C25" i="23" s="1"/>
  <c r="G39" i="21"/>
  <c r="G50" i="21"/>
  <c r="H90" i="22"/>
  <c r="E77" i="20"/>
  <c r="D82" i="4"/>
  <c r="D69" i="20"/>
  <c r="D74" i="3"/>
  <c r="R21" i="1"/>
  <c r="Q63" i="21"/>
  <c r="R49" i="22"/>
  <c r="Q72" i="21"/>
  <c r="Q36" i="21"/>
  <c r="Q40" i="21"/>
  <c r="R29" i="22"/>
  <c r="M15" i="22"/>
  <c r="L15" i="21"/>
  <c r="L28" i="21"/>
  <c r="M28" i="22"/>
  <c r="M22" i="22"/>
  <c r="L22" i="21"/>
  <c r="M6" i="22"/>
  <c r="L6" i="21"/>
  <c r="M20" i="22"/>
  <c r="L20" i="21"/>
  <c r="L13" i="21"/>
  <c r="M13" i="22"/>
  <c r="Q91" i="21"/>
  <c r="Q53" i="21"/>
  <c r="R42" i="22"/>
  <c r="Q58" i="21"/>
  <c r="Q35" i="21"/>
  <c r="U68" i="21"/>
  <c r="V68" i="22"/>
  <c r="R44" i="22"/>
  <c r="Q80" i="21"/>
  <c r="R41" i="22"/>
  <c r="Q83" i="21"/>
  <c r="U69" i="21"/>
  <c r="V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V20" i="22"/>
  <c r="U20" i="21"/>
  <c r="V9" i="22"/>
  <c r="U9" i="21"/>
  <c r="R60" i="22"/>
  <c r="Q60" i="21"/>
  <c r="R52" i="22"/>
  <c r="Q52" i="21"/>
  <c r="R46" i="22"/>
  <c r="Q46" i="21"/>
  <c r="Q88" i="21"/>
  <c r="R48" i="22"/>
  <c r="Q48" i="21"/>
  <c r="U59" i="21"/>
  <c r="V59" i="22"/>
  <c r="R21" i="22"/>
  <c r="Q21" i="21"/>
  <c r="R10" i="22"/>
  <c r="Q10" i="21"/>
  <c r="V10" i="22"/>
  <c r="U10" i="21"/>
  <c r="R15" i="22"/>
  <c r="Q15" i="21"/>
  <c r="Q13" i="21"/>
  <c r="R13" i="22"/>
  <c r="R45" i="22"/>
  <c r="Q45" i="21"/>
  <c r="R64" i="22"/>
  <c r="Q64" i="21"/>
  <c r="U28" i="21"/>
  <c r="V28" i="22"/>
  <c r="U49" i="21"/>
  <c r="V49" i="22"/>
  <c r="R32" i="22"/>
  <c r="Q32" i="21"/>
  <c r="Q33" i="21"/>
  <c r="J18" i="20"/>
  <c r="I18" i="21" s="1"/>
  <c r="G6" i="20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L22" i="20"/>
  <c r="L22" i="22" s="1"/>
  <c r="F12" i="20"/>
  <c r="F8" i="20"/>
  <c r="F10" i="20"/>
  <c r="F10" i="22" s="1"/>
  <c r="F14" i="20"/>
  <c r="F18" i="20"/>
  <c r="F16" i="20"/>
  <c r="F25" i="20"/>
  <c r="F6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29" i="20"/>
  <c r="D14" i="20"/>
  <c r="D20" i="20"/>
  <c r="D12" i="20"/>
  <c r="D6" i="20"/>
  <c r="D13" i="20"/>
  <c r="D19" i="20"/>
  <c r="D8" i="20"/>
  <c r="D17" i="20"/>
  <c r="D24" i="20"/>
  <c r="D15" i="20"/>
  <c r="D16" i="20"/>
  <c r="O8" i="20"/>
  <c r="O26" i="20"/>
  <c r="O14" i="20"/>
  <c r="O19" i="20"/>
  <c r="O22" i="20"/>
  <c r="O5" i="20"/>
  <c r="O11" i="20"/>
  <c r="O6" i="20"/>
  <c r="O28" i="20"/>
  <c r="O21" i="20"/>
  <c r="O10" i="20"/>
  <c r="O13" i="20"/>
  <c r="O7" i="20"/>
  <c r="O20" i="20"/>
  <c r="O24" i="20"/>
  <c r="O25" i="20"/>
  <c r="O27" i="20"/>
  <c r="O15" i="20"/>
  <c r="O23" i="20"/>
  <c r="O17" i="20"/>
  <c r="O18" i="20"/>
  <c r="O9" i="20"/>
  <c r="O16" i="20"/>
  <c r="O12" i="20"/>
  <c r="I7" i="20"/>
  <c r="I17" i="20"/>
  <c r="I9" i="20"/>
  <c r="I19" i="20"/>
  <c r="I13" i="20"/>
  <c r="I24" i="20"/>
  <c r="I5" i="20"/>
  <c r="I15" i="20"/>
  <c r="I28" i="20"/>
  <c r="I6" i="20"/>
  <c r="I20" i="20"/>
  <c r="I26" i="20"/>
  <c r="I21" i="20"/>
  <c r="I8" i="20"/>
  <c r="I12" i="20"/>
  <c r="I11" i="20"/>
  <c r="I18" i="20"/>
  <c r="I25" i="20"/>
  <c r="I10" i="20"/>
  <c r="I27" i="20"/>
  <c r="I14" i="20"/>
  <c r="I22" i="20"/>
  <c r="I23" i="20"/>
  <c r="I16" i="20"/>
  <c r="I11" i="21"/>
  <c r="J11" i="22"/>
  <c r="J27" i="20"/>
  <c r="J6" i="20"/>
  <c r="J13" i="20"/>
  <c r="J21" i="20"/>
  <c r="J8" i="20"/>
  <c r="J14" i="20"/>
  <c r="J23" i="20"/>
  <c r="J9" i="20"/>
  <c r="J15" i="20"/>
  <c r="J25" i="20"/>
  <c r="J5" i="20"/>
  <c r="J12" i="20"/>
  <c r="J20" i="20"/>
  <c r="J26" i="20"/>
  <c r="J10" i="20"/>
  <c r="J7" i="20"/>
  <c r="J16" i="20"/>
  <c r="J22" i="20"/>
  <c r="J28" i="20"/>
  <c r="J19" i="20"/>
  <c r="J17" i="20"/>
  <c r="J24" i="20"/>
  <c r="K6" i="20"/>
  <c r="K14" i="20"/>
  <c r="K9" i="20"/>
  <c r="K10" i="20"/>
  <c r="K18" i="20"/>
  <c r="K5" i="20"/>
  <c r="K13" i="20"/>
  <c r="K17" i="20"/>
  <c r="K20" i="20"/>
  <c r="K26" i="20"/>
  <c r="K27" i="20"/>
  <c r="K25" i="20"/>
  <c r="K21" i="20"/>
  <c r="K12" i="20"/>
  <c r="K8" i="20"/>
  <c r="K15" i="20"/>
  <c r="K11" i="20"/>
  <c r="K7" i="20"/>
  <c r="K19" i="20"/>
  <c r="K16" i="20"/>
  <c r="K24" i="20"/>
  <c r="K22" i="20"/>
  <c r="K28" i="20"/>
  <c r="K23" i="20"/>
  <c r="L5" i="20"/>
  <c r="L26" i="20"/>
  <c r="L21" i="20"/>
  <c r="L7" i="20"/>
  <c r="L8" i="20"/>
  <c r="L12" i="20"/>
  <c r="L9" i="20"/>
  <c r="L17" i="20"/>
  <c r="L16" i="20"/>
  <c r="L28" i="20"/>
  <c r="L6" i="20"/>
  <c r="L27" i="20"/>
  <c r="L13" i="20"/>
  <c r="L18" i="20"/>
  <c r="L10" i="20"/>
  <c r="L20" i="20"/>
  <c r="L24" i="20"/>
  <c r="L25" i="20"/>
  <c r="L14" i="20"/>
  <c r="L23" i="20"/>
  <c r="L15" i="20"/>
  <c r="L19" i="20"/>
  <c r="L11" i="20"/>
  <c r="N8" i="20"/>
  <c r="N12" i="20"/>
  <c r="N16" i="20"/>
  <c r="N20" i="20"/>
  <c r="N5" i="20"/>
  <c r="N9" i="20"/>
  <c r="N13" i="20"/>
  <c r="N17" i="20"/>
  <c r="N21" i="20"/>
  <c r="N25" i="20"/>
  <c r="N6" i="20"/>
  <c r="N10" i="20"/>
  <c r="N14" i="20"/>
  <c r="N18" i="20"/>
  <c r="N22" i="20"/>
  <c r="N15" i="20"/>
  <c r="N26" i="20"/>
  <c r="N19" i="20"/>
  <c r="N27" i="20"/>
  <c r="N7" i="20"/>
  <c r="N23" i="20"/>
  <c r="N28" i="20"/>
  <c r="N11" i="20"/>
  <c r="N24" i="20"/>
  <c r="T33" i="21"/>
  <c r="S33" i="21"/>
  <c r="K12" i="15"/>
  <c r="L4" i="23" s="1"/>
  <c r="P66" i="21"/>
  <c r="U66" i="21"/>
  <c r="T14" i="22"/>
  <c r="S14" i="21"/>
  <c r="S14" i="22"/>
  <c r="R14" i="21"/>
  <c r="V33" i="22"/>
  <c r="U33" i="21"/>
  <c r="R84" i="21"/>
  <c r="R82" i="21"/>
  <c r="T55" i="22"/>
  <c r="S55" i="21"/>
  <c r="R55" i="22"/>
  <c r="Q55" i="21"/>
  <c r="S79" i="21"/>
  <c r="R51" i="21"/>
  <c r="S51" i="22"/>
  <c r="K35" i="15"/>
  <c r="L27" i="23" s="1"/>
  <c r="R76" i="21"/>
  <c r="Q43" i="22"/>
  <c r="P43" i="21"/>
  <c r="P74" i="21"/>
  <c r="Q30" i="21"/>
  <c r="R30" i="22"/>
  <c r="Q30" i="22"/>
  <c r="P30" i="21"/>
  <c r="P93" i="21"/>
  <c r="S71" i="21"/>
  <c r="R31" i="22"/>
  <c r="Q31" i="21"/>
  <c r="R90" i="21"/>
  <c r="R68" i="21"/>
  <c r="R66" i="21"/>
  <c r="S66" i="21"/>
  <c r="Q14" i="21"/>
  <c r="R14" i="22"/>
  <c r="Q14" i="22"/>
  <c r="P14" i="21"/>
  <c r="Q33" i="22"/>
  <c r="P33" i="21"/>
  <c r="T61" i="22"/>
  <c r="S61" i="21"/>
  <c r="V61" i="22"/>
  <c r="U61" i="21"/>
  <c r="K73" i="15"/>
  <c r="L65" i="23" s="1"/>
  <c r="Q82" i="21"/>
  <c r="P55" i="21"/>
  <c r="Q55" i="22"/>
  <c r="R7" i="22"/>
  <c r="Q7" i="21"/>
  <c r="Q79" i="21"/>
  <c r="R51" i="22"/>
  <c r="Q51" i="21"/>
  <c r="Q51" i="22"/>
  <c r="P51" i="21"/>
  <c r="T76" i="21"/>
  <c r="T43" i="22"/>
  <c r="S43" i="21"/>
  <c r="V43" i="22"/>
  <c r="U43" i="21"/>
  <c r="Q96" i="21"/>
  <c r="T74" i="21"/>
  <c r="T30" i="22"/>
  <c r="S30" i="21"/>
  <c r="V30" i="22"/>
  <c r="U30" i="21"/>
  <c r="Q93" i="21"/>
  <c r="R71" i="21"/>
  <c r="Q31" i="22"/>
  <c r="P31" i="21"/>
  <c r="T31" i="22"/>
  <c r="S31" i="21"/>
  <c r="Q90" i="21"/>
  <c r="R87" i="21"/>
  <c r="Q87" i="21"/>
  <c r="Q66" i="21"/>
  <c r="R33" i="21"/>
  <c r="S33" i="22"/>
  <c r="Q84" i="21"/>
  <c r="S61" i="22"/>
  <c r="R61" i="21"/>
  <c r="U61" i="22"/>
  <c r="T61" i="21"/>
  <c r="P82" i="21"/>
  <c r="V55" i="22"/>
  <c r="U55" i="21"/>
  <c r="S7" i="21"/>
  <c r="T7" i="22"/>
  <c r="P79" i="21"/>
  <c r="T51" i="22"/>
  <c r="S51" i="21"/>
  <c r="L3" i="23"/>
  <c r="P76" i="21"/>
  <c r="Q76" i="21"/>
  <c r="U43" i="22"/>
  <c r="T43" i="21"/>
  <c r="R43" i="21"/>
  <c r="S43" i="22"/>
  <c r="P96" i="21"/>
  <c r="R74" i="21"/>
  <c r="U30" i="22"/>
  <c r="T30" i="21"/>
  <c r="S30" i="22"/>
  <c r="R30" i="21"/>
  <c r="T71" i="21"/>
  <c r="P71" i="21"/>
  <c r="V31" i="22"/>
  <c r="U31" i="21"/>
  <c r="T31" i="21"/>
  <c r="U31" i="22"/>
  <c r="S68" i="21"/>
  <c r="Q68" i="21"/>
  <c r="P87" i="21"/>
  <c r="T66" i="21"/>
  <c r="V14" i="22"/>
  <c r="U14" i="21"/>
  <c r="T14" i="21"/>
  <c r="U14" i="22"/>
  <c r="P84" i="21"/>
  <c r="Q61" i="22"/>
  <c r="P61" i="21"/>
  <c r="R61" i="22"/>
  <c r="Q61" i="21"/>
  <c r="U55" i="22"/>
  <c r="T55" i="21"/>
  <c r="S55" i="22"/>
  <c r="R55" i="21"/>
  <c r="P101" i="21"/>
  <c r="R79" i="21"/>
  <c r="V51" i="22"/>
  <c r="U51" i="21"/>
  <c r="U51" i="22"/>
  <c r="T51" i="21"/>
  <c r="Q99" i="22"/>
  <c r="P99" i="21"/>
  <c r="S76" i="21"/>
  <c r="R43" i="22"/>
  <c r="Q43" i="21"/>
  <c r="S74" i="21"/>
  <c r="Q74" i="21"/>
  <c r="Q71" i="21"/>
  <c r="S31" i="22"/>
  <c r="R31" i="21"/>
  <c r="P90" i="21"/>
  <c r="P68" i="21"/>
  <c r="T68" i="21"/>
  <c r="K29" i="15"/>
  <c r="L21" i="23" s="1"/>
  <c r="P8" i="20"/>
  <c r="P12" i="20"/>
  <c r="P17" i="20"/>
  <c r="P25" i="20"/>
  <c r="P41" i="20"/>
  <c r="P57" i="20"/>
  <c r="P73" i="20"/>
  <c r="P73" i="22" s="1"/>
  <c r="P89" i="20"/>
  <c r="P89" i="22" s="1"/>
  <c r="P32" i="20"/>
  <c r="P48" i="20"/>
  <c r="P64" i="20"/>
  <c r="P80" i="20"/>
  <c r="P80" i="22" s="1"/>
  <c r="P96" i="20"/>
  <c r="P96" i="22" s="1"/>
  <c r="P22" i="20"/>
  <c r="P35" i="20"/>
  <c r="P51" i="20"/>
  <c r="P67" i="20"/>
  <c r="P67" i="22" s="1"/>
  <c r="P83" i="20"/>
  <c r="P83" i="22" s="1"/>
  <c r="P98" i="20"/>
  <c r="P26" i="20"/>
  <c r="P42" i="20"/>
  <c r="P58" i="20"/>
  <c r="P74" i="20"/>
  <c r="P74" i="22" s="1"/>
  <c r="P90" i="20"/>
  <c r="P90" i="22" s="1"/>
  <c r="P9" i="20"/>
  <c r="P13" i="20"/>
  <c r="P19" i="20"/>
  <c r="P29" i="20"/>
  <c r="P45" i="20"/>
  <c r="P61" i="20"/>
  <c r="P77" i="20"/>
  <c r="P77" i="22" s="1"/>
  <c r="P93" i="20"/>
  <c r="P93" i="22" s="1"/>
  <c r="P36" i="20"/>
  <c r="P52" i="20"/>
  <c r="P68" i="20"/>
  <c r="P68" i="22" s="1"/>
  <c r="P84" i="20"/>
  <c r="P84" i="22" s="1"/>
  <c r="P16" i="20"/>
  <c r="P24" i="20"/>
  <c r="P39" i="20"/>
  <c r="P55" i="20"/>
  <c r="P71" i="20"/>
  <c r="P71" i="22" s="1"/>
  <c r="P87" i="20"/>
  <c r="P87" i="22" s="1"/>
  <c r="P99" i="20"/>
  <c r="P30" i="20"/>
  <c r="P46" i="20"/>
  <c r="P62" i="20"/>
  <c r="P78" i="20"/>
  <c r="P78" i="22" s="1"/>
  <c r="P94" i="20"/>
  <c r="P94" i="22" s="1"/>
  <c r="P5" i="20"/>
  <c r="P10" i="20"/>
  <c r="P14" i="20"/>
  <c r="P21" i="20"/>
  <c r="P33" i="20"/>
  <c r="P49" i="20"/>
  <c r="P65" i="20"/>
  <c r="P81" i="20"/>
  <c r="P81" i="22" s="1"/>
  <c r="P97" i="20"/>
  <c r="P40" i="20"/>
  <c r="P56" i="20"/>
  <c r="P72" i="20"/>
  <c r="P72" i="22" s="1"/>
  <c r="P88" i="20"/>
  <c r="P88" i="22" s="1"/>
  <c r="P18" i="20"/>
  <c r="P27" i="20"/>
  <c r="P43" i="20"/>
  <c r="P59" i="20"/>
  <c r="P75" i="20"/>
  <c r="P75" i="22" s="1"/>
  <c r="P91" i="20"/>
  <c r="P91" i="22" s="1"/>
  <c r="P100" i="20"/>
  <c r="P34" i="20"/>
  <c r="P50" i="20"/>
  <c r="P66" i="20"/>
  <c r="P66" i="22" s="1"/>
  <c r="P82" i="20"/>
  <c r="P82" i="22" s="1"/>
  <c r="P23" i="20"/>
  <c r="P85" i="20"/>
  <c r="P85" i="22" s="1"/>
  <c r="P76" i="20"/>
  <c r="P76" i="22" s="1"/>
  <c r="P47" i="20"/>
  <c r="P101" i="20"/>
  <c r="P86" i="20"/>
  <c r="P86" i="22" s="1"/>
  <c r="P7" i="20"/>
  <c r="P37" i="20"/>
  <c r="P28" i="20"/>
  <c r="P92" i="20"/>
  <c r="P92" i="22" s="1"/>
  <c r="P63" i="20"/>
  <c r="P38" i="20"/>
  <c r="P6" i="20"/>
  <c r="P11" i="20"/>
  <c r="P53" i="20"/>
  <c r="P44" i="20"/>
  <c r="P20" i="20"/>
  <c r="P79" i="20"/>
  <c r="P79" i="22" s="1"/>
  <c r="P54" i="20"/>
  <c r="P15" i="20"/>
  <c r="P69" i="20"/>
  <c r="P69" i="22" s="1"/>
  <c r="P60" i="20"/>
  <c r="P31" i="20"/>
  <c r="P95" i="20"/>
  <c r="P95" i="22" s="1"/>
  <c r="P70" i="20"/>
  <c r="P70" i="22" s="1"/>
  <c r="P81" i="21"/>
  <c r="S81" i="21"/>
  <c r="T65" i="22"/>
  <c r="S65" i="21"/>
  <c r="T24" i="22"/>
  <c r="S24" i="21"/>
  <c r="U24" i="21"/>
  <c r="V24" i="22"/>
  <c r="P77" i="21"/>
  <c r="R57" i="21"/>
  <c r="S57" i="22"/>
  <c r="R89" i="21"/>
  <c r="Q89" i="21"/>
  <c r="Q73" i="21"/>
  <c r="T73" i="21"/>
  <c r="P50" i="21"/>
  <c r="Q50" i="22"/>
  <c r="T50" i="22"/>
  <c r="S50" i="21"/>
  <c r="P69" i="21"/>
  <c r="V39" i="22"/>
  <c r="U39" i="21"/>
  <c r="T39" i="21"/>
  <c r="U39" i="22"/>
  <c r="Q81" i="21"/>
  <c r="R81" i="21"/>
  <c r="R65" i="22"/>
  <c r="Q65" i="21"/>
  <c r="K70" i="15"/>
  <c r="L62" i="23" s="1"/>
  <c r="U24" i="22"/>
  <c r="T24" i="21"/>
  <c r="R24" i="21"/>
  <c r="S24" i="22"/>
  <c r="P94" i="21"/>
  <c r="Q77" i="21"/>
  <c r="R57" i="22"/>
  <c r="Q57" i="21"/>
  <c r="S57" i="21"/>
  <c r="T57" i="22"/>
  <c r="P89" i="21"/>
  <c r="P73" i="21"/>
  <c r="U50" i="21"/>
  <c r="V50" i="22"/>
  <c r="U50" i="22"/>
  <c r="T50" i="21"/>
  <c r="K90" i="15"/>
  <c r="L82" i="23" s="1"/>
  <c r="P85" i="21"/>
  <c r="K74" i="15"/>
  <c r="L66" i="23" s="1"/>
  <c r="Q69" i="21"/>
  <c r="S39" i="22"/>
  <c r="R39" i="21"/>
  <c r="K44" i="15"/>
  <c r="L36" i="23" s="1"/>
  <c r="P98" i="21"/>
  <c r="Q98" i="22"/>
  <c r="P65" i="21"/>
  <c r="Q65" i="22"/>
  <c r="U65" i="22"/>
  <c r="T65" i="21"/>
  <c r="Q24" i="21"/>
  <c r="R24" i="22"/>
  <c r="Q94" i="21"/>
  <c r="K82" i="15"/>
  <c r="L74" i="23" s="1"/>
  <c r="S77" i="21"/>
  <c r="K62" i="15"/>
  <c r="L54" i="23" s="1"/>
  <c r="Q57" i="22"/>
  <c r="P57" i="21"/>
  <c r="R73" i="21"/>
  <c r="S50" i="22"/>
  <c r="R50" i="21"/>
  <c r="S69" i="21"/>
  <c r="T69" i="21"/>
  <c r="R39" i="22"/>
  <c r="Q39" i="21"/>
  <c r="K86" i="15"/>
  <c r="L78" i="23" s="1"/>
  <c r="R65" i="21"/>
  <c r="S65" i="22"/>
  <c r="V65" i="22"/>
  <c r="U65" i="21"/>
  <c r="Q24" i="22"/>
  <c r="P24" i="21"/>
  <c r="T77" i="21"/>
  <c r="R77" i="21"/>
  <c r="U57" i="22"/>
  <c r="T57" i="21"/>
  <c r="V57" i="22"/>
  <c r="U57" i="21"/>
  <c r="K94" i="15"/>
  <c r="L86" i="23" s="1"/>
  <c r="S73" i="21"/>
  <c r="K78" i="15"/>
  <c r="L70" i="23" s="1"/>
  <c r="R50" i="22"/>
  <c r="Q50" i="21"/>
  <c r="Q85" i="21"/>
  <c r="R85" i="21"/>
  <c r="R69" i="21"/>
  <c r="S39" i="21"/>
  <c r="T39" i="22"/>
  <c r="P39" i="21"/>
  <c r="Q39" i="22"/>
  <c r="L12" i="21"/>
  <c r="M12" i="22"/>
  <c r="D80" i="20" l="1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G28" i="20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G53" i="20"/>
  <c r="F53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53" i="20"/>
  <c r="F101" i="20"/>
  <c r="E101" i="21" s="1"/>
  <c r="F96" i="20"/>
  <c r="F96" i="22" s="1"/>
  <c r="D69" i="4"/>
  <c r="E64" i="20"/>
  <c r="E64" i="22" s="1"/>
  <c r="E81" i="20"/>
  <c r="D81" i="21" s="1"/>
  <c r="D74" i="4"/>
  <c r="E69" i="20"/>
  <c r="E69" i="22" s="1"/>
  <c r="G48" i="20"/>
  <c r="F48" i="21" s="1"/>
  <c r="E39" i="28"/>
  <c r="E37" i="28"/>
  <c r="E38" i="28"/>
  <c r="E35" i="6"/>
  <c r="E47" i="5"/>
  <c r="E34" i="5"/>
  <c r="F29" i="19" s="1"/>
  <c r="E34" i="6"/>
  <c r="G29" i="19" s="1"/>
  <c r="E51" i="6"/>
  <c r="G46" i="19" s="1"/>
  <c r="E37" i="6"/>
  <c r="G32" i="19" s="1"/>
  <c r="E48" i="6"/>
  <c r="G43" i="19" s="1"/>
  <c r="E54" i="6"/>
  <c r="G49" i="19" s="1"/>
  <c r="E45" i="6"/>
  <c r="G40" i="19" s="1"/>
  <c r="D53" i="6"/>
  <c r="E50" i="6"/>
  <c r="G45" i="19" s="1"/>
  <c r="E47" i="6"/>
  <c r="G42" i="19" s="1"/>
  <c r="E42" i="6"/>
  <c r="G37" i="19" s="1"/>
  <c r="E49" i="6"/>
  <c r="G44" i="19" s="1"/>
  <c r="E41" i="6"/>
  <c r="G36" i="19" s="1"/>
  <c r="E44" i="6"/>
  <c r="G39" i="19" s="1"/>
  <c r="E38" i="6"/>
  <c r="G33" i="19" s="1"/>
  <c r="E36" i="6"/>
  <c r="G31" i="19" s="1"/>
  <c r="E46" i="6"/>
  <c r="G41" i="19" s="1"/>
  <c r="E43" i="6"/>
  <c r="G38" i="19" s="1"/>
  <c r="E52" i="6"/>
  <c r="G47" i="19" s="1"/>
  <c r="E39" i="6"/>
  <c r="G34" i="19" s="1"/>
  <c r="E40" i="6"/>
  <c r="G35" i="19" s="1"/>
  <c r="D91" i="4"/>
  <c r="D83" i="4"/>
  <c r="D68" i="4"/>
  <c r="D66" i="3"/>
  <c r="E57" i="5"/>
  <c r="F52" i="19" s="1"/>
  <c r="E71" i="5"/>
  <c r="F66" i="19" s="1"/>
  <c r="D101" i="5"/>
  <c r="D56" i="4"/>
  <c r="E52" i="5"/>
  <c r="F47" i="19" s="1"/>
  <c r="E86" i="5"/>
  <c r="F81" i="19" s="1"/>
  <c r="E89" i="5"/>
  <c r="F84" i="19" s="1"/>
  <c r="E88" i="5"/>
  <c r="F83" i="19" s="1"/>
  <c r="D86" i="4"/>
  <c r="E66" i="6"/>
  <c r="G61" i="19" s="1"/>
  <c r="E49" i="5"/>
  <c r="F44" i="19" s="1"/>
  <c r="E39" i="5"/>
  <c r="F34" i="19" s="1"/>
  <c r="D46" i="3"/>
  <c r="E87" i="5"/>
  <c r="F82" i="19" s="1"/>
  <c r="E74" i="5"/>
  <c r="F69" i="19" s="1"/>
  <c r="D95" i="3"/>
  <c r="D66" i="4"/>
  <c r="D41" i="3"/>
  <c r="E41" i="5"/>
  <c r="F36" i="19" s="1"/>
  <c r="E77" i="5"/>
  <c r="F72" i="19" s="1"/>
  <c r="E61" i="5"/>
  <c r="F56" i="19" s="1"/>
  <c r="E36" i="5"/>
  <c r="F31" i="19" s="1"/>
  <c r="E84" i="5"/>
  <c r="F79" i="19" s="1"/>
  <c r="E104" i="5"/>
  <c r="F99" i="19" s="1"/>
  <c r="E99" i="5"/>
  <c r="F94" i="19" s="1"/>
  <c r="D95" i="4"/>
  <c r="D64" i="4"/>
  <c r="D58" i="5"/>
  <c r="F58" i="5" s="1"/>
  <c r="C50" i="23" s="1"/>
  <c r="D76" i="3"/>
  <c r="E72" i="20"/>
  <c r="E72" i="22" s="1"/>
  <c r="E38" i="5"/>
  <c r="F33" i="19" s="1"/>
  <c r="D53" i="3"/>
  <c r="E50" i="5"/>
  <c r="F45" i="19" s="1"/>
  <c r="D52" i="3"/>
  <c r="E44" i="5"/>
  <c r="F39" i="19" s="1"/>
  <c r="E56" i="5"/>
  <c r="F51" i="19" s="1"/>
  <c r="E73" i="5"/>
  <c r="F68" i="19" s="1"/>
  <c r="E85" i="5"/>
  <c r="F80" i="19" s="1"/>
  <c r="E76" i="5"/>
  <c r="F71" i="19" s="1"/>
  <c r="E64" i="5"/>
  <c r="F59" i="19" s="1"/>
  <c r="E96" i="6"/>
  <c r="G91" i="19" s="1"/>
  <c r="D59" i="4"/>
  <c r="E48" i="5"/>
  <c r="F43" i="19" s="1"/>
  <c r="D49" i="3"/>
  <c r="E83" i="5"/>
  <c r="F78" i="19" s="1"/>
  <c r="E60" i="5"/>
  <c r="F55" i="19" s="1"/>
  <c r="E67" i="5"/>
  <c r="F62" i="19" s="1"/>
  <c r="E68" i="5"/>
  <c r="F63" i="19" s="1"/>
  <c r="E78" i="5"/>
  <c r="F73" i="19" s="1"/>
  <c r="E97" i="5"/>
  <c r="F92" i="19" s="1"/>
  <c r="D106" i="3"/>
  <c r="D51" i="3"/>
  <c r="D45" i="20"/>
  <c r="C45" i="21" s="1"/>
  <c r="D58" i="3"/>
  <c r="E90" i="6"/>
  <c r="G85" i="19" s="1"/>
  <c r="E95" i="6"/>
  <c r="G90" i="19" s="1"/>
  <c r="E42" i="5"/>
  <c r="F37" i="19" s="1"/>
  <c r="E54" i="5"/>
  <c r="F49" i="19" s="1"/>
  <c r="E35" i="5"/>
  <c r="F30" i="19" s="1"/>
  <c r="E45" i="5"/>
  <c r="F40" i="19" s="1"/>
  <c r="E46" i="5"/>
  <c r="F41" i="19" s="1"/>
  <c r="E81" i="5"/>
  <c r="F76" i="19" s="1"/>
  <c r="E96" i="5"/>
  <c r="F91" i="19" s="1"/>
  <c r="E94" i="5"/>
  <c r="F89" i="19" s="1"/>
  <c r="E59" i="5"/>
  <c r="F54" i="19" s="1"/>
  <c r="E92" i="5"/>
  <c r="F87" i="19" s="1"/>
  <c r="E98" i="5"/>
  <c r="F93" i="19" s="1"/>
  <c r="E93" i="5"/>
  <c r="F88" i="19" s="1"/>
  <c r="E91" i="5"/>
  <c r="F86" i="19" s="1"/>
  <c r="E63" i="5"/>
  <c r="F58" i="19" s="1"/>
  <c r="E66" i="5"/>
  <c r="F61" i="19" s="1"/>
  <c r="E69" i="5"/>
  <c r="F64" i="19" s="1"/>
  <c r="E95" i="5"/>
  <c r="F90" i="19" s="1"/>
  <c r="E82" i="5"/>
  <c r="F77" i="19" s="1"/>
  <c r="D65" i="4"/>
  <c r="E93" i="6"/>
  <c r="G88" i="19" s="1"/>
  <c r="E40" i="5"/>
  <c r="F35" i="19" s="1"/>
  <c r="E51" i="5"/>
  <c r="F46" i="19" s="1"/>
  <c r="E53" i="5"/>
  <c r="F48" i="19" s="1"/>
  <c r="E43" i="5"/>
  <c r="F38" i="19" s="1"/>
  <c r="E37" i="5"/>
  <c r="F32" i="19" s="1"/>
  <c r="D39" i="3"/>
  <c r="E55" i="5"/>
  <c r="F50" i="19" s="1"/>
  <c r="E72" i="5"/>
  <c r="F67" i="19" s="1"/>
  <c r="E80" i="5"/>
  <c r="F75" i="19" s="1"/>
  <c r="E90" i="5"/>
  <c r="F85" i="19" s="1"/>
  <c r="E79" i="5"/>
  <c r="F74" i="19" s="1"/>
  <c r="E103" i="5"/>
  <c r="F98" i="19" s="1"/>
  <c r="E100" i="5"/>
  <c r="F95" i="19" s="1"/>
  <c r="E105" i="5"/>
  <c r="F100" i="19" s="1"/>
  <c r="E62" i="5"/>
  <c r="F57" i="19" s="1"/>
  <c r="E75" i="5"/>
  <c r="F70" i="19" s="1"/>
  <c r="E65" i="5"/>
  <c r="F60" i="19" s="1"/>
  <c r="E102" i="5"/>
  <c r="F97" i="19" s="1"/>
  <c r="E70" i="5"/>
  <c r="F65" i="19" s="1"/>
  <c r="D43" i="3"/>
  <c r="D106" i="5"/>
  <c r="D98" i="3"/>
  <c r="D106" i="4"/>
  <c r="E78" i="6"/>
  <c r="G73" i="19" s="1"/>
  <c r="E91" i="6"/>
  <c r="G86" i="19" s="1"/>
  <c r="D55" i="20"/>
  <c r="D55" i="22" s="1"/>
  <c r="D92" i="3"/>
  <c r="E87" i="6"/>
  <c r="G82" i="19" s="1"/>
  <c r="E97" i="6"/>
  <c r="G92" i="19" s="1"/>
  <c r="E86" i="6"/>
  <c r="G81" i="19" s="1"/>
  <c r="D37" i="3"/>
  <c r="D77" i="3"/>
  <c r="D93" i="3"/>
  <c r="D73" i="4"/>
  <c r="D89" i="4"/>
  <c r="D55" i="3"/>
  <c r="D84" i="3"/>
  <c r="D93" i="4"/>
  <c r="E99" i="6"/>
  <c r="G94" i="19" s="1"/>
  <c r="E69" i="6"/>
  <c r="G64" i="19" s="1"/>
  <c r="E79" i="6"/>
  <c r="G74" i="19" s="1"/>
  <c r="D78" i="4"/>
  <c r="D69" i="3"/>
  <c r="D105" i="4"/>
  <c r="D100" i="3"/>
  <c r="E106" i="6"/>
  <c r="G101" i="19" s="1"/>
  <c r="E76" i="6"/>
  <c r="G71" i="19" s="1"/>
  <c r="E88" i="6"/>
  <c r="G83" i="19" s="1"/>
  <c r="E94" i="6"/>
  <c r="G89" i="19" s="1"/>
  <c r="E103" i="6"/>
  <c r="G98" i="19" s="1"/>
  <c r="E101" i="6"/>
  <c r="G96" i="19" s="1"/>
  <c r="E98" i="6"/>
  <c r="G93" i="19" s="1"/>
  <c r="E64" i="6"/>
  <c r="G59" i="19" s="1"/>
  <c r="E77" i="6"/>
  <c r="G72" i="19" s="1"/>
  <c r="E68" i="6"/>
  <c r="G63" i="19" s="1"/>
  <c r="E82" i="6"/>
  <c r="G77" i="19" s="1"/>
  <c r="E100" i="6"/>
  <c r="G95" i="19" s="1"/>
  <c r="E63" i="6"/>
  <c r="G58" i="19" s="1"/>
  <c r="E85" i="6"/>
  <c r="G80" i="19" s="1"/>
  <c r="D33" i="6"/>
  <c r="E65" i="6"/>
  <c r="G60" i="19" s="1"/>
  <c r="D62" i="4"/>
  <c r="D104" i="4"/>
  <c r="D80" i="3"/>
  <c r="D87" i="4"/>
  <c r="D97" i="4"/>
  <c r="D99" i="3"/>
  <c r="E67" i="6"/>
  <c r="G62" i="19" s="1"/>
  <c r="E56" i="6"/>
  <c r="G51" i="19" s="1"/>
  <c r="E81" i="6"/>
  <c r="G76" i="19" s="1"/>
  <c r="E55" i="6"/>
  <c r="G50" i="19" s="1"/>
  <c r="E84" i="6"/>
  <c r="G79" i="19" s="1"/>
  <c r="E73" i="6"/>
  <c r="G68" i="19" s="1"/>
  <c r="E75" i="6"/>
  <c r="G70" i="19" s="1"/>
  <c r="E89" i="6"/>
  <c r="G84" i="19" s="1"/>
  <c r="E70" i="6"/>
  <c r="G65" i="19" s="1"/>
  <c r="E104" i="6"/>
  <c r="G99" i="19" s="1"/>
  <c r="E92" i="6"/>
  <c r="G87" i="19" s="1"/>
  <c r="E74" i="6"/>
  <c r="G69" i="19" s="1"/>
  <c r="E83" i="6"/>
  <c r="G78" i="19" s="1"/>
  <c r="E61" i="6"/>
  <c r="G56" i="19" s="1"/>
  <c r="E62" i="6"/>
  <c r="G57" i="19" s="1"/>
  <c r="E71" i="6"/>
  <c r="G66" i="19" s="1"/>
  <c r="E80" i="6"/>
  <c r="G75" i="19" s="1"/>
  <c r="E57" i="6"/>
  <c r="G52" i="19" s="1"/>
  <c r="E60" i="6"/>
  <c r="G55" i="19" s="1"/>
  <c r="E59" i="6"/>
  <c r="G54" i="19" s="1"/>
  <c r="E102" i="6"/>
  <c r="G97" i="19" s="1"/>
  <c r="E72" i="6"/>
  <c r="G67" i="19" s="1"/>
  <c r="E105" i="6"/>
  <c r="G100" i="19" s="1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E48" i="28"/>
  <c r="E44" i="28"/>
  <c r="E40" i="28"/>
  <c r="E49" i="28"/>
  <c r="E51" i="28"/>
  <c r="E47" i="28"/>
  <c r="E43" i="28"/>
  <c r="E45" i="28"/>
  <c r="E50" i="28"/>
  <c r="E46" i="28"/>
  <c r="E42" i="28"/>
  <c r="E41" i="28"/>
  <c r="E104" i="28"/>
  <c r="E100" i="28"/>
  <c r="E96" i="28"/>
  <c r="E92" i="28"/>
  <c r="E88" i="28"/>
  <c r="E84" i="28"/>
  <c r="E80" i="28"/>
  <c r="E76" i="28"/>
  <c r="E72" i="28"/>
  <c r="E68" i="28"/>
  <c r="E64" i="28"/>
  <c r="E60" i="28"/>
  <c r="E56" i="28"/>
  <c r="E97" i="28"/>
  <c r="E85" i="28"/>
  <c r="E73" i="28"/>
  <c r="E61" i="28"/>
  <c r="E103" i="28"/>
  <c r="E99" i="28"/>
  <c r="E95" i="28"/>
  <c r="E91" i="28"/>
  <c r="E87" i="28"/>
  <c r="E83" i="28"/>
  <c r="E79" i="28"/>
  <c r="E75" i="28"/>
  <c r="E71" i="28"/>
  <c r="E67" i="28"/>
  <c r="E63" i="28"/>
  <c r="E59" i="28"/>
  <c r="E55" i="28"/>
  <c r="E105" i="28"/>
  <c r="E93" i="28"/>
  <c r="E81" i="28"/>
  <c r="E69" i="28"/>
  <c r="E57" i="28"/>
  <c r="E106" i="28"/>
  <c r="E102" i="28"/>
  <c r="E98" i="28"/>
  <c r="E94" i="28"/>
  <c r="E90" i="28"/>
  <c r="E86" i="28"/>
  <c r="E82" i="28"/>
  <c r="E78" i="28"/>
  <c r="E74" i="28"/>
  <c r="E70" i="28"/>
  <c r="E66" i="28"/>
  <c r="E62" i="28"/>
  <c r="E58" i="28"/>
  <c r="E54" i="28"/>
  <c r="E101" i="28"/>
  <c r="E89" i="28"/>
  <c r="E77" i="28"/>
  <c r="E65" i="28"/>
  <c r="E53" i="28"/>
  <c r="D105" i="3"/>
  <c r="D89" i="3"/>
  <c r="D71" i="3"/>
  <c r="D75" i="3"/>
  <c r="D58" i="6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J18" i="22"/>
  <c r="E10" i="21"/>
  <c r="K22" i="21"/>
  <c r="G20" i="22"/>
  <c r="F20" i="21"/>
  <c r="G16" i="22"/>
  <c r="F16" i="21"/>
  <c r="G12" i="22"/>
  <c r="F12" i="21"/>
  <c r="G8" i="22"/>
  <c r="F8" i="21"/>
  <c r="G23" i="22"/>
  <c r="F23" i="21"/>
  <c r="G19" i="22"/>
  <c r="F19" i="21"/>
  <c r="G15" i="22"/>
  <c r="F15" i="21"/>
  <c r="G11" i="22"/>
  <c r="F11" i="21"/>
  <c r="G7" i="22"/>
  <c r="F7" i="21"/>
  <c r="G10" i="22"/>
  <c r="F10" i="21"/>
  <c r="G27" i="22"/>
  <c r="F27" i="21"/>
  <c r="F6" i="21"/>
  <c r="G6" i="22"/>
  <c r="G26" i="22"/>
  <c r="F26" i="21"/>
  <c r="G22" i="22"/>
  <c r="F22" i="21"/>
  <c r="G18" i="22"/>
  <c r="F18" i="21"/>
  <c r="G14" i="22"/>
  <c r="F14" i="21"/>
  <c r="G9" i="22"/>
  <c r="F9" i="21"/>
  <c r="G25" i="22"/>
  <c r="F25" i="21"/>
  <c r="G21" i="22"/>
  <c r="F21" i="21"/>
  <c r="G17" i="22"/>
  <c r="F17" i="21"/>
  <c r="G13" i="22"/>
  <c r="F13" i="21"/>
  <c r="G24" i="22"/>
  <c r="F24" i="21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8" i="22"/>
  <c r="E28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C29" i="21"/>
  <c r="D29" i="22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O16" i="22"/>
  <c r="N16" i="21"/>
  <c r="N23" i="21"/>
  <c r="O23" i="22"/>
  <c r="O11" i="22"/>
  <c r="N11" i="21"/>
  <c r="O9" i="22"/>
  <c r="N9" i="21"/>
  <c r="N15" i="21"/>
  <c r="O15" i="22"/>
  <c r="O24" i="22"/>
  <c r="N24" i="21"/>
  <c r="O10" i="22"/>
  <c r="N10" i="21"/>
  <c r="N18" i="21"/>
  <c r="O18" i="22"/>
  <c r="N27" i="21"/>
  <c r="O27" i="22"/>
  <c r="N7" i="21"/>
  <c r="O7" i="22"/>
  <c r="N21" i="21"/>
  <c r="O21" i="22"/>
  <c r="O22" i="22"/>
  <c r="N22" i="21"/>
  <c r="O26" i="22"/>
  <c r="N26" i="21"/>
  <c r="O12" i="22"/>
  <c r="N12" i="21"/>
  <c r="O17" i="22"/>
  <c r="N17" i="21"/>
  <c r="N25" i="21"/>
  <c r="O25" i="22"/>
  <c r="O20" i="22"/>
  <c r="N20" i="21"/>
  <c r="O13" i="22"/>
  <c r="N13" i="21"/>
  <c r="O28" i="22"/>
  <c r="N28" i="21"/>
  <c r="N6" i="21"/>
  <c r="O6" i="22"/>
  <c r="O19" i="22"/>
  <c r="N19" i="21"/>
  <c r="O14" i="22"/>
  <c r="N14" i="21"/>
  <c r="N8" i="21"/>
  <c r="O8" i="22"/>
  <c r="H16" i="21"/>
  <c r="I16" i="22"/>
  <c r="H27" i="21"/>
  <c r="I27" i="22"/>
  <c r="I10" i="22"/>
  <c r="H10" i="21"/>
  <c r="I11" i="22"/>
  <c r="H11" i="21"/>
  <c r="I26" i="22"/>
  <c r="H26" i="21"/>
  <c r="I12" i="22"/>
  <c r="H12" i="21"/>
  <c r="I20" i="22"/>
  <c r="H20" i="21"/>
  <c r="I28" i="22"/>
  <c r="H28" i="21"/>
  <c r="I22" i="22"/>
  <c r="H22" i="21"/>
  <c r="H18" i="21"/>
  <c r="I18" i="22"/>
  <c r="H8" i="21"/>
  <c r="I8" i="22"/>
  <c r="H21" i="21"/>
  <c r="I21" i="22"/>
  <c r="I15" i="22"/>
  <c r="H15" i="21"/>
  <c r="H24" i="21"/>
  <c r="I24" i="22"/>
  <c r="I19" i="22"/>
  <c r="H19" i="21"/>
  <c r="I17" i="22"/>
  <c r="H17" i="21"/>
  <c r="I23" i="22"/>
  <c r="H23" i="21"/>
  <c r="I14" i="22"/>
  <c r="H14" i="21"/>
  <c r="I25" i="22"/>
  <c r="H25" i="21"/>
  <c r="H6" i="21"/>
  <c r="I6" i="22"/>
  <c r="I13" i="22"/>
  <c r="H13" i="21"/>
  <c r="I9" i="22"/>
  <c r="H9" i="21"/>
  <c r="I7" i="22"/>
  <c r="H7" i="21"/>
  <c r="J19" i="22"/>
  <c r="I19" i="21"/>
  <c r="I17" i="21"/>
  <c r="J17" i="22"/>
  <c r="I22" i="21"/>
  <c r="J22" i="22"/>
  <c r="I20" i="21"/>
  <c r="J20" i="22"/>
  <c r="J8" i="22"/>
  <c r="I8" i="21"/>
  <c r="I13" i="21"/>
  <c r="J13" i="22"/>
  <c r="I28" i="21"/>
  <c r="J28" i="22"/>
  <c r="J16" i="22"/>
  <c r="I16" i="21"/>
  <c r="J10" i="22"/>
  <c r="I10" i="21"/>
  <c r="I26" i="21"/>
  <c r="J26" i="22"/>
  <c r="J12" i="22"/>
  <c r="I12" i="21"/>
  <c r="J25" i="22"/>
  <c r="I25" i="21"/>
  <c r="I6" i="21"/>
  <c r="J6" i="22"/>
  <c r="J15" i="22"/>
  <c r="I15" i="21"/>
  <c r="I23" i="21"/>
  <c r="J23" i="22"/>
  <c r="J27" i="22"/>
  <c r="I27" i="21"/>
  <c r="J24" i="22"/>
  <c r="I24" i="21"/>
  <c r="J7" i="22"/>
  <c r="I7" i="21"/>
  <c r="J9" i="22"/>
  <c r="I9" i="21"/>
  <c r="I14" i="21"/>
  <c r="J14" i="22"/>
  <c r="J21" i="22"/>
  <c r="I21" i="21"/>
  <c r="K23" i="22"/>
  <c r="J23" i="21"/>
  <c r="K28" i="22"/>
  <c r="J28" i="21"/>
  <c r="J19" i="21"/>
  <c r="K19" i="22"/>
  <c r="K8" i="22"/>
  <c r="J8" i="21"/>
  <c r="K27" i="22"/>
  <c r="J27" i="21"/>
  <c r="K17" i="22"/>
  <c r="J17" i="21"/>
  <c r="J22" i="21"/>
  <c r="K22" i="22"/>
  <c r="K7" i="22"/>
  <c r="J7" i="21"/>
  <c r="J12" i="21"/>
  <c r="K12" i="22"/>
  <c r="K26" i="22"/>
  <c r="J26" i="21"/>
  <c r="K13" i="22"/>
  <c r="J13" i="21"/>
  <c r="K24" i="22"/>
  <c r="J24" i="21"/>
  <c r="K11" i="22"/>
  <c r="J11" i="21"/>
  <c r="K21" i="22"/>
  <c r="J21" i="21"/>
  <c r="K20" i="22"/>
  <c r="J20" i="21"/>
  <c r="K10" i="22"/>
  <c r="J10" i="21"/>
  <c r="K9" i="22"/>
  <c r="J9" i="21"/>
  <c r="K14" i="22"/>
  <c r="J14" i="21"/>
  <c r="J16" i="21"/>
  <c r="K16" i="22"/>
  <c r="K15" i="22"/>
  <c r="J15" i="21"/>
  <c r="J25" i="21"/>
  <c r="K25" i="22"/>
  <c r="K18" i="22"/>
  <c r="J18" i="21"/>
  <c r="J6" i="21"/>
  <c r="K6" i="22"/>
  <c r="L15" i="22"/>
  <c r="K15" i="21"/>
  <c r="L11" i="22"/>
  <c r="K11" i="21"/>
  <c r="L19" i="22"/>
  <c r="K19" i="21"/>
  <c r="L24" i="22"/>
  <c r="K24" i="21"/>
  <c r="K13" i="21"/>
  <c r="L13" i="22"/>
  <c r="K7" i="21"/>
  <c r="L7" i="22"/>
  <c r="K23" i="21"/>
  <c r="L23" i="22"/>
  <c r="L20" i="22"/>
  <c r="K20" i="21"/>
  <c r="K28" i="21"/>
  <c r="L28" i="22"/>
  <c r="K9" i="21"/>
  <c r="L9" i="22"/>
  <c r="L21" i="22"/>
  <c r="K21" i="21"/>
  <c r="K14" i="21"/>
  <c r="L14" i="22"/>
  <c r="L10" i="22"/>
  <c r="K10" i="21"/>
  <c r="L16" i="22"/>
  <c r="K16" i="21"/>
  <c r="L17" i="22"/>
  <c r="K17" i="21"/>
  <c r="K12" i="21"/>
  <c r="L12" i="22"/>
  <c r="L26" i="22"/>
  <c r="K26" i="21"/>
  <c r="K25" i="21"/>
  <c r="L25" i="22"/>
  <c r="L18" i="22"/>
  <c r="K18" i="21"/>
  <c r="L27" i="22"/>
  <c r="K27" i="21"/>
  <c r="L6" i="22"/>
  <c r="K6" i="21"/>
  <c r="L8" i="22"/>
  <c r="K8" i="21"/>
  <c r="M19" i="21"/>
  <c r="N19" i="22"/>
  <c r="M17" i="21"/>
  <c r="N17" i="22"/>
  <c r="N23" i="22"/>
  <c r="M23" i="21"/>
  <c r="N26" i="22"/>
  <c r="M26" i="21"/>
  <c r="M14" i="21"/>
  <c r="N14" i="22"/>
  <c r="N13" i="22"/>
  <c r="M13" i="21"/>
  <c r="M16" i="21"/>
  <c r="N16" i="22"/>
  <c r="N7" i="22"/>
  <c r="M7" i="21"/>
  <c r="N15" i="22"/>
  <c r="M15" i="21"/>
  <c r="N10" i="22"/>
  <c r="M10" i="21"/>
  <c r="M25" i="21"/>
  <c r="N25" i="22"/>
  <c r="M9" i="21"/>
  <c r="N9" i="22"/>
  <c r="N12" i="22"/>
  <c r="M12" i="21"/>
  <c r="M11" i="21"/>
  <c r="N11" i="22"/>
  <c r="N28" i="22"/>
  <c r="M28" i="21"/>
  <c r="N18" i="22"/>
  <c r="M18" i="21"/>
  <c r="N20" i="22"/>
  <c r="M20" i="21"/>
  <c r="M24" i="21"/>
  <c r="N24" i="22"/>
  <c r="M27" i="21"/>
  <c r="N27" i="22"/>
  <c r="M22" i="21"/>
  <c r="N22" i="22"/>
  <c r="N6" i="22"/>
  <c r="M6" i="21"/>
  <c r="N21" i="22"/>
  <c r="M21" i="21"/>
  <c r="M8" i="21"/>
  <c r="N8" i="22"/>
  <c r="P31" i="22"/>
  <c r="O31" i="21"/>
  <c r="O53" i="21"/>
  <c r="P53" i="22"/>
  <c r="P7" i="22"/>
  <c r="O7" i="21"/>
  <c r="O76" i="21"/>
  <c r="O91" i="21"/>
  <c r="P56" i="22"/>
  <c r="O56" i="21"/>
  <c r="P14" i="22"/>
  <c r="O14" i="21"/>
  <c r="O99" i="21"/>
  <c r="P99" i="22"/>
  <c r="O68" i="21"/>
  <c r="O74" i="21"/>
  <c r="P60" i="22"/>
  <c r="O60" i="21"/>
  <c r="O79" i="21"/>
  <c r="O11" i="21"/>
  <c r="P11" i="22"/>
  <c r="O92" i="21"/>
  <c r="O86" i="21"/>
  <c r="O85" i="21"/>
  <c r="P50" i="22"/>
  <c r="O50" i="21"/>
  <c r="O75" i="21"/>
  <c r="P18" i="22"/>
  <c r="O18" i="21"/>
  <c r="P40" i="22"/>
  <c r="O40" i="21"/>
  <c r="P49" i="22"/>
  <c r="O49" i="21"/>
  <c r="P10" i="22"/>
  <c r="O10" i="21"/>
  <c r="P62" i="22"/>
  <c r="O62" i="21"/>
  <c r="O87" i="21"/>
  <c r="P24" i="22"/>
  <c r="O24" i="21"/>
  <c r="P52" i="22"/>
  <c r="O52" i="21"/>
  <c r="P61" i="22"/>
  <c r="O61" i="21"/>
  <c r="P13" i="22"/>
  <c r="O13" i="21"/>
  <c r="P58" i="22"/>
  <c r="O58" i="21"/>
  <c r="O83" i="21"/>
  <c r="P22" i="22"/>
  <c r="O22" i="21"/>
  <c r="P48" i="22"/>
  <c r="O48" i="21"/>
  <c r="P57" i="22"/>
  <c r="O57" i="21"/>
  <c r="P12" i="22"/>
  <c r="O12" i="21"/>
  <c r="O70" i="21"/>
  <c r="O69" i="21"/>
  <c r="O20" i="21"/>
  <c r="P20" i="22"/>
  <c r="O6" i="21"/>
  <c r="P6" i="22"/>
  <c r="P28" i="22"/>
  <c r="O28" i="21"/>
  <c r="O101" i="21"/>
  <c r="O23" i="21"/>
  <c r="P23" i="22"/>
  <c r="P34" i="22"/>
  <c r="O34" i="21"/>
  <c r="P59" i="22"/>
  <c r="O59" i="21"/>
  <c r="O88" i="21"/>
  <c r="P97" i="22"/>
  <c r="O97" i="21"/>
  <c r="P33" i="22"/>
  <c r="O33" i="21"/>
  <c r="O46" i="21"/>
  <c r="P46" i="22"/>
  <c r="O71" i="21"/>
  <c r="O16" i="21"/>
  <c r="P16" i="22"/>
  <c r="O36" i="21"/>
  <c r="P36" i="22"/>
  <c r="O45" i="21"/>
  <c r="P45" i="22"/>
  <c r="O9" i="21"/>
  <c r="P9" i="22"/>
  <c r="P42" i="22"/>
  <c r="O42" i="21"/>
  <c r="O67" i="21"/>
  <c r="O96" i="21"/>
  <c r="P32" i="22"/>
  <c r="O32" i="21"/>
  <c r="P41" i="22"/>
  <c r="O41" i="21"/>
  <c r="P8" i="22"/>
  <c r="O8" i="21"/>
  <c r="O95" i="21"/>
  <c r="P15" i="22"/>
  <c r="O15" i="21"/>
  <c r="O44" i="21"/>
  <c r="P44" i="22"/>
  <c r="P38" i="22"/>
  <c r="O38" i="21"/>
  <c r="P37" i="22"/>
  <c r="O37" i="21"/>
  <c r="O47" i="21"/>
  <c r="P47" i="22"/>
  <c r="O82" i="21"/>
  <c r="O100" i="21"/>
  <c r="P43" i="22"/>
  <c r="O43" i="21"/>
  <c r="O72" i="21"/>
  <c r="O81" i="21"/>
  <c r="P21" i="22"/>
  <c r="O21" i="21"/>
  <c r="O94" i="21"/>
  <c r="P30" i="22"/>
  <c r="O30" i="21"/>
  <c r="P55" i="22"/>
  <c r="O55" i="21"/>
  <c r="O84" i="21"/>
  <c r="O93" i="21"/>
  <c r="P29" i="22"/>
  <c r="O29" i="21"/>
  <c r="O90" i="21"/>
  <c r="P26" i="22"/>
  <c r="O26" i="21"/>
  <c r="P51" i="22"/>
  <c r="O51" i="21"/>
  <c r="O80" i="21"/>
  <c r="O89" i="21"/>
  <c r="P25" i="22"/>
  <c r="O25" i="21"/>
  <c r="O54" i="21"/>
  <c r="P54" i="22"/>
  <c r="P63" i="22"/>
  <c r="O63" i="21"/>
  <c r="O66" i="21"/>
  <c r="P27" i="22"/>
  <c r="O27" i="21"/>
  <c r="P65" i="22"/>
  <c r="O65" i="21"/>
  <c r="O78" i="21"/>
  <c r="O39" i="21"/>
  <c r="P39" i="22"/>
  <c r="O77" i="21"/>
  <c r="O19" i="21"/>
  <c r="P19" i="22"/>
  <c r="P98" i="22"/>
  <c r="O98" i="21"/>
  <c r="P35" i="22"/>
  <c r="O35" i="21"/>
  <c r="P64" i="22"/>
  <c r="O64" i="21"/>
  <c r="O73" i="21"/>
  <c r="P17" i="22"/>
  <c r="O17" i="21"/>
  <c r="Q23" i="1"/>
  <c r="D47" i="5" l="1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D86" i="6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AD24" i="1"/>
  <c r="G4" i="13" s="1"/>
  <c r="Q24" i="1" s="1"/>
  <c r="AD23" i="1"/>
  <c r="D42" i="21"/>
  <c r="D41" i="21"/>
  <c r="E33" i="22"/>
  <c r="D39" i="21"/>
  <c r="D43" i="22"/>
  <c r="E32" i="22"/>
  <c r="D43" i="21"/>
  <c r="AD25" i="1"/>
  <c r="G4" i="14" s="1"/>
  <c r="AD21" i="1"/>
  <c r="G4" i="10" s="1"/>
  <c r="AD20" i="1"/>
  <c r="G4" i="9" s="1"/>
  <c r="Q20" i="1" s="1"/>
  <c r="AD19" i="1"/>
  <c r="G4" i="8" s="1"/>
  <c r="AD22" i="1"/>
  <c r="G4" i="11" s="1"/>
  <c r="AD18" i="1"/>
  <c r="G30" i="22" l="1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Q21" i="1"/>
  <c r="AD26" i="1" s="1"/>
  <c r="Q22" i="1"/>
  <c r="Q25" i="1"/>
  <c r="Q19" i="1"/>
  <c r="E34" i="12"/>
  <c r="V23" i="1"/>
  <c r="AA19" i="1" s="1"/>
  <c r="I3" i="8" s="1"/>
  <c r="AA22" i="1" l="1"/>
  <c r="I3" i="11" s="1"/>
  <c r="V22" i="1" s="1"/>
  <c r="AA21" i="1"/>
  <c r="I3" i="10" s="1"/>
  <c r="V21" i="1" s="1"/>
  <c r="AA23" i="1"/>
  <c r="AA25" i="1"/>
  <c r="I3" i="14" s="1"/>
  <c r="AA26" i="1"/>
  <c r="AA24" i="1"/>
  <c r="I3" i="13" s="1"/>
  <c r="AA20" i="1"/>
  <c r="I3" i="9" s="1"/>
  <c r="AA18" i="1"/>
  <c r="M29" i="20"/>
  <c r="D34" i="12"/>
  <c r="V19" i="1"/>
  <c r="K34" i="12" l="1"/>
  <c r="I26" i="23" s="1"/>
  <c r="H34" i="12"/>
  <c r="E34" i="10"/>
  <c r="K29" i="19" s="1"/>
  <c r="E34" i="11"/>
  <c r="L29" i="19" s="1"/>
  <c r="E34" i="14"/>
  <c r="V25" i="1"/>
  <c r="E35" i="14"/>
  <c r="E34" i="13"/>
  <c r="E35" i="13"/>
  <c r="V24" i="1"/>
  <c r="D34" i="10"/>
  <c r="F34" i="10" s="1"/>
  <c r="M29" i="22"/>
  <c r="L29" i="21"/>
  <c r="E34" i="9"/>
  <c r="J29" i="19" s="1"/>
  <c r="V20" i="1"/>
  <c r="L29" i="20" l="1"/>
  <c r="K29" i="20"/>
  <c r="D34" i="11"/>
  <c r="F34" i="11" s="1"/>
  <c r="H26" i="23" s="1"/>
  <c r="N29" i="20"/>
  <c r="D34" i="13"/>
  <c r="F34" i="13" s="1"/>
  <c r="J26" i="23" s="1"/>
  <c r="O29" i="20"/>
  <c r="D34" i="14"/>
  <c r="F34" i="14" s="1"/>
  <c r="K26" i="23" s="1"/>
  <c r="N30" i="20"/>
  <c r="D35" i="13"/>
  <c r="F35" i="13" s="1"/>
  <c r="J27" i="23" s="1"/>
  <c r="D35" i="14"/>
  <c r="F35" i="14" s="1"/>
  <c r="K27" i="23" s="1"/>
  <c r="O30" i="20"/>
  <c r="D34" i="9"/>
  <c r="F34" i="9" s="1"/>
  <c r="F26" i="23" s="1"/>
  <c r="J29" i="20"/>
  <c r="J29" i="21" l="1"/>
  <c r="K29" i="22"/>
  <c r="L29" i="22"/>
  <c r="K29" i="21"/>
  <c r="O29" i="22"/>
  <c r="N29" i="21"/>
  <c r="N30" i="21"/>
  <c r="O30" i="22"/>
  <c r="N30" i="22"/>
  <c r="M30" i="21"/>
  <c r="N29" i="22"/>
  <c r="M29" i="21"/>
  <c r="J29" i="22"/>
  <c r="I29" i="21"/>
  <c r="G2" i="12"/>
  <c r="G3" i="12"/>
  <c r="E35" i="12" s="1"/>
  <c r="W23" i="1"/>
  <c r="AB18" i="1" l="1"/>
  <c r="AB24" i="1"/>
  <c r="I4" i="13" s="1"/>
  <c r="AB23" i="1"/>
  <c r="AB26" i="1"/>
  <c r="AB25" i="1"/>
  <c r="I4" i="14" s="1"/>
  <c r="AB21" i="1"/>
  <c r="I4" i="10" s="1"/>
  <c r="G3" i="10" s="1"/>
  <c r="E35" i="10" s="1"/>
  <c r="K30" i="19" s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M30" i="20"/>
  <c r="D35" i="12"/>
  <c r="AB22" i="1"/>
  <c r="I4" i="11" s="1"/>
  <c r="AB20" i="1"/>
  <c r="I4" i="9" s="1"/>
  <c r="AB19" i="1"/>
  <c r="I4" i="8" s="1"/>
  <c r="K35" i="12" l="1"/>
  <c r="I27" i="23" s="1"/>
  <c r="H35" i="12"/>
  <c r="M41" i="20"/>
  <c r="M33" i="20"/>
  <c r="M42" i="20"/>
  <c r="M34" i="20"/>
  <c r="D43" i="12"/>
  <c r="M45" i="20"/>
  <c r="M46" i="20"/>
  <c r="D35" i="10"/>
  <c r="F35" i="10" s="1"/>
  <c r="K30" i="20"/>
  <c r="D39" i="12"/>
  <c r="D46" i="12"/>
  <c r="G2" i="10"/>
  <c r="W21" i="1"/>
  <c r="E36" i="10"/>
  <c r="K31" i="19" s="1"/>
  <c r="E44" i="10"/>
  <c r="K39" i="19" s="1"/>
  <c r="E52" i="10"/>
  <c r="K47" i="19" s="1"/>
  <c r="E54" i="10"/>
  <c r="K49" i="19" s="1"/>
  <c r="E45" i="10"/>
  <c r="K40" i="19" s="1"/>
  <c r="E37" i="10"/>
  <c r="K32" i="19" s="1"/>
  <c r="E42" i="10"/>
  <c r="K37" i="19" s="1"/>
  <c r="E39" i="10"/>
  <c r="K34" i="19" s="1"/>
  <c r="E43" i="10"/>
  <c r="K38" i="19" s="1"/>
  <c r="E41" i="10"/>
  <c r="K36" i="19" s="1"/>
  <c r="E50" i="10"/>
  <c r="K45" i="19" s="1"/>
  <c r="E51" i="10"/>
  <c r="K46" i="19" s="1"/>
  <c r="E40" i="10"/>
  <c r="K35" i="19" s="1"/>
  <c r="E48" i="10"/>
  <c r="K43" i="19" s="1"/>
  <c r="E47" i="10"/>
  <c r="K42" i="19" s="1"/>
  <c r="E38" i="10"/>
  <c r="K33" i="19" s="1"/>
  <c r="W22" i="1"/>
  <c r="G2" i="11"/>
  <c r="G3" i="11"/>
  <c r="E35" i="11" s="1"/>
  <c r="L30" i="19" s="1"/>
  <c r="W24" i="1"/>
  <c r="G3" i="13"/>
  <c r="G2" i="13"/>
  <c r="W25" i="1"/>
  <c r="G3" i="14"/>
  <c r="E43" i="14" s="1"/>
  <c r="G2" i="14"/>
  <c r="E49" i="10"/>
  <c r="K44" i="19" s="1"/>
  <c r="E53" i="10"/>
  <c r="K48" i="19" s="1"/>
  <c r="E46" i="10"/>
  <c r="K41" i="19" s="1"/>
  <c r="D47" i="12"/>
  <c r="D51" i="12"/>
  <c r="D50" i="12"/>
  <c r="M38" i="20"/>
  <c r="L38" i="21" s="1"/>
  <c r="D38" i="12"/>
  <c r="M37" i="20"/>
  <c r="D42" i="12"/>
  <c r="M47" i="20"/>
  <c r="D52" i="12"/>
  <c r="M36" i="20"/>
  <c r="D41" i="12"/>
  <c r="D53" i="12"/>
  <c r="M48" i="20"/>
  <c r="M42" i="22"/>
  <c r="L42" i="21"/>
  <c r="M39" i="20"/>
  <c r="D44" i="12"/>
  <c r="M44" i="20"/>
  <c r="D49" i="12"/>
  <c r="G2" i="9"/>
  <c r="G3" i="9"/>
  <c r="E38" i="9" s="1"/>
  <c r="J33" i="19" s="1"/>
  <c r="W20" i="1"/>
  <c r="M31" i="20"/>
  <c r="D36" i="12"/>
  <c r="M30" i="22"/>
  <c r="L30" i="21"/>
  <c r="D48" i="12"/>
  <c r="M43" i="20"/>
  <c r="M32" i="20"/>
  <c r="D37" i="12"/>
  <c r="G3" i="8"/>
  <c r="G2" i="8"/>
  <c r="W19" i="1"/>
  <c r="D40" i="12"/>
  <c r="M35" i="20"/>
  <c r="M40" i="20"/>
  <c r="D45" i="12"/>
  <c r="M46" i="22"/>
  <c r="L46" i="21"/>
  <c r="K38" i="12" l="1"/>
  <c r="I30" i="23" s="1"/>
  <c r="H38" i="12"/>
  <c r="K39" i="12"/>
  <c r="I31" i="23" s="1"/>
  <c r="H39" i="12"/>
  <c r="K36" i="12"/>
  <c r="I28" i="23" s="1"/>
  <c r="H36" i="12"/>
  <c r="K43" i="12"/>
  <c r="I35" i="23" s="1"/>
  <c r="H43" i="12"/>
  <c r="K48" i="12"/>
  <c r="I40" i="23" s="1"/>
  <c r="H48" i="12"/>
  <c r="K49" i="12"/>
  <c r="I41" i="23" s="1"/>
  <c r="H49" i="12"/>
  <c r="K41" i="12"/>
  <c r="I33" i="23" s="1"/>
  <c r="H41" i="12"/>
  <c r="K42" i="12"/>
  <c r="I34" i="23" s="1"/>
  <c r="H42" i="12"/>
  <c r="K50" i="12"/>
  <c r="I42" i="23" s="1"/>
  <c r="H50" i="12"/>
  <c r="K45" i="12"/>
  <c r="I37" i="23" s="1"/>
  <c r="H45" i="12"/>
  <c r="K44" i="12"/>
  <c r="I36" i="23" s="1"/>
  <c r="H44" i="12"/>
  <c r="K52" i="12"/>
  <c r="I44" i="23" s="1"/>
  <c r="H52" i="12"/>
  <c r="K47" i="12"/>
  <c r="I39" i="23" s="1"/>
  <c r="H47" i="12"/>
  <c r="K53" i="12"/>
  <c r="I45" i="23" s="1"/>
  <c r="H53" i="12"/>
  <c r="K40" i="12"/>
  <c r="I32" i="23" s="1"/>
  <c r="H40" i="12"/>
  <c r="K37" i="12"/>
  <c r="I29" i="23" s="1"/>
  <c r="H37" i="12"/>
  <c r="K51" i="12"/>
  <c r="I43" i="23" s="1"/>
  <c r="H51" i="12"/>
  <c r="K46" i="12"/>
  <c r="I38" i="23" s="1"/>
  <c r="H46" i="12"/>
  <c r="E36" i="14"/>
  <c r="M34" i="22"/>
  <c r="L34" i="21"/>
  <c r="M45" i="22"/>
  <c r="L45" i="21"/>
  <c r="M33" i="22"/>
  <c r="L33" i="21"/>
  <c r="M41" i="22"/>
  <c r="L41" i="21"/>
  <c r="D40" i="10"/>
  <c r="F40" i="10" s="1"/>
  <c r="K35" i="20"/>
  <c r="K35" i="22" s="1"/>
  <c r="K38" i="20"/>
  <c r="K40" i="20"/>
  <c r="K31" i="20"/>
  <c r="K41" i="20"/>
  <c r="K33" i="20"/>
  <c r="K46" i="20"/>
  <c r="K34" i="20"/>
  <c r="K49" i="20"/>
  <c r="D53" i="10"/>
  <c r="F53" i="10" s="1"/>
  <c r="K48" i="20"/>
  <c r="K48" i="22" s="1"/>
  <c r="K42" i="20"/>
  <c r="K45" i="20"/>
  <c r="K37" i="20"/>
  <c r="D52" i="10"/>
  <c r="F52" i="10" s="1"/>
  <c r="K47" i="20"/>
  <c r="J47" i="21" s="1"/>
  <c r="K44" i="20"/>
  <c r="K43" i="20"/>
  <c r="D41" i="10"/>
  <c r="F41" i="10" s="1"/>
  <c r="K36" i="20"/>
  <c r="J36" i="21" s="1"/>
  <c r="D37" i="10"/>
  <c r="F37" i="10" s="1"/>
  <c r="K32" i="20"/>
  <c r="K32" i="22" s="1"/>
  <c r="K39" i="20"/>
  <c r="L30" i="20"/>
  <c r="D35" i="11"/>
  <c r="F35" i="11" s="1"/>
  <c r="H27" i="23" s="1"/>
  <c r="E41" i="13"/>
  <c r="E36" i="13"/>
  <c r="E54" i="11"/>
  <c r="E36" i="11"/>
  <c r="L31" i="19" s="1"/>
  <c r="J30" i="21"/>
  <c r="K30" i="22"/>
  <c r="E40" i="14"/>
  <c r="E39" i="14"/>
  <c r="E45" i="13"/>
  <c r="E47" i="13"/>
  <c r="E42" i="13"/>
  <c r="E50" i="13"/>
  <c r="E38" i="13"/>
  <c r="E48" i="13"/>
  <c r="E50" i="11"/>
  <c r="L45" i="19" s="1"/>
  <c r="E52" i="11"/>
  <c r="L47" i="19" s="1"/>
  <c r="E37" i="11"/>
  <c r="L32" i="19" s="1"/>
  <c r="D44" i="10"/>
  <c r="F44" i="10" s="1"/>
  <c r="D43" i="10"/>
  <c r="F43" i="10" s="1"/>
  <c r="D45" i="10"/>
  <c r="F45" i="10" s="1"/>
  <c r="D48" i="10"/>
  <c r="F48" i="10" s="1"/>
  <c r="D36" i="10"/>
  <c r="F36" i="10" s="1"/>
  <c r="E42" i="8"/>
  <c r="I37" i="19" s="1"/>
  <c r="E34" i="8"/>
  <c r="I29" i="19" s="1"/>
  <c r="D49" i="10"/>
  <c r="F49" i="10" s="1"/>
  <c r="D50" i="10"/>
  <c r="F50" i="10" s="1"/>
  <c r="D42" i="10"/>
  <c r="F42" i="10" s="1"/>
  <c r="E46" i="11"/>
  <c r="L41" i="19" s="1"/>
  <c r="E41" i="11"/>
  <c r="L36" i="19" s="1"/>
  <c r="E48" i="11"/>
  <c r="L43" i="19" s="1"/>
  <c r="D54" i="10"/>
  <c r="F54" i="10" s="1"/>
  <c r="D47" i="10"/>
  <c r="F47" i="10" s="1"/>
  <c r="E40" i="11"/>
  <c r="L35" i="19" s="1"/>
  <c r="E51" i="11"/>
  <c r="L46" i="19" s="1"/>
  <c r="E47" i="11"/>
  <c r="L42" i="19" s="1"/>
  <c r="D38" i="10"/>
  <c r="F38" i="10" s="1"/>
  <c r="E38" i="11"/>
  <c r="L33" i="19" s="1"/>
  <c r="E49" i="11"/>
  <c r="L44" i="19" s="1"/>
  <c r="E39" i="11"/>
  <c r="L34" i="19" s="1"/>
  <c r="D39" i="10"/>
  <c r="F39" i="10" s="1"/>
  <c r="E52" i="14"/>
  <c r="E51" i="14"/>
  <c r="E49" i="14"/>
  <c r="E46" i="14"/>
  <c r="E38" i="14"/>
  <c r="E53" i="13"/>
  <c r="E39" i="13"/>
  <c r="E45" i="11"/>
  <c r="L40" i="19" s="1"/>
  <c r="E45" i="14"/>
  <c r="E48" i="14"/>
  <c r="E40" i="13"/>
  <c r="E43" i="13"/>
  <c r="E44" i="11"/>
  <c r="L39" i="19" s="1"/>
  <c r="D43" i="14"/>
  <c r="F43" i="14" s="1"/>
  <c r="K35" i="23" s="1"/>
  <c r="O38" i="20"/>
  <c r="D51" i="10"/>
  <c r="F51" i="10" s="1"/>
  <c r="E41" i="14"/>
  <c r="E47" i="14"/>
  <c r="E50" i="14"/>
  <c r="E49" i="13"/>
  <c r="E52" i="13"/>
  <c r="E43" i="11"/>
  <c r="L38" i="19" s="1"/>
  <c r="E42" i="14"/>
  <c r="E44" i="14"/>
  <c r="E37" i="14"/>
  <c r="E53" i="14"/>
  <c r="E44" i="13"/>
  <c r="E46" i="13"/>
  <c r="E37" i="13"/>
  <c r="E51" i="13"/>
  <c r="E53" i="11"/>
  <c r="L48" i="19" s="1"/>
  <c r="E42" i="11"/>
  <c r="L37" i="19" s="1"/>
  <c r="D46" i="10"/>
  <c r="F46" i="10" s="1"/>
  <c r="E52" i="9"/>
  <c r="J47" i="19" s="1"/>
  <c r="M38" i="22"/>
  <c r="E49" i="9"/>
  <c r="J44" i="19" s="1"/>
  <c r="E43" i="8"/>
  <c r="I38" i="19" s="1"/>
  <c r="E47" i="9"/>
  <c r="J42" i="19" s="1"/>
  <c r="E39" i="8"/>
  <c r="I34" i="19" s="1"/>
  <c r="E35" i="8"/>
  <c r="I30" i="19" s="1"/>
  <c r="E41" i="8"/>
  <c r="I36" i="19" s="1"/>
  <c r="E38" i="8"/>
  <c r="I33" i="19" s="1"/>
  <c r="E36" i="9"/>
  <c r="J31" i="19" s="1"/>
  <c r="E40" i="9"/>
  <c r="J35" i="19" s="1"/>
  <c r="E50" i="9"/>
  <c r="J45" i="19" s="1"/>
  <c r="E51" i="8"/>
  <c r="I46" i="19" s="1"/>
  <c r="E40" i="8"/>
  <c r="I35" i="19" s="1"/>
  <c r="E54" i="8"/>
  <c r="I49" i="19" s="1"/>
  <c r="E35" i="9"/>
  <c r="J30" i="19" s="1"/>
  <c r="E44" i="8"/>
  <c r="I39" i="19" s="1"/>
  <c r="E53" i="8"/>
  <c r="I48" i="19" s="1"/>
  <c r="E50" i="8"/>
  <c r="I45" i="19" s="1"/>
  <c r="E44" i="9"/>
  <c r="J39" i="19" s="1"/>
  <c r="E48" i="9"/>
  <c r="J43" i="19" s="1"/>
  <c r="E37" i="9"/>
  <c r="J32" i="19" s="1"/>
  <c r="M37" i="22"/>
  <c r="L37" i="21"/>
  <c r="E52" i="8"/>
  <c r="I47" i="19" s="1"/>
  <c r="E48" i="8"/>
  <c r="I43" i="19" s="1"/>
  <c r="E37" i="8"/>
  <c r="I32" i="19" s="1"/>
  <c r="E39" i="9"/>
  <c r="J34" i="19" s="1"/>
  <c r="E43" i="9"/>
  <c r="J38" i="19" s="1"/>
  <c r="E53" i="9"/>
  <c r="J48" i="19" s="1"/>
  <c r="E46" i="9"/>
  <c r="J41" i="19" s="1"/>
  <c r="J33" i="20"/>
  <c r="D38" i="9"/>
  <c r="F38" i="9" s="1"/>
  <c r="F30" i="23" s="1"/>
  <c r="M31" i="22"/>
  <c r="L31" i="21"/>
  <c r="M48" i="22"/>
  <c r="L48" i="21"/>
  <c r="M44" i="22"/>
  <c r="L44" i="21"/>
  <c r="M47" i="22"/>
  <c r="L47" i="21"/>
  <c r="E47" i="8"/>
  <c r="I42" i="19" s="1"/>
  <c r="E36" i="8"/>
  <c r="I31" i="19" s="1"/>
  <c r="E49" i="8"/>
  <c r="I44" i="19" s="1"/>
  <c r="E46" i="8"/>
  <c r="I41" i="19" s="1"/>
  <c r="L32" i="21"/>
  <c r="M32" i="22"/>
  <c r="E45" i="9"/>
  <c r="J40" i="19" s="1"/>
  <c r="E42" i="9"/>
  <c r="J37" i="19" s="1"/>
  <c r="L35" i="21"/>
  <c r="M35" i="22"/>
  <c r="L40" i="21"/>
  <c r="M40" i="22"/>
  <c r="E45" i="8"/>
  <c r="I40" i="19" s="1"/>
  <c r="L43" i="21"/>
  <c r="M43" i="22"/>
  <c r="E51" i="9"/>
  <c r="J46" i="19" s="1"/>
  <c r="E41" i="9"/>
  <c r="J36" i="19" s="1"/>
  <c r="E54" i="9"/>
  <c r="J49" i="19" s="1"/>
  <c r="M39" i="22"/>
  <c r="L39" i="21"/>
  <c r="M36" i="22"/>
  <c r="L36" i="21"/>
  <c r="L49" i="19" l="1"/>
  <c r="L49" i="20" s="1"/>
  <c r="O31" i="20"/>
  <c r="D36" i="14"/>
  <c r="F36" i="14" s="1"/>
  <c r="K28" i="23" s="1"/>
  <c r="D54" i="11"/>
  <c r="F54" i="11" s="1"/>
  <c r="H46" i="23" s="1"/>
  <c r="N34" i="20"/>
  <c r="N43" i="20"/>
  <c r="O43" i="20"/>
  <c r="D53" i="13"/>
  <c r="F53" i="13" s="1"/>
  <c r="J45" i="23" s="1"/>
  <c r="N48" i="20"/>
  <c r="N48" i="22" s="1"/>
  <c r="D51" i="14"/>
  <c r="F51" i="14" s="1"/>
  <c r="K43" i="23" s="1"/>
  <c r="O46" i="20"/>
  <c r="N46" i="21" s="1"/>
  <c r="N33" i="20"/>
  <c r="N40" i="20"/>
  <c r="D41" i="13"/>
  <c r="F41" i="13" s="1"/>
  <c r="J33" i="23" s="1"/>
  <c r="N36" i="20"/>
  <c r="M36" i="21" s="1"/>
  <c r="D49" i="14"/>
  <c r="F49" i="14" s="1"/>
  <c r="K41" i="23" s="1"/>
  <c r="O44" i="20"/>
  <c r="O44" i="22" s="1"/>
  <c r="N42" i="20"/>
  <c r="D45" i="14"/>
  <c r="F45" i="14" s="1"/>
  <c r="K37" i="23" s="1"/>
  <c r="O40" i="20"/>
  <c r="O40" i="22" s="1"/>
  <c r="D38" i="14"/>
  <c r="F38" i="14" s="1"/>
  <c r="K30" i="23" s="1"/>
  <c r="O33" i="20"/>
  <c r="N33" i="21" s="1"/>
  <c r="O47" i="20"/>
  <c r="O47" i="22" s="1"/>
  <c r="N45" i="20"/>
  <c r="D39" i="14"/>
  <c r="F39" i="14" s="1"/>
  <c r="K31" i="23" s="1"/>
  <c r="O34" i="20"/>
  <c r="N34" i="21" s="1"/>
  <c r="D40" i="13"/>
  <c r="F40" i="13" s="1"/>
  <c r="J32" i="23" s="1"/>
  <c r="N35" i="20"/>
  <c r="N35" i="22" s="1"/>
  <c r="N38" i="20"/>
  <c r="D46" i="14"/>
  <c r="F46" i="14" s="1"/>
  <c r="K38" i="23" s="1"/>
  <c r="O41" i="20"/>
  <c r="O41" i="22" s="1"/>
  <c r="N37" i="20"/>
  <c r="D40" i="14"/>
  <c r="F40" i="14" s="1"/>
  <c r="K32" i="23" s="1"/>
  <c r="O35" i="20"/>
  <c r="N35" i="21" s="1"/>
  <c r="K39" i="22"/>
  <c r="J39" i="21"/>
  <c r="J46" i="21"/>
  <c r="K46" i="22"/>
  <c r="K40" i="22"/>
  <c r="J40" i="21"/>
  <c r="J43" i="21"/>
  <c r="K43" i="22"/>
  <c r="K37" i="22"/>
  <c r="J37" i="21"/>
  <c r="J33" i="21"/>
  <c r="K33" i="22"/>
  <c r="J38" i="21"/>
  <c r="K38" i="22"/>
  <c r="J44" i="21"/>
  <c r="K44" i="22"/>
  <c r="J45" i="21"/>
  <c r="K45" i="22"/>
  <c r="J49" i="21"/>
  <c r="K49" i="22"/>
  <c r="K41" i="22"/>
  <c r="J41" i="21"/>
  <c r="J42" i="21"/>
  <c r="K42" i="22"/>
  <c r="K34" i="22"/>
  <c r="J34" i="21"/>
  <c r="K31" i="22"/>
  <c r="J31" i="21"/>
  <c r="D39" i="9"/>
  <c r="F39" i="9" s="1"/>
  <c r="F31" i="23" s="1"/>
  <c r="J34" i="20"/>
  <c r="J34" i="22" s="1"/>
  <c r="D44" i="9"/>
  <c r="F44" i="9" s="1"/>
  <c r="F36" i="23" s="1"/>
  <c r="D35" i="9"/>
  <c r="F35" i="9" s="1"/>
  <c r="F27" i="23" s="1"/>
  <c r="J30" i="20"/>
  <c r="I30" i="21" s="1"/>
  <c r="J45" i="20"/>
  <c r="D41" i="8"/>
  <c r="F41" i="8" s="1"/>
  <c r="E33" i="23" s="1"/>
  <c r="I36" i="20"/>
  <c r="H36" i="21" s="1"/>
  <c r="I38" i="20"/>
  <c r="L34" i="20"/>
  <c r="L42" i="20"/>
  <c r="L41" i="20"/>
  <c r="L47" i="20"/>
  <c r="J41" i="20"/>
  <c r="D37" i="8"/>
  <c r="F37" i="8" s="1"/>
  <c r="E29" i="23" s="1"/>
  <c r="I32" i="20"/>
  <c r="I32" i="22" s="1"/>
  <c r="I45" i="20"/>
  <c r="D54" i="8"/>
  <c r="F54" i="8" s="1"/>
  <c r="E46" i="23" s="1"/>
  <c r="I49" i="20"/>
  <c r="I49" i="22" s="1"/>
  <c r="D40" i="9"/>
  <c r="F40" i="9" s="1"/>
  <c r="F32" i="23" s="1"/>
  <c r="D35" i="8"/>
  <c r="F35" i="8" s="1"/>
  <c r="E27" i="23" s="1"/>
  <c r="I30" i="20"/>
  <c r="I30" i="22" s="1"/>
  <c r="J44" i="20"/>
  <c r="L44" i="20"/>
  <c r="L46" i="20"/>
  <c r="D42" i="8"/>
  <c r="F42" i="8" s="1"/>
  <c r="E34" i="23" s="1"/>
  <c r="I37" i="20"/>
  <c r="H37" i="21" s="1"/>
  <c r="L45" i="20"/>
  <c r="D53" i="9"/>
  <c r="F53" i="9" s="1"/>
  <c r="F45" i="23" s="1"/>
  <c r="J48" i="20"/>
  <c r="J48" i="22" s="1"/>
  <c r="I43" i="20"/>
  <c r="J32" i="20"/>
  <c r="I48" i="20"/>
  <c r="D40" i="8"/>
  <c r="F40" i="8" s="1"/>
  <c r="E32" i="23" s="1"/>
  <c r="I35" i="20"/>
  <c r="H35" i="21" s="1"/>
  <c r="J31" i="20"/>
  <c r="D39" i="8"/>
  <c r="F39" i="8" s="1"/>
  <c r="E31" i="23" s="1"/>
  <c r="I34" i="20"/>
  <c r="H34" i="21" s="1"/>
  <c r="L39" i="20"/>
  <c r="L33" i="20"/>
  <c r="L35" i="20"/>
  <c r="L43" i="20"/>
  <c r="J38" i="20"/>
  <c r="I47" i="20"/>
  <c r="J43" i="20"/>
  <c r="I39" i="20"/>
  <c r="D51" i="8"/>
  <c r="F51" i="8" s="1"/>
  <c r="E43" i="23" s="1"/>
  <c r="I46" i="20"/>
  <c r="H46" i="21" s="1"/>
  <c r="D38" i="8"/>
  <c r="F38" i="8" s="1"/>
  <c r="E30" i="23" s="1"/>
  <c r="I33" i="20"/>
  <c r="H33" i="21" s="1"/>
  <c r="D47" i="9"/>
  <c r="F47" i="9" s="1"/>
  <c r="F39" i="23" s="1"/>
  <c r="J42" i="20"/>
  <c r="J42" i="22" s="1"/>
  <c r="D52" i="9"/>
  <c r="F52" i="9" s="1"/>
  <c r="F44" i="23" s="1"/>
  <c r="J47" i="20"/>
  <c r="I47" i="21" s="1"/>
  <c r="L40" i="20"/>
  <c r="L36" i="20"/>
  <c r="L32" i="20"/>
  <c r="L30" i="22"/>
  <c r="K30" i="21"/>
  <c r="N31" i="20"/>
  <c r="D36" i="13"/>
  <c r="F36" i="13" s="1"/>
  <c r="J28" i="23" s="1"/>
  <c r="L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K36" i="22"/>
  <c r="D52" i="11"/>
  <c r="F52" i="11" s="1"/>
  <c r="H44" i="23" s="1"/>
  <c r="D50" i="11"/>
  <c r="F50" i="11" s="1"/>
  <c r="H42" i="23" s="1"/>
  <c r="K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I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L48" i="20"/>
  <c r="D53" i="11"/>
  <c r="F53" i="11" s="1"/>
  <c r="H45" i="23" s="1"/>
  <c r="O37" i="20"/>
  <c r="D42" i="14"/>
  <c r="F42" i="14" s="1"/>
  <c r="K34" i="23" s="1"/>
  <c r="O45" i="20"/>
  <c r="D50" i="14"/>
  <c r="F50" i="14" s="1"/>
  <c r="K42" i="23" s="1"/>
  <c r="N38" i="21"/>
  <c r="O38" i="22"/>
  <c r="D51" i="13"/>
  <c r="F51" i="13" s="1"/>
  <c r="J43" i="23" s="1"/>
  <c r="N46" i="20"/>
  <c r="O48" i="20"/>
  <c r="D53" i="14"/>
  <c r="F53" i="14" s="1"/>
  <c r="K45" i="23" s="1"/>
  <c r="D47" i="14"/>
  <c r="F47" i="14" s="1"/>
  <c r="K39" i="23" s="1"/>
  <c r="O42" i="20"/>
  <c r="N32" i="20"/>
  <c r="D37" i="13"/>
  <c r="F37" i="13" s="1"/>
  <c r="J29" i="23" s="1"/>
  <c r="O32" i="20"/>
  <c r="D37" i="14"/>
  <c r="F37" i="14" s="1"/>
  <c r="K29" i="23" s="1"/>
  <c r="N47" i="20"/>
  <c r="D52" i="13"/>
  <c r="F52" i="13" s="1"/>
  <c r="J44" i="23" s="1"/>
  <c r="O36" i="20"/>
  <c r="D41" i="14"/>
  <c r="F41" i="14" s="1"/>
  <c r="K33" i="23" s="1"/>
  <c r="D44" i="13"/>
  <c r="F44" i="13" s="1"/>
  <c r="J36" i="23" s="1"/>
  <c r="N39" i="20"/>
  <c r="L37" i="20"/>
  <c r="D42" i="11"/>
  <c r="F42" i="11" s="1"/>
  <c r="H34" i="23" s="1"/>
  <c r="N41" i="20"/>
  <c r="D46" i="13"/>
  <c r="F46" i="13" s="1"/>
  <c r="J38" i="23" s="1"/>
  <c r="O39" i="20"/>
  <c r="D44" i="14"/>
  <c r="F44" i="14" s="1"/>
  <c r="K36" i="23" s="1"/>
  <c r="L38" i="20"/>
  <c r="D43" i="11"/>
  <c r="F43" i="11" s="1"/>
  <c r="H35" i="23" s="1"/>
  <c r="D49" i="13"/>
  <c r="F49" i="13" s="1"/>
  <c r="J41" i="23" s="1"/>
  <c r="N44" i="20"/>
  <c r="D49" i="9"/>
  <c r="F49" i="9" s="1"/>
  <c r="F41" i="23" s="1"/>
  <c r="D50" i="8"/>
  <c r="F50" i="8" s="1"/>
  <c r="E42" i="23" s="1"/>
  <c r="J39" i="20"/>
  <c r="I39" i="21" s="1"/>
  <c r="D46" i="9"/>
  <c r="F46" i="9" s="1"/>
  <c r="F38" i="23" s="1"/>
  <c r="J35" i="20"/>
  <c r="J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J36" i="20"/>
  <c r="D36" i="8"/>
  <c r="F36" i="8" s="1"/>
  <c r="E28" i="23" s="1"/>
  <c r="I31" i="20"/>
  <c r="J33" i="22"/>
  <c r="I33" i="21"/>
  <c r="D45" i="8"/>
  <c r="F45" i="8" s="1"/>
  <c r="E37" i="23" s="1"/>
  <c r="I40" i="20"/>
  <c r="D45" i="9"/>
  <c r="F45" i="9" s="1"/>
  <c r="F37" i="23" s="1"/>
  <c r="J40" i="20"/>
  <c r="D51" i="9"/>
  <c r="F51" i="9" s="1"/>
  <c r="F43" i="23" s="1"/>
  <c r="J46" i="20"/>
  <c r="D47" i="8"/>
  <c r="F47" i="8" s="1"/>
  <c r="E39" i="23" s="1"/>
  <c r="I42" i="20"/>
  <c r="J49" i="20"/>
  <c r="D54" i="9"/>
  <c r="F54" i="9" s="1"/>
  <c r="F46" i="23" s="1"/>
  <c r="J37" i="20"/>
  <c r="D42" i="9"/>
  <c r="F42" i="9" s="1"/>
  <c r="F34" i="23" s="1"/>
  <c r="D46" i="8"/>
  <c r="F46" i="8" s="1"/>
  <c r="E38" i="23" s="1"/>
  <c r="I41" i="20"/>
  <c r="D49" i="8"/>
  <c r="F49" i="8" s="1"/>
  <c r="E41" i="23" s="1"/>
  <c r="I44" i="20"/>
  <c r="L49" i="22" l="1"/>
  <c r="K49" i="21"/>
  <c r="N31" i="21"/>
  <c r="O31" i="22"/>
  <c r="N40" i="22"/>
  <c r="M40" i="21"/>
  <c r="N41" i="21"/>
  <c r="N47" i="21"/>
  <c r="N38" i="22"/>
  <c r="M38" i="21"/>
  <c r="M42" i="21"/>
  <c r="N42" i="22"/>
  <c r="O43" i="22"/>
  <c r="N43" i="21"/>
  <c r="N37" i="22"/>
  <c r="M37" i="21"/>
  <c r="N45" i="22"/>
  <c r="M45" i="21"/>
  <c r="M43" i="21"/>
  <c r="N43" i="22"/>
  <c r="M33" i="21"/>
  <c r="N33" i="22"/>
  <c r="M34" i="21"/>
  <c r="N34" i="22"/>
  <c r="J39" i="22"/>
  <c r="H39" i="21"/>
  <c r="I39" i="22"/>
  <c r="L43" i="22"/>
  <c r="K43" i="21"/>
  <c r="K42" i="21"/>
  <c r="L42" i="22"/>
  <c r="K32" i="21"/>
  <c r="L32" i="22"/>
  <c r="J43" i="22"/>
  <c r="I43" i="21"/>
  <c r="K35" i="21"/>
  <c r="L35" i="22"/>
  <c r="I48" i="22"/>
  <c r="H48" i="21"/>
  <c r="L46" i="22"/>
  <c r="K46" i="21"/>
  <c r="J41" i="22"/>
  <c r="I41" i="21"/>
  <c r="L34" i="22"/>
  <c r="K34" i="21"/>
  <c r="J45" i="22"/>
  <c r="I45" i="21"/>
  <c r="K36" i="21"/>
  <c r="L36" i="22"/>
  <c r="I47" i="22"/>
  <c r="H47" i="21"/>
  <c r="K33" i="21"/>
  <c r="L33" i="22"/>
  <c r="J31" i="22"/>
  <c r="I31" i="21"/>
  <c r="J32" i="22"/>
  <c r="I32" i="21"/>
  <c r="L45" i="22"/>
  <c r="K45" i="21"/>
  <c r="L44" i="22"/>
  <c r="K44" i="21"/>
  <c r="I45" i="22"/>
  <c r="H45" i="21"/>
  <c r="L47" i="22"/>
  <c r="K47" i="21"/>
  <c r="H38" i="21"/>
  <c r="I38" i="22"/>
  <c r="K40" i="21"/>
  <c r="L40" i="22"/>
  <c r="I38" i="21"/>
  <c r="J38" i="22"/>
  <c r="L39" i="22"/>
  <c r="K39" i="21"/>
  <c r="I43" i="22"/>
  <c r="H43" i="21"/>
  <c r="J44" i="22"/>
  <c r="I44" i="21"/>
  <c r="K41" i="21"/>
  <c r="L41" i="22"/>
  <c r="O35" i="22"/>
  <c r="N36" i="22"/>
  <c r="N31" i="22"/>
  <c r="M31" i="21"/>
  <c r="L31" i="22"/>
  <c r="K31" i="21"/>
  <c r="O46" i="22"/>
  <c r="N40" i="21"/>
  <c r="O34" i="22"/>
  <c r="N44" i="21"/>
  <c r="M48" i="21"/>
  <c r="M35" i="21"/>
  <c r="O33" i="22"/>
  <c r="J47" i="22"/>
  <c r="I37" i="22"/>
  <c r="H29" i="21"/>
  <c r="I29" i="22"/>
  <c r="I33" i="22"/>
  <c r="L38" i="22"/>
  <c r="K38" i="21"/>
  <c r="O39" i="22"/>
  <c r="N39" i="21"/>
  <c r="L37" i="22"/>
  <c r="K37" i="21"/>
  <c r="O36" i="22"/>
  <c r="N36" i="21"/>
  <c r="M32" i="21"/>
  <c r="N32" i="22"/>
  <c r="O37" i="22"/>
  <c r="N37" i="21"/>
  <c r="M46" i="21"/>
  <c r="N46" i="22"/>
  <c r="N44" i="22"/>
  <c r="M44" i="21"/>
  <c r="N42" i="21"/>
  <c r="O42" i="22"/>
  <c r="N39" i="22"/>
  <c r="M39" i="21"/>
  <c r="N41" i="22"/>
  <c r="M41" i="21"/>
  <c r="N47" i="22"/>
  <c r="M47" i="21"/>
  <c r="O32" i="22"/>
  <c r="N32" i="21"/>
  <c r="O48" i="22"/>
  <c r="N48" i="21"/>
  <c r="N45" i="21"/>
  <c r="O45" i="22"/>
  <c r="K48" i="21"/>
  <c r="L48" i="22"/>
  <c r="I42" i="21"/>
  <c r="H49" i="21"/>
  <c r="H30" i="21"/>
  <c r="I36" i="22"/>
  <c r="I34" i="21"/>
  <c r="J30" i="22"/>
  <c r="I35" i="21"/>
  <c r="H32" i="21"/>
  <c r="I46" i="22"/>
  <c r="I35" i="22"/>
  <c r="I34" i="22"/>
  <c r="I48" i="21"/>
  <c r="I44" i="22"/>
  <c r="H44" i="21"/>
  <c r="I46" i="21"/>
  <c r="J46" i="22"/>
  <c r="J49" i="22"/>
  <c r="I49" i="21"/>
  <c r="I40" i="22"/>
  <c r="H40" i="21"/>
  <c r="J36" i="22"/>
  <c r="I36" i="21"/>
  <c r="I42" i="22"/>
  <c r="H42" i="21"/>
  <c r="J40" i="22"/>
  <c r="I40" i="21"/>
  <c r="I31" i="22"/>
  <c r="H31" i="21"/>
  <c r="J37" i="22"/>
  <c r="I37" i="21"/>
  <c r="H41" i="21"/>
  <c r="I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3" i="1"/>
  <c r="M83" i="20" l="1"/>
  <c r="M71" i="20"/>
  <c r="M59" i="20"/>
  <c r="M94" i="20"/>
  <c r="M90" i="20"/>
  <c r="M86" i="20"/>
  <c r="M82" i="20"/>
  <c r="M78" i="20"/>
  <c r="M74" i="20"/>
  <c r="M70" i="20"/>
  <c r="M66" i="20"/>
  <c r="M62" i="20"/>
  <c r="M58" i="20"/>
  <c r="M54" i="20"/>
  <c r="M50" i="20"/>
  <c r="M91" i="20"/>
  <c r="M79" i="20"/>
  <c r="M67" i="20"/>
  <c r="M55" i="20"/>
  <c r="D98" i="12"/>
  <c r="H98" i="12" s="1"/>
  <c r="M93" i="20"/>
  <c r="M89" i="20"/>
  <c r="M87" i="20"/>
  <c r="M75" i="20"/>
  <c r="D68" i="12"/>
  <c r="M63" i="20"/>
  <c r="M63" i="22" s="1"/>
  <c r="M51" i="20"/>
  <c r="M100" i="20"/>
  <c r="M96" i="20"/>
  <c r="M92" i="20"/>
  <c r="D93" i="12"/>
  <c r="M84" i="20"/>
  <c r="M80" i="20"/>
  <c r="M76" i="20"/>
  <c r="M72" i="20"/>
  <c r="M68" i="20"/>
  <c r="M64" i="20"/>
  <c r="M60" i="20"/>
  <c r="M52" i="20"/>
  <c r="AC23" i="1"/>
  <c r="AC25" i="1"/>
  <c r="I5" i="14" s="1"/>
  <c r="D76" i="12"/>
  <c r="D59" i="12"/>
  <c r="D95" i="12"/>
  <c r="H95" i="12" s="1"/>
  <c r="D56" i="12"/>
  <c r="D79" i="12"/>
  <c r="M88" i="20"/>
  <c r="M88" i="22" s="1"/>
  <c r="D72" i="12"/>
  <c r="D96" i="12"/>
  <c r="H96" i="12" s="1"/>
  <c r="D94" i="12"/>
  <c r="H94" i="12" s="1"/>
  <c r="D67" i="12"/>
  <c r="D65" i="12"/>
  <c r="D87" i="12"/>
  <c r="D63" i="12"/>
  <c r="D60" i="12"/>
  <c r="D101" i="12"/>
  <c r="H101" i="12" s="1"/>
  <c r="D91" i="12"/>
  <c r="D88" i="12"/>
  <c r="D83" i="12"/>
  <c r="D75" i="12"/>
  <c r="D73" i="12"/>
  <c r="D71" i="12"/>
  <c r="D55" i="12"/>
  <c r="AC21" i="1"/>
  <c r="I5" i="10" s="1"/>
  <c r="AC20" i="1"/>
  <c r="I5" i="9" s="1"/>
  <c r="AC24" i="1"/>
  <c r="I5" i="13" s="1"/>
  <c r="AC18" i="1"/>
  <c r="AC22" i="1"/>
  <c r="I5" i="11" s="1"/>
  <c r="M99" i="20"/>
  <c r="D104" i="12"/>
  <c r="H104" i="12" s="1"/>
  <c r="M61" i="20"/>
  <c r="D66" i="12"/>
  <c r="M98" i="20"/>
  <c r="D103" i="12"/>
  <c r="H103" i="12" s="1"/>
  <c r="D64" i="12"/>
  <c r="AC26" i="1"/>
  <c r="AC19" i="1"/>
  <c r="I5" i="8" s="1"/>
  <c r="D106" i="12"/>
  <c r="H106" i="12" s="1"/>
  <c r="M101" i="20"/>
  <c r="D85" i="12"/>
  <c r="D69" i="12"/>
  <c r="D90" i="12"/>
  <c r="M85" i="20"/>
  <c r="D77" i="12"/>
  <c r="M56" i="20"/>
  <c r="D61" i="12"/>
  <c r="D99" i="12"/>
  <c r="D97" i="12"/>
  <c r="H97" i="12" s="1"/>
  <c r="D82" i="12"/>
  <c r="M77" i="20"/>
  <c r="D80" i="12"/>
  <c r="M69" i="20"/>
  <c r="D74" i="12"/>
  <c r="M53" i="20"/>
  <c r="D58" i="12"/>
  <c r="M95" i="20"/>
  <c r="D100" i="12"/>
  <c r="H100" i="12" s="1"/>
  <c r="M81" i="20"/>
  <c r="D86" i="12"/>
  <c r="M73" i="20"/>
  <c r="D78" i="12"/>
  <c r="M65" i="20"/>
  <c r="D70" i="12"/>
  <c r="M57" i="20"/>
  <c r="D62" i="12"/>
  <c r="D57" i="12"/>
  <c r="M49" i="20"/>
  <c r="D54" i="12"/>
  <c r="D105" i="12"/>
  <c r="H105" i="12" s="1"/>
  <c r="M97" i="20"/>
  <c r="D102" i="12"/>
  <c r="H102" i="12" s="1"/>
  <c r="D92" i="12"/>
  <c r="H92" i="12" s="1"/>
  <c r="D89" i="12"/>
  <c r="D84" i="12"/>
  <c r="D81" i="12"/>
  <c r="K77" i="12" l="1"/>
  <c r="I69" i="23" s="1"/>
  <c r="H77" i="12"/>
  <c r="K66" i="12"/>
  <c r="I58" i="23" s="1"/>
  <c r="H66" i="12"/>
  <c r="K75" i="12"/>
  <c r="I67" i="23" s="1"/>
  <c r="H75" i="12"/>
  <c r="K65" i="12"/>
  <c r="I57" i="23" s="1"/>
  <c r="H65" i="12"/>
  <c r="K81" i="12"/>
  <c r="I73" i="23" s="1"/>
  <c r="H81" i="12"/>
  <c r="K70" i="12"/>
  <c r="I62" i="23" s="1"/>
  <c r="H70" i="12"/>
  <c r="K80" i="12"/>
  <c r="I72" i="23" s="1"/>
  <c r="H80" i="12"/>
  <c r="K55" i="12"/>
  <c r="I47" i="23" s="1"/>
  <c r="H55" i="12"/>
  <c r="K83" i="12"/>
  <c r="I75" i="23" s="1"/>
  <c r="H83" i="12"/>
  <c r="K60" i="12"/>
  <c r="I52" i="23" s="1"/>
  <c r="H60" i="12"/>
  <c r="K67" i="12"/>
  <c r="I59" i="23" s="1"/>
  <c r="H67" i="12"/>
  <c r="K59" i="12"/>
  <c r="I51" i="23" s="1"/>
  <c r="H59" i="12"/>
  <c r="K84" i="12"/>
  <c r="I76" i="23" s="1"/>
  <c r="H84" i="12"/>
  <c r="K57" i="12"/>
  <c r="I49" i="23" s="1"/>
  <c r="H57" i="12"/>
  <c r="K61" i="12"/>
  <c r="I53" i="23" s="1"/>
  <c r="H61" i="12"/>
  <c r="K90" i="12"/>
  <c r="I82" i="23" s="1"/>
  <c r="H90" i="12"/>
  <c r="K71" i="12"/>
  <c r="I63" i="23" s="1"/>
  <c r="H71" i="12"/>
  <c r="K88" i="12"/>
  <c r="I80" i="23" s="1"/>
  <c r="H88" i="12"/>
  <c r="K63" i="12"/>
  <c r="I55" i="23" s="1"/>
  <c r="H63" i="12"/>
  <c r="K79" i="12"/>
  <c r="I71" i="23" s="1"/>
  <c r="H79" i="12"/>
  <c r="K76" i="12"/>
  <c r="I68" i="23" s="1"/>
  <c r="H76" i="12"/>
  <c r="K54" i="12"/>
  <c r="I46" i="23" s="1"/>
  <c r="H54" i="12"/>
  <c r="K85" i="12"/>
  <c r="I77" i="23" s="1"/>
  <c r="H85" i="12"/>
  <c r="K72" i="12"/>
  <c r="I64" i="23" s="1"/>
  <c r="H72" i="12"/>
  <c r="K86" i="12"/>
  <c r="I78" i="23" s="1"/>
  <c r="H86" i="12"/>
  <c r="K58" i="12"/>
  <c r="I50" i="23" s="1"/>
  <c r="H58" i="12"/>
  <c r="K99" i="12"/>
  <c r="I91" i="23" s="1"/>
  <c r="H99" i="12"/>
  <c r="K64" i="12"/>
  <c r="I56" i="23" s="1"/>
  <c r="H64" i="12"/>
  <c r="K93" i="12"/>
  <c r="I85" i="23" s="1"/>
  <c r="H93" i="12"/>
  <c r="K89" i="12"/>
  <c r="I81" i="23" s="1"/>
  <c r="H89" i="12"/>
  <c r="K62" i="12"/>
  <c r="I54" i="23" s="1"/>
  <c r="H62" i="12"/>
  <c r="K78" i="12"/>
  <c r="I70" i="23" s="1"/>
  <c r="H78" i="12"/>
  <c r="K74" i="12"/>
  <c r="I66" i="23" s="1"/>
  <c r="H74" i="12"/>
  <c r="K82" i="12"/>
  <c r="I74" i="23" s="1"/>
  <c r="H82" i="12"/>
  <c r="K69" i="12"/>
  <c r="I61" i="23" s="1"/>
  <c r="H69" i="12"/>
  <c r="K73" i="12"/>
  <c r="I65" i="23" s="1"/>
  <c r="H73" i="12"/>
  <c r="K91" i="12"/>
  <c r="I83" i="23" s="1"/>
  <c r="H91" i="12"/>
  <c r="K87" i="12"/>
  <c r="I79" i="23" s="1"/>
  <c r="H87" i="12"/>
  <c r="K56" i="12"/>
  <c r="I48" i="23" s="1"/>
  <c r="H56" i="12"/>
  <c r="K68" i="12"/>
  <c r="I60" i="23" s="1"/>
  <c r="H68" i="12"/>
  <c r="M52" i="22"/>
  <c r="L52" i="21"/>
  <c r="M72" i="22"/>
  <c r="L72" i="21"/>
  <c r="M100" i="22"/>
  <c r="L100" i="21"/>
  <c r="M75" i="22"/>
  <c r="L75" i="21"/>
  <c r="L91" i="21"/>
  <c r="M91" i="22"/>
  <c r="L62" i="21"/>
  <c r="M62" i="22"/>
  <c r="M78" i="22"/>
  <c r="L78" i="21"/>
  <c r="M94" i="22"/>
  <c r="L94" i="21"/>
  <c r="M60" i="22"/>
  <c r="L60" i="21"/>
  <c r="M76" i="22"/>
  <c r="L76" i="21"/>
  <c r="L51" i="21"/>
  <c r="M51" i="22"/>
  <c r="M87" i="22"/>
  <c r="L87" i="21"/>
  <c r="L55" i="21"/>
  <c r="M55" i="22"/>
  <c r="M50" i="22"/>
  <c r="L50" i="21"/>
  <c r="M66" i="22"/>
  <c r="L66" i="21"/>
  <c r="M82" i="22"/>
  <c r="L82" i="21"/>
  <c r="L59" i="21"/>
  <c r="M59" i="22"/>
  <c r="M64" i="22"/>
  <c r="L64" i="21"/>
  <c r="L80" i="21"/>
  <c r="M80" i="22"/>
  <c r="M92" i="22"/>
  <c r="L92" i="21"/>
  <c r="M89" i="22"/>
  <c r="L89" i="21"/>
  <c r="M67" i="22"/>
  <c r="L67" i="21"/>
  <c r="M54" i="22"/>
  <c r="L54" i="21"/>
  <c r="M70" i="22"/>
  <c r="L70" i="21"/>
  <c r="M86" i="22"/>
  <c r="L86" i="21"/>
  <c r="L71" i="21"/>
  <c r="M71" i="22"/>
  <c r="M68" i="22"/>
  <c r="L68" i="21"/>
  <c r="M84" i="22"/>
  <c r="L84" i="21"/>
  <c r="M96" i="22"/>
  <c r="L96" i="21"/>
  <c r="M79" i="22"/>
  <c r="L79" i="21"/>
  <c r="M58" i="22"/>
  <c r="L58" i="21"/>
  <c r="L74" i="21"/>
  <c r="M74" i="22"/>
  <c r="M90" i="22"/>
  <c r="L90" i="21"/>
  <c r="M83" i="22"/>
  <c r="L83" i="21"/>
  <c r="X25" i="1"/>
  <c r="E70" i="14"/>
  <c r="E92" i="14"/>
  <c r="E71" i="14"/>
  <c r="E56" i="14"/>
  <c r="E82" i="14"/>
  <c r="E66" i="14"/>
  <c r="E97" i="14"/>
  <c r="E67" i="14"/>
  <c r="E77" i="14"/>
  <c r="E61" i="14"/>
  <c r="E86" i="14"/>
  <c r="E94" i="14"/>
  <c r="E98" i="14"/>
  <c r="E106" i="14"/>
  <c r="E54" i="14"/>
  <c r="E87" i="14"/>
  <c r="E93" i="14"/>
  <c r="E85" i="14"/>
  <c r="E99" i="14"/>
  <c r="E65" i="14"/>
  <c r="E95" i="14"/>
  <c r="E74" i="14"/>
  <c r="E96" i="14"/>
  <c r="E89" i="14"/>
  <c r="E59" i="14"/>
  <c r="E102" i="14"/>
  <c r="E60" i="14"/>
  <c r="E103" i="14"/>
  <c r="E73" i="14"/>
  <c r="E83" i="14"/>
  <c r="E90" i="14"/>
  <c r="E76" i="14"/>
  <c r="E75" i="14"/>
  <c r="E105" i="14"/>
  <c r="E62" i="14"/>
  <c r="E78" i="14"/>
  <c r="E64" i="14"/>
  <c r="E88" i="14"/>
  <c r="E63" i="14"/>
  <c r="E57" i="14"/>
  <c r="E104" i="14"/>
  <c r="E69" i="14"/>
  <c r="E100" i="14"/>
  <c r="E68" i="14"/>
  <c r="E58" i="14"/>
  <c r="E91" i="14"/>
  <c r="E72" i="14"/>
  <c r="E81" i="14"/>
  <c r="E101" i="14"/>
  <c r="E79" i="14"/>
  <c r="E80" i="14"/>
  <c r="E55" i="14"/>
  <c r="E84" i="14"/>
  <c r="L88" i="21"/>
  <c r="X21" i="1"/>
  <c r="E56" i="10"/>
  <c r="K51" i="19" s="1"/>
  <c r="E72" i="10"/>
  <c r="K67" i="19" s="1"/>
  <c r="E88" i="10"/>
  <c r="K83" i="19" s="1"/>
  <c r="E104" i="10"/>
  <c r="K99" i="19" s="1"/>
  <c r="E69" i="10"/>
  <c r="K64" i="19" s="1"/>
  <c r="E85" i="10"/>
  <c r="K80" i="19" s="1"/>
  <c r="E101" i="10"/>
  <c r="K96" i="19" s="1"/>
  <c r="E78" i="10"/>
  <c r="K73" i="19" s="1"/>
  <c r="E58" i="10"/>
  <c r="K53" i="19" s="1"/>
  <c r="E67" i="10"/>
  <c r="K62" i="19" s="1"/>
  <c r="E63" i="10"/>
  <c r="K58" i="19" s="1"/>
  <c r="E95" i="10"/>
  <c r="K90" i="19" s="1"/>
  <c r="E106" i="10"/>
  <c r="K101" i="19" s="1"/>
  <c r="E64" i="10"/>
  <c r="K59" i="19" s="1"/>
  <c r="E96" i="10"/>
  <c r="K91" i="19" s="1"/>
  <c r="E77" i="10"/>
  <c r="K72" i="19" s="1"/>
  <c r="E62" i="10"/>
  <c r="K57" i="19" s="1"/>
  <c r="E82" i="10"/>
  <c r="K77" i="19" s="1"/>
  <c r="E79" i="10"/>
  <c r="K74" i="19" s="1"/>
  <c r="E75" i="10"/>
  <c r="K70" i="19" s="1"/>
  <c r="E60" i="10"/>
  <c r="K55" i="19" s="1"/>
  <c r="E76" i="10"/>
  <c r="K71" i="19" s="1"/>
  <c r="E92" i="10"/>
  <c r="K87" i="19" s="1"/>
  <c r="E57" i="10"/>
  <c r="K52" i="19" s="1"/>
  <c r="E73" i="10"/>
  <c r="K68" i="19" s="1"/>
  <c r="E89" i="10"/>
  <c r="K84" i="19" s="1"/>
  <c r="E105" i="10"/>
  <c r="K100" i="19" s="1"/>
  <c r="E86" i="10"/>
  <c r="K81" i="19" s="1"/>
  <c r="E74" i="10"/>
  <c r="K69" i="19" s="1"/>
  <c r="E83" i="10"/>
  <c r="K78" i="19" s="1"/>
  <c r="E71" i="10"/>
  <c r="K66" i="19" s="1"/>
  <c r="E103" i="10"/>
  <c r="K98" i="19" s="1"/>
  <c r="E59" i="10"/>
  <c r="K54" i="19" s="1"/>
  <c r="E80" i="10"/>
  <c r="K75" i="19" s="1"/>
  <c r="E61" i="10"/>
  <c r="K56" i="19" s="1"/>
  <c r="E93" i="10"/>
  <c r="K88" i="19" s="1"/>
  <c r="E94" i="10"/>
  <c r="K89" i="19" s="1"/>
  <c r="E91" i="10"/>
  <c r="K86" i="19" s="1"/>
  <c r="E66" i="10"/>
  <c r="K61" i="19" s="1"/>
  <c r="E65" i="10"/>
  <c r="K60" i="19" s="1"/>
  <c r="E102" i="10"/>
  <c r="K97" i="19" s="1"/>
  <c r="E90" i="10"/>
  <c r="K85" i="19" s="1"/>
  <c r="E84" i="10"/>
  <c r="K79" i="19" s="1"/>
  <c r="E55" i="10"/>
  <c r="K50" i="19" s="1"/>
  <c r="E100" i="10"/>
  <c r="K95" i="19" s="1"/>
  <c r="E87" i="10"/>
  <c r="K82" i="19" s="1"/>
  <c r="E68" i="10"/>
  <c r="K63" i="19" s="1"/>
  <c r="E81" i="10"/>
  <c r="K76" i="19" s="1"/>
  <c r="E98" i="10"/>
  <c r="K93" i="19" s="1"/>
  <c r="E99" i="10"/>
  <c r="K94" i="19" s="1"/>
  <c r="E97" i="10"/>
  <c r="K92" i="19" s="1"/>
  <c r="E70" i="10"/>
  <c r="K65" i="19" s="1"/>
  <c r="X22" i="1"/>
  <c r="E68" i="11"/>
  <c r="L63" i="19" s="1"/>
  <c r="E84" i="11"/>
  <c r="L79" i="19" s="1"/>
  <c r="E100" i="11"/>
  <c r="L95" i="19" s="1"/>
  <c r="E65" i="11"/>
  <c r="L60" i="19" s="1"/>
  <c r="E81" i="11"/>
  <c r="L76" i="19" s="1"/>
  <c r="E97" i="11"/>
  <c r="L92" i="19" s="1"/>
  <c r="E58" i="11"/>
  <c r="L53" i="19" s="1"/>
  <c r="E90" i="11"/>
  <c r="L85" i="19" s="1"/>
  <c r="E63" i="11"/>
  <c r="L58" i="19" s="1"/>
  <c r="E67" i="11"/>
  <c r="L62" i="19" s="1"/>
  <c r="E99" i="11"/>
  <c r="L94" i="19" s="1"/>
  <c r="E86" i="11"/>
  <c r="L81" i="19" s="1"/>
  <c r="E87" i="11"/>
  <c r="L82" i="19" s="1"/>
  <c r="E60" i="11"/>
  <c r="L55" i="19" s="1"/>
  <c r="E76" i="11"/>
  <c r="L71" i="19" s="1"/>
  <c r="E57" i="11"/>
  <c r="L52" i="19" s="1"/>
  <c r="E89" i="11"/>
  <c r="L84" i="19" s="1"/>
  <c r="E74" i="11"/>
  <c r="L69" i="19" s="1"/>
  <c r="E95" i="11"/>
  <c r="L90" i="19" s="1"/>
  <c r="E62" i="11"/>
  <c r="L57" i="19" s="1"/>
  <c r="E64" i="11"/>
  <c r="L59" i="19" s="1"/>
  <c r="E96" i="11"/>
  <c r="L91" i="19" s="1"/>
  <c r="E77" i="11"/>
  <c r="L72" i="19" s="1"/>
  <c r="E94" i="11"/>
  <c r="L89" i="19" s="1"/>
  <c r="E91" i="11"/>
  <c r="L86" i="19" s="1"/>
  <c r="E71" i="11"/>
  <c r="L66" i="19" s="1"/>
  <c r="E56" i="11"/>
  <c r="L51" i="19" s="1"/>
  <c r="E72" i="11"/>
  <c r="L67" i="19" s="1"/>
  <c r="E88" i="11"/>
  <c r="L83" i="19" s="1"/>
  <c r="E105" i="11"/>
  <c r="L100" i="19" s="1"/>
  <c r="E69" i="11"/>
  <c r="L64" i="19" s="1"/>
  <c r="E85" i="11"/>
  <c r="L80" i="19" s="1"/>
  <c r="E101" i="11"/>
  <c r="L96" i="19" s="1"/>
  <c r="E66" i="11"/>
  <c r="L61" i="19" s="1"/>
  <c r="E98" i="11"/>
  <c r="L93" i="19" s="1"/>
  <c r="E79" i="11"/>
  <c r="L74" i="19" s="1"/>
  <c r="E75" i="11"/>
  <c r="L70" i="19" s="1"/>
  <c r="E104" i="11"/>
  <c r="L99" i="19" s="1"/>
  <c r="E102" i="11"/>
  <c r="L97" i="19" s="1"/>
  <c r="E103" i="11"/>
  <c r="L98" i="19" s="1"/>
  <c r="E92" i="11"/>
  <c r="L87" i="19" s="1"/>
  <c r="E73" i="11"/>
  <c r="L68" i="19" s="1"/>
  <c r="E106" i="11"/>
  <c r="L101" i="19" s="1"/>
  <c r="E70" i="11"/>
  <c r="L65" i="19" s="1"/>
  <c r="E83" i="11"/>
  <c r="L78" i="19" s="1"/>
  <c r="E55" i="11"/>
  <c r="L50" i="19" s="1"/>
  <c r="E80" i="11"/>
  <c r="L75" i="19" s="1"/>
  <c r="E61" i="11"/>
  <c r="L56" i="19" s="1"/>
  <c r="E93" i="11"/>
  <c r="L88" i="19" s="1"/>
  <c r="E82" i="11"/>
  <c r="L77" i="19" s="1"/>
  <c r="E59" i="11"/>
  <c r="L54" i="19" s="1"/>
  <c r="E78" i="11"/>
  <c r="L73" i="19" s="1"/>
  <c r="X24" i="1"/>
  <c r="E57" i="13"/>
  <c r="E69" i="13"/>
  <c r="E74" i="13"/>
  <c r="E68" i="13"/>
  <c r="E90" i="13"/>
  <c r="E60" i="13"/>
  <c r="E78" i="13"/>
  <c r="E59" i="13"/>
  <c r="E100" i="13"/>
  <c r="E84" i="13"/>
  <c r="E106" i="13"/>
  <c r="E85" i="13"/>
  <c r="E80" i="13"/>
  <c r="E82" i="13"/>
  <c r="E99" i="13"/>
  <c r="E92" i="13"/>
  <c r="E55" i="13"/>
  <c r="E64" i="13"/>
  <c r="E62" i="13"/>
  <c r="E87" i="13"/>
  <c r="E103" i="13"/>
  <c r="E86" i="13"/>
  <c r="E95" i="13"/>
  <c r="E98" i="13"/>
  <c r="E83" i="13"/>
  <c r="E70" i="13"/>
  <c r="E54" i="13"/>
  <c r="E56" i="13"/>
  <c r="E76" i="13"/>
  <c r="E67" i="13"/>
  <c r="E97" i="13"/>
  <c r="E61" i="13"/>
  <c r="E71" i="13"/>
  <c r="E101" i="13"/>
  <c r="E73" i="13"/>
  <c r="E77" i="13"/>
  <c r="E63" i="13"/>
  <c r="E89" i="13"/>
  <c r="E58" i="13"/>
  <c r="E81" i="13"/>
  <c r="E72" i="13"/>
  <c r="E96" i="13"/>
  <c r="E94" i="13"/>
  <c r="E79" i="13"/>
  <c r="E105" i="13"/>
  <c r="E104" i="13"/>
  <c r="E75" i="13"/>
  <c r="E93" i="13"/>
  <c r="E91" i="13"/>
  <c r="E88" i="13"/>
  <c r="E102" i="13"/>
  <c r="E66" i="13"/>
  <c r="E65" i="13"/>
  <c r="L63" i="21"/>
  <c r="M93" i="22"/>
  <c r="L93" i="21"/>
  <c r="M65" i="22"/>
  <c r="L65" i="21"/>
  <c r="M77" i="22"/>
  <c r="L77" i="21"/>
  <c r="E57" i="8"/>
  <c r="I52" i="19" s="1"/>
  <c r="E61" i="8"/>
  <c r="I56" i="19" s="1"/>
  <c r="E65" i="8"/>
  <c r="I60" i="19" s="1"/>
  <c r="E69" i="8"/>
  <c r="I64" i="19" s="1"/>
  <c r="E73" i="8"/>
  <c r="I68" i="19" s="1"/>
  <c r="E77" i="8"/>
  <c r="I72" i="19" s="1"/>
  <c r="E81" i="8"/>
  <c r="I76" i="19" s="1"/>
  <c r="E85" i="8"/>
  <c r="I80" i="19" s="1"/>
  <c r="E92" i="8"/>
  <c r="I87" i="19" s="1"/>
  <c r="E94" i="8"/>
  <c r="I89" i="19" s="1"/>
  <c r="E96" i="8"/>
  <c r="I91" i="19" s="1"/>
  <c r="E98" i="8"/>
  <c r="I93" i="19" s="1"/>
  <c r="E100" i="8"/>
  <c r="I95" i="19" s="1"/>
  <c r="E102" i="8"/>
  <c r="I97" i="19" s="1"/>
  <c r="E104" i="8"/>
  <c r="I99" i="19" s="1"/>
  <c r="E106" i="8"/>
  <c r="I101" i="19" s="1"/>
  <c r="E56" i="8"/>
  <c r="I51" i="19" s="1"/>
  <c r="E60" i="8"/>
  <c r="I55" i="19" s="1"/>
  <c r="E64" i="8"/>
  <c r="I59" i="19" s="1"/>
  <c r="E68" i="8"/>
  <c r="I63" i="19" s="1"/>
  <c r="E72" i="8"/>
  <c r="I67" i="19" s="1"/>
  <c r="E76" i="8"/>
  <c r="I71" i="19" s="1"/>
  <c r="E80" i="8"/>
  <c r="I75" i="19" s="1"/>
  <c r="E84" i="8"/>
  <c r="I79" i="19" s="1"/>
  <c r="E87" i="8"/>
  <c r="I82" i="19" s="1"/>
  <c r="E89" i="8"/>
  <c r="I84" i="19" s="1"/>
  <c r="E55" i="8"/>
  <c r="I50" i="19" s="1"/>
  <c r="E63" i="8"/>
  <c r="I58" i="19" s="1"/>
  <c r="E71" i="8"/>
  <c r="I66" i="19" s="1"/>
  <c r="E79" i="8"/>
  <c r="I74" i="19" s="1"/>
  <c r="E91" i="8"/>
  <c r="I86" i="19" s="1"/>
  <c r="E95" i="8"/>
  <c r="I90" i="19" s="1"/>
  <c r="E99" i="8"/>
  <c r="I94" i="19" s="1"/>
  <c r="E103" i="8"/>
  <c r="I98" i="19" s="1"/>
  <c r="E58" i="8"/>
  <c r="I53" i="19" s="1"/>
  <c r="E66" i="8"/>
  <c r="I61" i="19" s="1"/>
  <c r="E74" i="8"/>
  <c r="I69" i="19" s="1"/>
  <c r="E82" i="8"/>
  <c r="I77" i="19" s="1"/>
  <c r="E88" i="8"/>
  <c r="I83" i="19" s="1"/>
  <c r="E67" i="8"/>
  <c r="I62" i="19" s="1"/>
  <c r="E83" i="8"/>
  <c r="I78" i="19" s="1"/>
  <c r="E97" i="8"/>
  <c r="I92" i="19" s="1"/>
  <c r="E105" i="8"/>
  <c r="I100" i="19" s="1"/>
  <c r="E62" i="8"/>
  <c r="I57" i="19" s="1"/>
  <c r="E78" i="8"/>
  <c r="I73" i="19" s="1"/>
  <c r="E90" i="8"/>
  <c r="I85" i="19" s="1"/>
  <c r="X19" i="1"/>
  <c r="E59" i="8"/>
  <c r="I54" i="19" s="1"/>
  <c r="E93" i="8"/>
  <c r="I88" i="19" s="1"/>
  <c r="E101" i="8"/>
  <c r="I96" i="19" s="1"/>
  <c r="E70" i="8"/>
  <c r="I65" i="19" s="1"/>
  <c r="E75" i="8"/>
  <c r="I70" i="19" s="1"/>
  <c r="E86" i="8"/>
  <c r="I81" i="19" s="1"/>
  <c r="M61" i="22"/>
  <c r="L61" i="21"/>
  <c r="M97" i="22"/>
  <c r="L97" i="21"/>
  <c r="M95" i="22"/>
  <c r="L95" i="21"/>
  <c r="M53" i="22"/>
  <c r="L53" i="21"/>
  <c r="L69" i="21"/>
  <c r="M69" i="22"/>
  <c r="M56" i="22"/>
  <c r="L56" i="21"/>
  <c r="L85" i="21"/>
  <c r="M85" i="22"/>
  <c r="E58" i="9"/>
  <c r="J53" i="19" s="1"/>
  <c r="E62" i="9"/>
  <c r="J57" i="19" s="1"/>
  <c r="E66" i="9"/>
  <c r="J61" i="19" s="1"/>
  <c r="E70" i="9"/>
  <c r="J65" i="19" s="1"/>
  <c r="E74" i="9"/>
  <c r="J69" i="19" s="1"/>
  <c r="E78" i="9"/>
  <c r="J73" i="19" s="1"/>
  <c r="E82" i="9"/>
  <c r="J77" i="19" s="1"/>
  <c r="E86" i="9"/>
  <c r="J81" i="19" s="1"/>
  <c r="E89" i="9"/>
  <c r="J84" i="19" s="1"/>
  <c r="E57" i="9"/>
  <c r="J52" i="19" s="1"/>
  <c r="E61" i="9"/>
  <c r="J56" i="19" s="1"/>
  <c r="E65" i="9"/>
  <c r="J60" i="19" s="1"/>
  <c r="E69" i="9"/>
  <c r="J64" i="19" s="1"/>
  <c r="E73" i="9"/>
  <c r="J68" i="19" s="1"/>
  <c r="E77" i="9"/>
  <c r="J72" i="19" s="1"/>
  <c r="E81" i="9"/>
  <c r="J76" i="19" s="1"/>
  <c r="E85" i="9"/>
  <c r="J80" i="19" s="1"/>
  <c r="E91" i="9"/>
  <c r="J86" i="19" s="1"/>
  <c r="E93" i="9"/>
  <c r="J88" i="19" s="1"/>
  <c r="E95" i="9"/>
  <c r="J90" i="19" s="1"/>
  <c r="E97" i="9"/>
  <c r="J92" i="19" s="1"/>
  <c r="E99" i="9"/>
  <c r="J94" i="19" s="1"/>
  <c r="E101" i="9"/>
  <c r="J96" i="19" s="1"/>
  <c r="E103" i="9"/>
  <c r="J98" i="19" s="1"/>
  <c r="E105" i="9"/>
  <c r="J100" i="19" s="1"/>
  <c r="E60" i="9"/>
  <c r="J55" i="19" s="1"/>
  <c r="E68" i="9"/>
  <c r="J63" i="19" s="1"/>
  <c r="E76" i="9"/>
  <c r="J71" i="19" s="1"/>
  <c r="E84" i="9"/>
  <c r="J79" i="19" s="1"/>
  <c r="E55" i="9"/>
  <c r="J50" i="19" s="1"/>
  <c r="E63" i="9"/>
  <c r="J58" i="19" s="1"/>
  <c r="E71" i="9"/>
  <c r="J66" i="19" s="1"/>
  <c r="E79" i="9"/>
  <c r="J74" i="19" s="1"/>
  <c r="E87" i="9"/>
  <c r="J82" i="19" s="1"/>
  <c r="E90" i="9"/>
  <c r="J85" i="19" s="1"/>
  <c r="E94" i="9"/>
  <c r="J89" i="19" s="1"/>
  <c r="E98" i="9"/>
  <c r="J93" i="19" s="1"/>
  <c r="E102" i="9"/>
  <c r="J97" i="19" s="1"/>
  <c r="E106" i="9"/>
  <c r="J101" i="19" s="1"/>
  <c r="E64" i="9"/>
  <c r="J59" i="19" s="1"/>
  <c r="E80" i="9"/>
  <c r="J75" i="19" s="1"/>
  <c r="E59" i="9"/>
  <c r="J54" i="19" s="1"/>
  <c r="E75" i="9"/>
  <c r="J70" i="19" s="1"/>
  <c r="E92" i="9"/>
  <c r="J87" i="19" s="1"/>
  <c r="E100" i="9"/>
  <c r="J95" i="19" s="1"/>
  <c r="E56" i="9"/>
  <c r="J51" i="19" s="1"/>
  <c r="E88" i="9"/>
  <c r="J83" i="19" s="1"/>
  <c r="E72" i="9"/>
  <c r="J67" i="19" s="1"/>
  <c r="E67" i="9"/>
  <c r="J62" i="19" s="1"/>
  <c r="E104" i="9"/>
  <c r="J99" i="19" s="1"/>
  <c r="X20" i="1"/>
  <c r="E96" i="9"/>
  <c r="J91" i="19" s="1"/>
  <c r="E83" i="9"/>
  <c r="J78" i="19" s="1"/>
  <c r="M81" i="22"/>
  <c r="L81" i="21"/>
  <c r="L101" i="21"/>
  <c r="M101" i="22"/>
  <c r="L98" i="21"/>
  <c r="M98" i="22"/>
  <c r="M99" i="22"/>
  <c r="L99" i="21"/>
  <c r="M57" i="22"/>
  <c r="L57" i="21"/>
  <c r="M73" i="22"/>
  <c r="L73" i="21"/>
  <c r="M49" i="22"/>
  <c r="L49" i="21"/>
  <c r="D72" i="14" l="1"/>
  <c r="F72" i="14" s="1"/>
  <c r="K64" i="23" s="1"/>
  <c r="O67" i="20"/>
  <c r="D63" i="14"/>
  <c r="F63" i="14" s="1"/>
  <c r="K55" i="23" s="1"/>
  <c r="O58" i="20"/>
  <c r="O85" i="20"/>
  <c r="D90" i="14"/>
  <c r="O91" i="20"/>
  <c r="D96" i="14"/>
  <c r="D54" i="14"/>
  <c r="F54" i="14" s="1"/>
  <c r="K46" i="23" s="1"/>
  <c r="O49" i="20"/>
  <c r="D97" i="14"/>
  <c r="O92" i="20"/>
  <c r="D91" i="14"/>
  <c r="O86" i="20"/>
  <c r="D88" i="14"/>
  <c r="O83" i="20"/>
  <c r="O78" i="20"/>
  <c r="D83" i="14"/>
  <c r="F83" i="14" s="1"/>
  <c r="K75" i="23" s="1"/>
  <c r="O69" i="20"/>
  <c r="D74" i="14"/>
  <c r="F74" i="14" s="1"/>
  <c r="K66" i="23" s="1"/>
  <c r="O101" i="20"/>
  <c r="D106" i="14"/>
  <c r="O61" i="20"/>
  <c r="D66" i="14"/>
  <c r="F66" i="14" s="1"/>
  <c r="K58" i="23" s="1"/>
  <c r="O79" i="20"/>
  <c r="D84" i="14"/>
  <c r="D101" i="14"/>
  <c r="O96" i="20"/>
  <c r="O53" i="20"/>
  <c r="D58" i="14"/>
  <c r="F58" i="14" s="1"/>
  <c r="K50" i="23" s="1"/>
  <c r="D104" i="14"/>
  <c r="O99" i="20"/>
  <c r="O59" i="20"/>
  <c r="D64" i="14"/>
  <c r="F64" i="14" s="1"/>
  <c r="K56" i="23" s="1"/>
  <c r="O70" i="20"/>
  <c r="D75" i="14"/>
  <c r="F75" i="14" s="1"/>
  <c r="K67" i="23" s="1"/>
  <c r="O68" i="20"/>
  <c r="D73" i="14"/>
  <c r="F73" i="14" s="1"/>
  <c r="K65" i="23" s="1"/>
  <c r="O54" i="20"/>
  <c r="D59" i="14"/>
  <c r="F59" i="14" s="1"/>
  <c r="K51" i="23" s="1"/>
  <c r="D95" i="14"/>
  <c r="O90" i="20"/>
  <c r="D93" i="14"/>
  <c r="O88" i="20"/>
  <c r="O93" i="20"/>
  <c r="D98" i="14"/>
  <c r="D77" i="14"/>
  <c r="F77" i="14" s="1"/>
  <c r="K69" i="23" s="1"/>
  <c r="O72" i="20"/>
  <c r="O77" i="20"/>
  <c r="D82" i="14"/>
  <c r="D70" i="14"/>
  <c r="F70" i="14" s="1"/>
  <c r="K62" i="23" s="1"/>
  <c r="O65" i="20"/>
  <c r="D80" i="14"/>
  <c r="F80" i="14" s="1"/>
  <c r="K72" i="23" s="1"/>
  <c r="O75" i="20"/>
  <c r="D100" i="14"/>
  <c r="O95" i="20"/>
  <c r="O57" i="20"/>
  <c r="D62" i="14"/>
  <c r="F62" i="14" s="1"/>
  <c r="K54" i="23" s="1"/>
  <c r="O55" i="20"/>
  <c r="D60" i="14"/>
  <c r="F60" i="14" s="1"/>
  <c r="K52" i="23" s="1"/>
  <c r="O94" i="20"/>
  <c r="D99" i="14"/>
  <c r="D86" i="14"/>
  <c r="O81" i="20"/>
  <c r="D71" i="14"/>
  <c r="F71" i="14" s="1"/>
  <c r="K63" i="23" s="1"/>
  <c r="O66" i="20"/>
  <c r="D79" i="14"/>
  <c r="F79" i="14" s="1"/>
  <c r="K71" i="23" s="1"/>
  <c r="O74" i="20"/>
  <c r="O64" i="20"/>
  <c r="D69" i="14"/>
  <c r="F69" i="14" s="1"/>
  <c r="K61" i="23" s="1"/>
  <c r="D105" i="14"/>
  <c r="O100" i="20"/>
  <c r="O97" i="20"/>
  <c r="D102" i="14"/>
  <c r="O80" i="20"/>
  <c r="D85" i="14"/>
  <c r="O56" i="20"/>
  <c r="D61" i="14"/>
  <c r="F61" i="14" s="1"/>
  <c r="K53" i="23" s="1"/>
  <c r="O87" i="20"/>
  <c r="D92" i="14"/>
  <c r="O50" i="20"/>
  <c r="D55" i="14"/>
  <c r="F55" i="14" s="1"/>
  <c r="K47" i="23" s="1"/>
  <c r="O76" i="20"/>
  <c r="D81" i="14"/>
  <c r="F81" i="14" s="1"/>
  <c r="K73" i="23" s="1"/>
  <c r="D68" i="14"/>
  <c r="F68" i="14" s="1"/>
  <c r="K60" i="23" s="1"/>
  <c r="O63" i="20"/>
  <c r="O52" i="20"/>
  <c r="D57" i="14"/>
  <c r="F57" i="14" s="1"/>
  <c r="K49" i="23" s="1"/>
  <c r="O73" i="20"/>
  <c r="D78" i="14"/>
  <c r="F78" i="14" s="1"/>
  <c r="K70" i="23" s="1"/>
  <c r="D76" i="14"/>
  <c r="F76" i="14" s="1"/>
  <c r="K68" i="23" s="1"/>
  <c r="O71" i="20"/>
  <c r="O98" i="20"/>
  <c r="D103" i="14"/>
  <c r="D89" i="14"/>
  <c r="O84" i="20"/>
  <c r="O60" i="20"/>
  <c r="D65" i="14"/>
  <c r="F65" i="14" s="1"/>
  <c r="K57" i="23" s="1"/>
  <c r="O82" i="20"/>
  <c r="D87" i="14"/>
  <c r="D94" i="14"/>
  <c r="O89" i="20"/>
  <c r="D67" i="14"/>
  <c r="F67" i="14" s="1"/>
  <c r="K59" i="23" s="1"/>
  <c r="O62" i="20"/>
  <c r="D56" i="14"/>
  <c r="F56" i="14" s="1"/>
  <c r="K48" i="23" s="1"/>
  <c r="O51" i="20"/>
  <c r="L77" i="20"/>
  <c r="D82" i="11"/>
  <c r="F82" i="11" s="1"/>
  <c r="D104" i="11"/>
  <c r="L99" i="20"/>
  <c r="L100" i="20"/>
  <c r="D105" i="11"/>
  <c r="L91" i="20"/>
  <c r="D96" i="11"/>
  <c r="L55" i="20"/>
  <c r="D60" i="11"/>
  <c r="F60" i="11" s="1"/>
  <c r="H52" i="23" s="1"/>
  <c r="L92" i="20"/>
  <c r="D97" i="11"/>
  <c r="D97" i="10"/>
  <c r="K92" i="20"/>
  <c r="D84" i="10"/>
  <c r="F84" i="10" s="1"/>
  <c r="K79" i="20"/>
  <c r="D61" i="10"/>
  <c r="F61" i="10" s="1"/>
  <c r="K56" i="20"/>
  <c r="K100" i="20"/>
  <c r="D105" i="10"/>
  <c r="K74" i="20"/>
  <c r="D79" i="10"/>
  <c r="F79" i="10" s="1"/>
  <c r="K58" i="20"/>
  <c r="D63" i="10"/>
  <c r="F63" i="10" s="1"/>
  <c r="D88" i="10"/>
  <c r="K83" i="20"/>
  <c r="L88" i="20"/>
  <c r="D93" i="11"/>
  <c r="L87" i="20"/>
  <c r="D92" i="11"/>
  <c r="L96" i="20"/>
  <c r="D101" i="11"/>
  <c r="L86" i="20"/>
  <c r="D91" i="11"/>
  <c r="L84" i="20"/>
  <c r="D89" i="11"/>
  <c r="D63" i="11"/>
  <c r="F63" i="11" s="1"/>
  <c r="H55" i="23" s="1"/>
  <c r="L58" i="20"/>
  <c r="D68" i="11"/>
  <c r="F68" i="11" s="1"/>
  <c r="H60" i="23" s="1"/>
  <c r="L63" i="20"/>
  <c r="K82" i="20"/>
  <c r="D87" i="10"/>
  <c r="D91" i="10"/>
  <c r="K86" i="20"/>
  <c r="K78" i="20"/>
  <c r="D83" i="10"/>
  <c r="F83" i="10" s="1"/>
  <c r="K71" i="20"/>
  <c r="D76" i="10"/>
  <c r="F76" i="10" s="1"/>
  <c r="K59" i="20"/>
  <c r="D64" i="10"/>
  <c r="F64" i="10" s="1"/>
  <c r="D85" i="10"/>
  <c r="F85" i="10" s="1"/>
  <c r="K80" i="20"/>
  <c r="L73" i="20"/>
  <c r="D78" i="11"/>
  <c r="F78" i="11" s="1"/>
  <c r="H70" i="23" s="1"/>
  <c r="L56" i="20"/>
  <c r="D61" i="11"/>
  <c r="F61" i="11" s="1"/>
  <c r="H53" i="23" s="1"/>
  <c r="L65" i="20"/>
  <c r="D70" i="11"/>
  <c r="F70" i="11" s="1"/>
  <c r="H62" i="23" s="1"/>
  <c r="L98" i="20"/>
  <c r="D103" i="11"/>
  <c r="D79" i="11"/>
  <c r="F79" i="11" s="1"/>
  <c r="H71" i="23" s="1"/>
  <c r="L74" i="20"/>
  <c r="L80" i="20"/>
  <c r="D85" i="11"/>
  <c r="L67" i="20"/>
  <c r="D72" i="11"/>
  <c r="F72" i="11" s="1"/>
  <c r="H64" i="23" s="1"/>
  <c r="L89" i="20"/>
  <c r="D94" i="11"/>
  <c r="D62" i="11"/>
  <c r="F62" i="11" s="1"/>
  <c r="H54" i="23" s="1"/>
  <c r="L57" i="20"/>
  <c r="L52" i="20"/>
  <c r="D57" i="11"/>
  <c r="F57" i="11" s="1"/>
  <c r="H49" i="23" s="1"/>
  <c r="L81" i="20"/>
  <c r="D86" i="11"/>
  <c r="F86" i="11" s="1"/>
  <c r="H78" i="23" s="1"/>
  <c r="L85" i="20"/>
  <c r="D90" i="11"/>
  <c r="D65" i="11"/>
  <c r="F65" i="11" s="1"/>
  <c r="H57" i="23" s="1"/>
  <c r="L60" i="20"/>
  <c r="K93" i="20"/>
  <c r="D98" i="10"/>
  <c r="D100" i="10"/>
  <c r="K95" i="20"/>
  <c r="K97" i="20"/>
  <c r="D102" i="10"/>
  <c r="K89" i="20"/>
  <c r="D94" i="10"/>
  <c r="D59" i="10"/>
  <c r="F59" i="10" s="1"/>
  <c r="K54" i="20"/>
  <c r="D74" i="10"/>
  <c r="F74" i="10" s="1"/>
  <c r="K69" i="20"/>
  <c r="D73" i="10"/>
  <c r="F73" i="10" s="1"/>
  <c r="K68" i="20"/>
  <c r="D60" i="10"/>
  <c r="F60" i="10" s="1"/>
  <c r="K55" i="20"/>
  <c r="D62" i="10"/>
  <c r="F62" i="10" s="1"/>
  <c r="K57" i="20"/>
  <c r="K101" i="20"/>
  <c r="D106" i="10"/>
  <c r="D58" i="10"/>
  <c r="F58" i="10" s="1"/>
  <c r="K53" i="20"/>
  <c r="K64" i="20"/>
  <c r="D69" i="10"/>
  <c r="F69" i="10" s="1"/>
  <c r="K51" i="20"/>
  <c r="D56" i="10"/>
  <c r="F56" i="10" s="1"/>
  <c r="L50" i="20"/>
  <c r="D55" i="11"/>
  <c r="F55" i="11" s="1"/>
  <c r="H47" i="23" s="1"/>
  <c r="D73" i="11"/>
  <c r="F73" i="11" s="1"/>
  <c r="H65" i="23" s="1"/>
  <c r="L68" i="20"/>
  <c r="L61" i="20"/>
  <c r="D66" i="11"/>
  <c r="F66" i="11" s="1"/>
  <c r="H58" i="23" s="1"/>
  <c r="L66" i="20"/>
  <c r="D71" i="11"/>
  <c r="F71" i="11" s="1"/>
  <c r="H63" i="23" s="1"/>
  <c r="L69" i="20"/>
  <c r="D74" i="11"/>
  <c r="F74" i="11" s="1"/>
  <c r="H66" i="23" s="1"/>
  <c r="L62" i="20"/>
  <c r="D67" i="11"/>
  <c r="F67" i="11" s="1"/>
  <c r="H59" i="23" s="1"/>
  <c r="L79" i="20"/>
  <c r="D84" i="11"/>
  <c r="K63" i="20"/>
  <c r="D68" i="10"/>
  <c r="F68" i="10" s="1"/>
  <c r="K61" i="20"/>
  <c r="D66" i="10"/>
  <c r="F66" i="10" s="1"/>
  <c r="D71" i="10"/>
  <c r="F71" i="10" s="1"/>
  <c r="K66" i="20"/>
  <c r="D92" i="10"/>
  <c r="K87" i="20"/>
  <c r="K91" i="20"/>
  <c r="D96" i="10"/>
  <c r="K96" i="20"/>
  <c r="D101" i="10"/>
  <c r="D83" i="11"/>
  <c r="F83" i="11" s="1"/>
  <c r="L78" i="20"/>
  <c r="L70" i="20"/>
  <c r="D75" i="11"/>
  <c r="F75" i="11" s="1"/>
  <c r="H67" i="23" s="1"/>
  <c r="L83" i="20"/>
  <c r="D88" i="11"/>
  <c r="L59" i="20"/>
  <c r="D64" i="11"/>
  <c r="F64" i="11" s="1"/>
  <c r="H56" i="23" s="1"/>
  <c r="D87" i="11"/>
  <c r="L82" i="20"/>
  <c r="D81" i="11"/>
  <c r="F81" i="11" s="1"/>
  <c r="L76" i="20"/>
  <c r="K94" i="20"/>
  <c r="D99" i="10"/>
  <c r="K85" i="20"/>
  <c r="D90" i="10"/>
  <c r="D80" i="10"/>
  <c r="F80" i="10" s="1"/>
  <c r="K75" i="20"/>
  <c r="K84" i="20"/>
  <c r="D89" i="10"/>
  <c r="K77" i="20"/>
  <c r="D82" i="10"/>
  <c r="F82" i="10" s="1"/>
  <c r="D67" i="10"/>
  <c r="F67" i="10" s="1"/>
  <c r="K62" i="20"/>
  <c r="D72" i="10"/>
  <c r="F72" i="10" s="1"/>
  <c r="K67" i="20"/>
  <c r="L54" i="20"/>
  <c r="D59" i="11"/>
  <c r="F59" i="11" s="1"/>
  <c r="H51" i="23" s="1"/>
  <c r="L75" i="20"/>
  <c r="D80" i="11"/>
  <c r="F80" i="11" s="1"/>
  <c r="L101" i="20"/>
  <c r="D106" i="11"/>
  <c r="L97" i="20"/>
  <c r="D102" i="11"/>
  <c r="L93" i="20"/>
  <c r="D98" i="11"/>
  <c r="D69" i="11"/>
  <c r="F69" i="11" s="1"/>
  <c r="H61" i="23" s="1"/>
  <c r="L64" i="20"/>
  <c r="L51" i="20"/>
  <c r="D56" i="11"/>
  <c r="F56" i="11" s="1"/>
  <c r="H48" i="23" s="1"/>
  <c r="L72" i="20"/>
  <c r="D77" i="11"/>
  <c r="F77" i="11" s="1"/>
  <c r="H69" i="23" s="1"/>
  <c r="L90" i="20"/>
  <c r="D95" i="11"/>
  <c r="L71" i="20"/>
  <c r="D76" i="11"/>
  <c r="F76" i="11" s="1"/>
  <c r="H68" i="23" s="1"/>
  <c r="D99" i="11"/>
  <c r="L94" i="20"/>
  <c r="D58" i="11"/>
  <c r="F58" i="11" s="1"/>
  <c r="H50" i="23" s="1"/>
  <c r="L53" i="20"/>
  <c r="D100" i="11"/>
  <c r="L95" i="20"/>
  <c r="D70" i="10"/>
  <c r="F70" i="10" s="1"/>
  <c r="K65" i="20"/>
  <c r="K76" i="20"/>
  <c r="D81" i="10"/>
  <c r="F81" i="10" s="1"/>
  <c r="D55" i="10"/>
  <c r="F55" i="10" s="1"/>
  <c r="K50" i="20"/>
  <c r="D65" i="10"/>
  <c r="F65" i="10" s="1"/>
  <c r="K60" i="20"/>
  <c r="D93" i="10"/>
  <c r="K88" i="20"/>
  <c r="K98" i="20"/>
  <c r="D103" i="10"/>
  <c r="K81" i="20"/>
  <c r="D86" i="10"/>
  <c r="F86" i="10" s="1"/>
  <c r="D57" i="10"/>
  <c r="F57" i="10" s="1"/>
  <c r="K52" i="20"/>
  <c r="D75" i="10"/>
  <c r="F75" i="10" s="1"/>
  <c r="K70" i="20"/>
  <c r="K72" i="20"/>
  <c r="D77" i="10"/>
  <c r="F77" i="10" s="1"/>
  <c r="D95" i="10"/>
  <c r="G87" i="23" s="1"/>
  <c r="K90" i="20"/>
  <c r="D78" i="10"/>
  <c r="F78" i="10" s="1"/>
  <c r="K73" i="20"/>
  <c r="D104" i="10"/>
  <c r="K99" i="20"/>
  <c r="N97" i="20"/>
  <c r="D102" i="13"/>
  <c r="N70" i="20"/>
  <c r="D75" i="13"/>
  <c r="F75" i="13" s="1"/>
  <c r="J67" i="23" s="1"/>
  <c r="N89" i="20"/>
  <c r="D94" i="13"/>
  <c r="N53" i="20"/>
  <c r="D58" i="13"/>
  <c r="F58" i="13" s="1"/>
  <c r="J50" i="23" s="1"/>
  <c r="N68" i="20"/>
  <c r="D73" i="13"/>
  <c r="F73" i="13" s="1"/>
  <c r="J65" i="23" s="1"/>
  <c r="N92" i="20"/>
  <c r="D97" i="13"/>
  <c r="N49" i="20"/>
  <c r="D54" i="13"/>
  <c r="F54" i="13" s="1"/>
  <c r="J46" i="23" s="1"/>
  <c r="N90" i="20"/>
  <c r="D95" i="13"/>
  <c r="N57" i="20"/>
  <c r="D62" i="13"/>
  <c r="F62" i="13" s="1"/>
  <c r="J54" i="23" s="1"/>
  <c r="N94" i="20"/>
  <c r="D99" i="13"/>
  <c r="N101" i="20"/>
  <c r="D106" i="13"/>
  <c r="N73" i="20"/>
  <c r="D78" i="13"/>
  <c r="F78" i="13" s="1"/>
  <c r="J70" i="23" s="1"/>
  <c r="N69" i="20"/>
  <c r="D74" i="13"/>
  <c r="F74" i="13" s="1"/>
  <c r="J66" i="23" s="1"/>
  <c r="N83" i="20"/>
  <c r="D88" i="13"/>
  <c r="N99" i="20"/>
  <c r="D104" i="13"/>
  <c r="N91" i="20"/>
  <c r="D96" i="13"/>
  <c r="N84" i="20"/>
  <c r="D89" i="13"/>
  <c r="N96" i="20"/>
  <c r="D101" i="13"/>
  <c r="N62" i="20"/>
  <c r="D67" i="13"/>
  <c r="F67" i="13" s="1"/>
  <c r="J59" i="23" s="1"/>
  <c r="N65" i="20"/>
  <c r="D70" i="13"/>
  <c r="F70" i="13" s="1"/>
  <c r="J62" i="23" s="1"/>
  <c r="N81" i="20"/>
  <c r="D86" i="13"/>
  <c r="F86" i="13" s="1"/>
  <c r="J78" i="23" s="1"/>
  <c r="N59" i="20"/>
  <c r="D64" i="13"/>
  <c r="F64" i="13" s="1"/>
  <c r="J56" i="23" s="1"/>
  <c r="N77" i="20"/>
  <c r="D82" i="13"/>
  <c r="J74" i="23" s="1"/>
  <c r="N79" i="20"/>
  <c r="D84" i="13"/>
  <c r="D60" i="13"/>
  <c r="F60" i="13" s="1"/>
  <c r="J52" i="23" s="1"/>
  <c r="N55" i="20"/>
  <c r="N64" i="20"/>
  <c r="D69" i="13"/>
  <c r="F69" i="13" s="1"/>
  <c r="J61" i="23" s="1"/>
  <c r="N60" i="20"/>
  <c r="D65" i="13"/>
  <c r="F65" i="13" s="1"/>
  <c r="J57" i="23" s="1"/>
  <c r="N86" i="20"/>
  <c r="D91" i="13"/>
  <c r="N100" i="20"/>
  <c r="D105" i="13"/>
  <c r="N67" i="20"/>
  <c r="D72" i="13"/>
  <c r="F72" i="13" s="1"/>
  <c r="J64" i="23" s="1"/>
  <c r="N58" i="20"/>
  <c r="D63" i="13"/>
  <c r="F63" i="13" s="1"/>
  <c r="J55" i="23" s="1"/>
  <c r="D71" i="13"/>
  <c r="F71" i="13" s="1"/>
  <c r="J63" i="23" s="1"/>
  <c r="N66" i="20"/>
  <c r="N71" i="20"/>
  <c r="D76" i="13"/>
  <c r="F76" i="13" s="1"/>
  <c r="J68" i="23" s="1"/>
  <c r="N78" i="20"/>
  <c r="D83" i="13"/>
  <c r="F83" i="13" s="1"/>
  <c r="J75" i="23" s="1"/>
  <c r="N98" i="20"/>
  <c r="D103" i="13"/>
  <c r="N50" i="20"/>
  <c r="D55" i="13"/>
  <c r="F55" i="13" s="1"/>
  <c r="J47" i="23" s="1"/>
  <c r="D80" i="13"/>
  <c r="F80" i="13" s="1"/>
  <c r="J72" i="23" s="1"/>
  <c r="N75" i="20"/>
  <c r="N95" i="20"/>
  <c r="D100" i="13"/>
  <c r="D90" i="13"/>
  <c r="N85" i="20"/>
  <c r="D57" i="13"/>
  <c r="F57" i="13" s="1"/>
  <c r="J49" i="23" s="1"/>
  <c r="N52" i="20"/>
  <c r="N61" i="20"/>
  <c r="D66" i="13"/>
  <c r="F66" i="13" s="1"/>
  <c r="J58" i="23" s="1"/>
  <c r="N88" i="20"/>
  <c r="D93" i="13"/>
  <c r="N74" i="20"/>
  <c r="D79" i="13"/>
  <c r="F79" i="13" s="1"/>
  <c r="J71" i="23" s="1"/>
  <c r="N76" i="20"/>
  <c r="D81" i="13"/>
  <c r="F81" i="13" s="1"/>
  <c r="J73" i="23" s="1"/>
  <c r="N72" i="20"/>
  <c r="D77" i="13"/>
  <c r="F77" i="13" s="1"/>
  <c r="J69" i="23" s="1"/>
  <c r="N56" i="20"/>
  <c r="D61" i="13"/>
  <c r="F61" i="13" s="1"/>
  <c r="J53" i="23" s="1"/>
  <c r="N51" i="20"/>
  <c r="D56" i="13"/>
  <c r="F56" i="13" s="1"/>
  <c r="J48" i="23" s="1"/>
  <c r="N93" i="20"/>
  <c r="D98" i="13"/>
  <c r="N82" i="20"/>
  <c r="D87" i="13"/>
  <c r="N87" i="20"/>
  <c r="D92" i="13"/>
  <c r="N80" i="20"/>
  <c r="D85" i="13"/>
  <c r="F85" i="13" s="1"/>
  <c r="J77" i="23" s="1"/>
  <c r="N54" i="20"/>
  <c r="D59" i="13"/>
  <c r="F59" i="13" s="1"/>
  <c r="J51" i="23" s="1"/>
  <c r="N63" i="20"/>
  <c r="D68" i="13"/>
  <c r="F68" i="13" s="1"/>
  <c r="J60" i="23" s="1"/>
  <c r="J62" i="20"/>
  <c r="D67" i="9"/>
  <c r="F67" i="9" s="1"/>
  <c r="F59" i="23" s="1"/>
  <c r="D80" i="9"/>
  <c r="F80" i="9" s="1"/>
  <c r="F72" i="23" s="1"/>
  <c r="J75" i="20"/>
  <c r="D79" i="9"/>
  <c r="F79" i="9" s="1"/>
  <c r="F71" i="23" s="1"/>
  <c r="J74" i="20"/>
  <c r="D105" i="9"/>
  <c r="J100" i="20"/>
  <c r="D85" i="9"/>
  <c r="F85" i="9" s="1"/>
  <c r="F77" i="23" s="1"/>
  <c r="J80" i="20"/>
  <c r="J84" i="20"/>
  <c r="D89" i="9"/>
  <c r="F89" i="9" s="1"/>
  <c r="D58" i="9"/>
  <c r="F58" i="9" s="1"/>
  <c r="F50" i="23" s="1"/>
  <c r="J53" i="20"/>
  <c r="D59" i="8"/>
  <c r="F59" i="8" s="1"/>
  <c r="E51" i="23" s="1"/>
  <c r="I54" i="20"/>
  <c r="D67" i="8"/>
  <c r="F67" i="8" s="1"/>
  <c r="E59" i="23" s="1"/>
  <c r="I62" i="20"/>
  <c r="D95" i="8"/>
  <c r="I90" i="20"/>
  <c r="D84" i="8"/>
  <c r="F84" i="8" s="1"/>
  <c r="E76" i="23" s="1"/>
  <c r="I79" i="20"/>
  <c r="I101" i="20"/>
  <c r="D106" i="8"/>
  <c r="D69" i="8"/>
  <c r="F69" i="8" s="1"/>
  <c r="E61" i="23" s="1"/>
  <c r="I64" i="20"/>
  <c r="J91" i="20"/>
  <c r="D96" i="9"/>
  <c r="D92" i="9"/>
  <c r="J87" i="20"/>
  <c r="D94" i="9"/>
  <c r="J89" i="20"/>
  <c r="D76" i="9"/>
  <c r="F76" i="9" s="1"/>
  <c r="F68" i="23" s="1"/>
  <c r="J71" i="20"/>
  <c r="D95" i="9"/>
  <c r="J90" i="20"/>
  <c r="D65" i="9"/>
  <c r="F65" i="9" s="1"/>
  <c r="F57" i="23" s="1"/>
  <c r="J60" i="20"/>
  <c r="J65" i="20"/>
  <c r="D70" i="9"/>
  <c r="F70" i="9" s="1"/>
  <c r="F62" i="23" s="1"/>
  <c r="D105" i="8"/>
  <c r="I100" i="20"/>
  <c r="D58" i="8"/>
  <c r="F58" i="8" s="1"/>
  <c r="E50" i="23" s="1"/>
  <c r="I53" i="20"/>
  <c r="D55" i="8"/>
  <c r="F55" i="8" s="1"/>
  <c r="E47" i="23" s="1"/>
  <c r="I50" i="20"/>
  <c r="D64" i="8"/>
  <c r="F64" i="8" s="1"/>
  <c r="E56" i="23" s="1"/>
  <c r="I59" i="20"/>
  <c r="D96" i="8"/>
  <c r="I91" i="20"/>
  <c r="I76" i="20"/>
  <c r="D81" i="8"/>
  <c r="F81" i="8" s="1"/>
  <c r="E73" i="23" s="1"/>
  <c r="I60" i="20"/>
  <c r="D65" i="8"/>
  <c r="F65" i="8" s="1"/>
  <c r="E57" i="23" s="1"/>
  <c r="D88" i="9"/>
  <c r="J83" i="20"/>
  <c r="J70" i="20"/>
  <c r="D75" i="9"/>
  <c r="F75" i="9" s="1"/>
  <c r="F67" i="23" s="1"/>
  <c r="D106" i="9"/>
  <c r="J101" i="20"/>
  <c r="D90" i="9"/>
  <c r="J85" i="20"/>
  <c r="D63" i="9"/>
  <c r="F63" i="9" s="1"/>
  <c r="F55" i="23" s="1"/>
  <c r="J58" i="20"/>
  <c r="D68" i="9"/>
  <c r="F68" i="9" s="1"/>
  <c r="F60" i="23" s="1"/>
  <c r="J63" i="20"/>
  <c r="D101" i="9"/>
  <c r="J96" i="20"/>
  <c r="D93" i="9"/>
  <c r="J88" i="20"/>
  <c r="D77" i="9"/>
  <c r="F77" i="9" s="1"/>
  <c r="F69" i="23" s="1"/>
  <c r="J72" i="20"/>
  <c r="D61" i="9"/>
  <c r="F61" i="9" s="1"/>
  <c r="F53" i="23" s="1"/>
  <c r="J56" i="20"/>
  <c r="D82" i="9"/>
  <c r="F82" i="9" s="1"/>
  <c r="F74" i="23" s="1"/>
  <c r="J77" i="20"/>
  <c r="D66" i="9"/>
  <c r="F66" i="9" s="1"/>
  <c r="F58" i="23" s="1"/>
  <c r="J61" i="20"/>
  <c r="D101" i="8"/>
  <c r="I96" i="20"/>
  <c r="I85" i="20"/>
  <c r="D90" i="8"/>
  <c r="F90" i="8" s="1"/>
  <c r="E82" i="23" s="1"/>
  <c r="D97" i="8"/>
  <c r="I92" i="20"/>
  <c r="D82" i="8"/>
  <c r="F82" i="8" s="1"/>
  <c r="E74" i="23" s="1"/>
  <c r="I77" i="20"/>
  <c r="D103" i="8"/>
  <c r="I98" i="20"/>
  <c r="D79" i="8"/>
  <c r="F79" i="8" s="1"/>
  <c r="E71" i="23" s="1"/>
  <c r="I74" i="20"/>
  <c r="D89" i="8"/>
  <c r="I84" i="20"/>
  <c r="D76" i="8"/>
  <c r="F76" i="8" s="1"/>
  <c r="E68" i="23" s="1"/>
  <c r="I71" i="20"/>
  <c r="D60" i="8"/>
  <c r="F60" i="8" s="1"/>
  <c r="E52" i="23" s="1"/>
  <c r="I55" i="20"/>
  <c r="I97" i="20"/>
  <c r="D102" i="8"/>
  <c r="I89" i="20"/>
  <c r="D94" i="8"/>
  <c r="D77" i="8"/>
  <c r="F77" i="8" s="1"/>
  <c r="E69" i="23" s="1"/>
  <c r="I72" i="20"/>
  <c r="D61" i="8"/>
  <c r="F61" i="8" s="1"/>
  <c r="E53" i="23" s="1"/>
  <c r="I56" i="20"/>
  <c r="J78" i="20"/>
  <c r="D83" i="9"/>
  <c r="F83" i="9" s="1"/>
  <c r="F75" i="23" s="1"/>
  <c r="D100" i="9"/>
  <c r="J95" i="20"/>
  <c r="D98" i="9"/>
  <c r="J93" i="20"/>
  <c r="D84" i="9"/>
  <c r="F84" i="9" s="1"/>
  <c r="F76" i="23" s="1"/>
  <c r="J79" i="20"/>
  <c r="D97" i="9"/>
  <c r="J92" i="20"/>
  <c r="D69" i="9"/>
  <c r="F69" i="9" s="1"/>
  <c r="F61" i="23" s="1"/>
  <c r="J64" i="20"/>
  <c r="D74" i="9"/>
  <c r="F74" i="9" s="1"/>
  <c r="F66" i="23" s="1"/>
  <c r="J69" i="20"/>
  <c r="D75" i="8"/>
  <c r="F75" i="8" s="1"/>
  <c r="E67" i="23" s="1"/>
  <c r="I70" i="20"/>
  <c r="I57" i="20"/>
  <c r="D62" i="8"/>
  <c r="F62" i="8" s="1"/>
  <c r="E54" i="23" s="1"/>
  <c r="D66" i="8"/>
  <c r="F66" i="8" s="1"/>
  <c r="E58" i="23" s="1"/>
  <c r="I61" i="20"/>
  <c r="D63" i="8"/>
  <c r="F63" i="8" s="1"/>
  <c r="E55" i="23" s="1"/>
  <c r="I58" i="20"/>
  <c r="D68" i="8"/>
  <c r="F68" i="8" s="1"/>
  <c r="E60" i="23" s="1"/>
  <c r="I63" i="20"/>
  <c r="I93" i="20"/>
  <c r="D98" i="8"/>
  <c r="D85" i="8"/>
  <c r="F85" i="8" s="1"/>
  <c r="E77" i="23" s="1"/>
  <c r="I80" i="20"/>
  <c r="D72" i="9"/>
  <c r="F72" i="9" s="1"/>
  <c r="F64" i="23" s="1"/>
  <c r="J67" i="20"/>
  <c r="D64" i="9"/>
  <c r="F64" i="9" s="1"/>
  <c r="F56" i="23" s="1"/>
  <c r="J59" i="20"/>
  <c r="D71" i="9"/>
  <c r="F71" i="9" s="1"/>
  <c r="F63" i="23" s="1"/>
  <c r="J66" i="20"/>
  <c r="D103" i="9"/>
  <c r="J98" i="20"/>
  <c r="D81" i="9"/>
  <c r="F81" i="9" s="1"/>
  <c r="F73" i="23" s="1"/>
  <c r="J76" i="20"/>
  <c r="J81" i="20"/>
  <c r="D86" i="9"/>
  <c r="F86" i="9" s="1"/>
  <c r="F78" i="23" s="1"/>
  <c r="I65" i="20"/>
  <c r="D70" i="8"/>
  <c r="F70" i="8" s="1"/>
  <c r="E62" i="23" s="1"/>
  <c r="D88" i="8"/>
  <c r="I83" i="20"/>
  <c r="D91" i="8"/>
  <c r="I86" i="20"/>
  <c r="D80" i="8"/>
  <c r="F80" i="8" s="1"/>
  <c r="E72" i="23" s="1"/>
  <c r="I75" i="20"/>
  <c r="D104" i="8"/>
  <c r="I99" i="20"/>
  <c r="D104" i="9"/>
  <c r="J99" i="20"/>
  <c r="D56" i="9"/>
  <c r="F56" i="9" s="1"/>
  <c r="F48" i="23" s="1"/>
  <c r="J51" i="20"/>
  <c r="J54" i="20"/>
  <c r="D59" i="9"/>
  <c r="F59" i="9" s="1"/>
  <c r="F51" i="23" s="1"/>
  <c r="D102" i="9"/>
  <c r="J97" i="20"/>
  <c r="D87" i="9"/>
  <c r="F87" i="9" s="1"/>
  <c r="F79" i="23" s="1"/>
  <c r="J82" i="20"/>
  <c r="D55" i="9"/>
  <c r="F55" i="9" s="1"/>
  <c r="F47" i="23" s="1"/>
  <c r="J50" i="20"/>
  <c r="D60" i="9"/>
  <c r="F60" i="9" s="1"/>
  <c r="F52" i="23" s="1"/>
  <c r="J55" i="20"/>
  <c r="D99" i="9"/>
  <c r="J94" i="20"/>
  <c r="D91" i="9"/>
  <c r="J86" i="20"/>
  <c r="D73" i="9"/>
  <c r="F73" i="9" s="1"/>
  <c r="F65" i="23" s="1"/>
  <c r="J68" i="20"/>
  <c r="D57" i="9"/>
  <c r="F57" i="9" s="1"/>
  <c r="F49" i="23" s="1"/>
  <c r="J52" i="20"/>
  <c r="J73" i="20"/>
  <c r="D78" i="9"/>
  <c r="F78" i="9" s="1"/>
  <c r="F70" i="23" s="1"/>
  <c r="J57" i="20"/>
  <c r="D62" i="9"/>
  <c r="F62" i="9" s="1"/>
  <c r="F54" i="23" s="1"/>
  <c r="I81" i="20"/>
  <c r="D86" i="8"/>
  <c r="D93" i="8"/>
  <c r="I88" i="20"/>
  <c r="I73" i="20"/>
  <c r="D78" i="8"/>
  <c r="F78" i="8" s="1"/>
  <c r="E70" i="23" s="1"/>
  <c r="D83" i="8"/>
  <c r="F83" i="8" s="1"/>
  <c r="E75" i="23" s="1"/>
  <c r="I78" i="20"/>
  <c r="D74" i="8"/>
  <c r="F74" i="8" s="1"/>
  <c r="E66" i="23" s="1"/>
  <c r="I69" i="20"/>
  <c r="D99" i="8"/>
  <c r="I94" i="20"/>
  <c r="D71" i="8"/>
  <c r="F71" i="8" s="1"/>
  <c r="E63" i="23" s="1"/>
  <c r="I66" i="20"/>
  <c r="D87" i="8"/>
  <c r="I82" i="20"/>
  <c r="D72" i="8"/>
  <c r="F72" i="8" s="1"/>
  <c r="E64" i="23" s="1"/>
  <c r="I67" i="20"/>
  <c r="D56" i="8"/>
  <c r="F56" i="8" s="1"/>
  <c r="E48" i="23" s="1"/>
  <c r="I51" i="20"/>
  <c r="D100" i="8"/>
  <c r="I95" i="20"/>
  <c r="D92" i="8"/>
  <c r="I87" i="20"/>
  <c r="I68" i="20"/>
  <c r="D73" i="8"/>
  <c r="F73" i="8" s="1"/>
  <c r="E65" i="23" s="1"/>
  <c r="I52" i="20"/>
  <c r="D57" i="8"/>
  <c r="F57" i="8" s="1"/>
  <c r="E49" i="23" s="1"/>
  <c r="N62" i="21" l="1"/>
  <c r="O62" i="22"/>
  <c r="O71" i="22"/>
  <c r="N71" i="21"/>
  <c r="O74" i="22"/>
  <c r="N74" i="21"/>
  <c r="O65" i="22"/>
  <c r="N65" i="21"/>
  <c r="O88" i="22"/>
  <c r="N88" i="21"/>
  <c r="O96" i="22"/>
  <c r="N96" i="21"/>
  <c r="O92" i="22"/>
  <c r="N92" i="21"/>
  <c r="O58" i="22"/>
  <c r="N58" i="21"/>
  <c r="O82" i="22"/>
  <c r="N82" i="21"/>
  <c r="O52" i="22"/>
  <c r="N52" i="21"/>
  <c r="N76" i="21"/>
  <c r="O76" i="22"/>
  <c r="O87" i="22"/>
  <c r="N87" i="21"/>
  <c r="O55" i="22"/>
  <c r="N55" i="21"/>
  <c r="N54" i="21"/>
  <c r="O54" i="22"/>
  <c r="O70" i="22"/>
  <c r="N70" i="21"/>
  <c r="N61" i="21"/>
  <c r="O61" i="22"/>
  <c r="O69" i="22"/>
  <c r="N69" i="21"/>
  <c r="N91" i="21"/>
  <c r="O91" i="22"/>
  <c r="N51" i="21"/>
  <c r="O51" i="22"/>
  <c r="O89" i="22"/>
  <c r="N89" i="21"/>
  <c r="N63" i="21"/>
  <c r="O63" i="22"/>
  <c r="N66" i="21"/>
  <c r="O66" i="22"/>
  <c r="O75" i="22"/>
  <c r="N75" i="21"/>
  <c r="O90" i="22"/>
  <c r="N90" i="21"/>
  <c r="O86" i="22"/>
  <c r="N86" i="21"/>
  <c r="O49" i="22"/>
  <c r="N49" i="21"/>
  <c r="N67" i="21"/>
  <c r="O67" i="22"/>
  <c r="O84" i="22"/>
  <c r="N84" i="21"/>
  <c r="N100" i="21"/>
  <c r="O100" i="22"/>
  <c r="O81" i="22"/>
  <c r="N81" i="21"/>
  <c r="O95" i="22"/>
  <c r="N95" i="21"/>
  <c r="O72" i="22"/>
  <c r="N72" i="21"/>
  <c r="N99" i="21"/>
  <c r="O99" i="22"/>
  <c r="O83" i="22"/>
  <c r="N83" i="21"/>
  <c r="O80" i="22"/>
  <c r="N80" i="21"/>
  <c r="O60" i="22"/>
  <c r="N60" i="21"/>
  <c r="O98" i="22"/>
  <c r="N98" i="21"/>
  <c r="O73" i="22"/>
  <c r="N73" i="21"/>
  <c r="O50" i="22"/>
  <c r="N50" i="21"/>
  <c r="O56" i="22"/>
  <c r="N56" i="21"/>
  <c r="N97" i="21"/>
  <c r="O97" i="22"/>
  <c r="N64" i="21"/>
  <c r="O64" i="22"/>
  <c r="O94" i="22"/>
  <c r="N94" i="21"/>
  <c r="O57" i="22"/>
  <c r="N57" i="21"/>
  <c r="O77" i="22"/>
  <c r="N77" i="21"/>
  <c r="O93" i="22"/>
  <c r="N93" i="21"/>
  <c r="O68" i="22"/>
  <c r="N68" i="21"/>
  <c r="N59" i="21"/>
  <c r="O59" i="22"/>
  <c r="O53" i="22"/>
  <c r="N53" i="21"/>
  <c r="O79" i="22"/>
  <c r="N79" i="21"/>
  <c r="N101" i="21"/>
  <c r="O101" i="22"/>
  <c r="O78" i="22"/>
  <c r="N78" i="21"/>
  <c r="O85" i="22"/>
  <c r="N85" i="21"/>
  <c r="K90" i="22"/>
  <c r="J90" i="21"/>
  <c r="K50" i="22"/>
  <c r="J50" i="21"/>
  <c r="L53" i="22"/>
  <c r="K53" i="21"/>
  <c r="K64" i="21"/>
  <c r="L64" i="22"/>
  <c r="K82" i="21"/>
  <c r="L82" i="22"/>
  <c r="L78" i="22"/>
  <c r="K78" i="21"/>
  <c r="K68" i="21"/>
  <c r="L68" i="22"/>
  <c r="K53" i="22"/>
  <c r="J53" i="21"/>
  <c r="J54" i="21"/>
  <c r="K54" i="22"/>
  <c r="L63" i="22"/>
  <c r="K63" i="21"/>
  <c r="K99" i="21"/>
  <c r="L99" i="22"/>
  <c r="L72" i="22"/>
  <c r="K72" i="21"/>
  <c r="K97" i="21"/>
  <c r="L97" i="22"/>
  <c r="K77" i="22"/>
  <c r="J77" i="21"/>
  <c r="L83" i="22"/>
  <c r="K83" i="21"/>
  <c r="K63" i="22"/>
  <c r="J63" i="21"/>
  <c r="K66" i="21"/>
  <c r="L66" i="22"/>
  <c r="K93" i="22"/>
  <c r="J93" i="21"/>
  <c r="L52" i="22"/>
  <c r="K52" i="21"/>
  <c r="L80" i="22"/>
  <c r="K80" i="21"/>
  <c r="K56" i="21"/>
  <c r="L56" i="22"/>
  <c r="K96" i="21"/>
  <c r="L96" i="22"/>
  <c r="K58" i="22"/>
  <c r="J58" i="21"/>
  <c r="L91" i="22"/>
  <c r="K91" i="21"/>
  <c r="K73" i="22"/>
  <c r="J73" i="21"/>
  <c r="K52" i="22"/>
  <c r="J52" i="21"/>
  <c r="K60" i="22"/>
  <c r="J60" i="21"/>
  <c r="L95" i="22"/>
  <c r="K95" i="21"/>
  <c r="L94" i="22"/>
  <c r="K94" i="21"/>
  <c r="J62" i="21"/>
  <c r="K62" i="22"/>
  <c r="K76" i="21"/>
  <c r="L76" i="22"/>
  <c r="K87" i="22"/>
  <c r="J87" i="21"/>
  <c r="J55" i="21"/>
  <c r="K55" i="22"/>
  <c r="K69" i="22"/>
  <c r="J69" i="21"/>
  <c r="K95" i="22"/>
  <c r="J95" i="21"/>
  <c r="L60" i="22"/>
  <c r="K60" i="21"/>
  <c r="L57" i="22"/>
  <c r="K57" i="21"/>
  <c r="L74" i="22"/>
  <c r="K74" i="21"/>
  <c r="K58" i="21"/>
  <c r="L58" i="22"/>
  <c r="K83" i="22"/>
  <c r="J83" i="21"/>
  <c r="J56" i="21"/>
  <c r="K56" i="22"/>
  <c r="K92" i="22"/>
  <c r="J92" i="21"/>
  <c r="J99" i="21"/>
  <c r="K99" i="22"/>
  <c r="K70" i="22"/>
  <c r="J70" i="21"/>
  <c r="K88" i="22"/>
  <c r="J88" i="21"/>
  <c r="K65" i="22"/>
  <c r="J65" i="21"/>
  <c r="K67" i="22"/>
  <c r="J67" i="21"/>
  <c r="K75" i="22"/>
  <c r="J75" i="21"/>
  <c r="K66" i="22"/>
  <c r="J66" i="21"/>
  <c r="K57" i="22"/>
  <c r="J57" i="21"/>
  <c r="K68" i="22"/>
  <c r="J68" i="21"/>
  <c r="K80" i="22"/>
  <c r="J80" i="21"/>
  <c r="K86" i="22"/>
  <c r="J86" i="21"/>
  <c r="J79" i="21"/>
  <c r="K79" i="22"/>
  <c r="K81" i="22"/>
  <c r="J81" i="21"/>
  <c r="L71" i="22"/>
  <c r="K71" i="21"/>
  <c r="K75" i="21"/>
  <c r="L75" i="22"/>
  <c r="K94" i="22"/>
  <c r="J94" i="21"/>
  <c r="K91" i="22"/>
  <c r="J91" i="21"/>
  <c r="L62" i="22"/>
  <c r="K62" i="21"/>
  <c r="K51" i="22"/>
  <c r="J51" i="21"/>
  <c r="K97" i="22"/>
  <c r="J97" i="21"/>
  <c r="K85" i="21"/>
  <c r="L85" i="22"/>
  <c r="L89" i="22"/>
  <c r="K89" i="21"/>
  <c r="L98" i="22"/>
  <c r="K98" i="21"/>
  <c r="K71" i="22"/>
  <c r="J71" i="21"/>
  <c r="L84" i="22"/>
  <c r="K84" i="21"/>
  <c r="K88" i="21"/>
  <c r="L88" i="22"/>
  <c r="K100" i="22"/>
  <c r="J100" i="21"/>
  <c r="L92" i="22"/>
  <c r="K92" i="21"/>
  <c r="K72" i="22"/>
  <c r="J72" i="21"/>
  <c r="K98" i="22"/>
  <c r="J98" i="21"/>
  <c r="J76" i="21"/>
  <c r="K76" i="22"/>
  <c r="L90" i="22"/>
  <c r="K90" i="21"/>
  <c r="L51" i="22"/>
  <c r="K51" i="21"/>
  <c r="L93" i="22"/>
  <c r="K93" i="21"/>
  <c r="L101" i="22"/>
  <c r="K101" i="21"/>
  <c r="L54" i="22"/>
  <c r="K54" i="21"/>
  <c r="K84" i="22"/>
  <c r="J84" i="21"/>
  <c r="K85" i="22"/>
  <c r="J85" i="21"/>
  <c r="L59" i="22"/>
  <c r="K59" i="21"/>
  <c r="K70" i="21"/>
  <c r="L70" i="22"/>
  <c r="J96" i="21"/>
  <c r="K96" i="22"/>
  <c r="K61" i="22"/>
  <c r="J61" i="21"/>
  <c r="K79" i="21"/>
  <c r="L79" i="22"/>
  <c r="L69" i="22"/>
  <c r="K69" i="21"/>
  <c r="L61" i="22"/>
  <c r="K61" i="21"/>
  <c r="K50" i="21"/>
  <c r="L50" i="22"/>
  <c r="J64" i="21"/>
  <c r="K64" i="22"/>
  <c r="K101" i="22"/>
  <c r="J101" i="21"/>
  <c r="J89" i="21"/>
  <c r="K89" i="22"/>
  <c r="L81" i="22"/>
  <c r="K81" i="21"/>
  <c r="K67" i="21"/>
  <c r="L67" i="22"/>
  <c r="K65" i="21"/>
  <c r="L65" i="22"/>
  <c r="K73" i="21"/>
  <c r="L73" i="22"/>
  <c r="K59" i="22"/>
  <c r="J59" i="21"/>
  <c r="K78" i="22"/>
  <c r="J78" i="21"/>
  <c r="K82" i="22"/>
  <c r="J82" i="21"/>
  <c r="K86" i="21"/>
  <c r="L86" i="22"/>
  <c r="K87" i="21"/>
  <c r="L87" i="22"/>
  <c r="K74" i="22"/>
  <c r="J74" i="21"/>
  <c r="L55" i="22"/>
  <c r="K55" i="21"/>
  <c r="K100" i="21"/>
  <c r="L100" i="22"/>
  <c r="L77" i="22"/>
  <c r="K77" i="21"/>
  <c r="N63" i="22"/>
  <c r="M63" i="21"/>
  <c r="M82" i="21"/>
  <c r="N82" i="22"/>
  <c r="M72" i="21"/>
  <c r="N72" i="22"/>
  <c r="M74" i="21"/>
  <c r="N74" i="22"/>
  <c r="N58" i="22"/>
  <c r="M58" i="21"/>
  <c r="N52" i="22"/>
  <c r="M52" i="21"/>
  <c r="N66" i="22"/>
  <c r="M66" i="21"/>
  <c r="M87" i="21"/>
  <c r="N87" i="22"/>
  <c r="M56" i="21"/>
  <c r="N56" i="22"/>
  <c r="M88" i="21"/>
  <c r="N88" i="22"/>
  <c r="M95" i="21"/>
  <c r="N95" i="22"/>
  <c r="N50" i="22"/>
  <c r="M50" i="21"/>
  <c r="N67" i="22"/>
  <c r="M67" i="21"/>
  <c r="M86" i="21"/>
  <c r="N86" i="22"/>
  <c r="N64" i="22"/>
  <c r="M64" i="21"/>
  <c r="N79" i="22"/>
  <c r="M79" i="21"/>
  <c r="M59" i="21"/>
  <c r="N59" i="22"/>
  <c r="N65" i="22"/>
  <c r="M65" i="21"/>
  <c r="N96" i="22"/>
  <c r="M96" i="21"/>
  <c r="M91" i="21"/>
  <c r="N91" i="22"/>
  <c r="M83" i="21"/>
  <c r="N83" i="22"/>
  <c r="M73" i="21"/>
  <c r="N73" i="22"/>
  <c r="M94" i="21"/>
  <c r="N94" i="22"/>
  <c r="M90" i="21"/>
  <c r="N90" i="22"/>
  <c r="N92" i="22"/>
  <c r="M92" i="21"/>
  <c r="N53" i="22"/>
  <c r="M53" i="21"/>
  <c r="N70" i="22"/>
  <c r="M70" i="21"/>
  <c r="M54" i="21"/>
  <c r="N54" i="22"/>
  <c r="N93" i="22"/>
  <c r="M93" i="21"/>
  <c r="M76" i="21"/>
  <c r="N76" i="22"/>
  <c r="M78" i="21"/>
  <c r="N78" i="22"/>
  <c r="M85" i="21"/>
  <c r="N85" i="22"/>
  <c r="N75" i="22"/>
  <c r="M75" i="21"/>
  <c r="M55" i="21"/>
  <c r="N55" i="22"/>
  <c r="M80" i="21"/>
  <c r="N80" i="22"/>
  <c r="M51" i="21"/>
  <c r="N51" i="22"/>
  <c r="N61" i="22"/>
  <c r="M61" i="21"/>
  <c r="N98" i="22"/>
  <c r="M98" i="21"/>
  <c r="N71" i="22"/>
  <c r="M71" i="21"/>
  <c r="N100" i="22"/>
  <c r="M100" i="21"/>
  <c r="M60" i="21"/>
  <c r="N60" i="22"/>
  <c r="N77" i="22"/>
  <c r="M77" i="21"/>
  <c r="N81" i="22"/>
  <c r="M81" i="21"/>
  <c r="N62" i="22"/>
  <c r="M62" i="21"/>
  <c r="M84" i="21"/>
  <c r="N84" i="22"/>
  <c r="N99" i="22"/>
  <c r="M99" i="21"/>
  <c r="M69" i="21"/>
  <c r="N69" i="22"/>
  <c r="N101" i="22"/>
  <c r="M101" i="21"/>
  <c r="M57" i="21"/>
  <c r="N57" i="22"/>
  <c r="M49" i="21"/>
  <c r="N49" i="22"/>
  <c r="N68" i="22"/>
  <c r="M68" i="21"/>
  <c r="N89" i="22"/>
  <c r="M89" i="21"/>
  <c r="N97" i="22"/>
  <c r="M97" i="21"/>
  <c r="I51" i="22"/>
  <c r="H51" i="21"/>
  <c r="I94" i="22"/>
  <c r="H94" i="21"/>
  <c r="I88" i="22"/>
  <c r="H88" i="21"/>
  <c r="I52" i="21"/>
  <c r="J52" i="22"/>
  <c r="J55" i="22"/>
  <c r="I55" i="21"/>
  <c r="J99" i="22"/>
  <c r="I99" i="21"/>
  <c r="I83" i="22"/>
  <c r="H83" i="21"/>
  <c r="J98" i="22"/>
  <c r="I98" i="21"/>
  <c r="I80" i="22"/>
  <c r="H80" i="21"/>
  <c r="H61" i="21"/>
  <c r="I61" i="22"/>
  <c r="I64" i="21"/>
  <c r="J64" i="22"/>
  <c r="J95" i="22"/>
  <c r="I95" i="21"/>
  <c r="I55" i="22"/>
  <c r="H55" i="21"/>
  <c r="I98" i="22"/>
  <c r="H98" i="21"/>
  <c r="I96" i="22"/>
  <c r="H96" i="21"/>
  <c r="J72" i="22"/>
  <c r="I72" i="21"/>
  <c r="J58" i="22"/>
  <c r="I58" i="21"/>
  <c r="J83" i="22"/>
  <c r="I83" i="21"/>
  <c r="H59" i="21"/>
  <c r="I59" i="22"/>
  <c r="J89" i="22"/>
  <c r="I89" i="21"/>
  <c r="I54" i="22"/>
  <c r="H54" i="21"/>
  <c r="J75" i="22"/>
  <c r="I75" i="21"/>
  <c r="I57" i="21"/>
  <c r="J57" i="22"/>
  <c r="I101" i="22"/>
  <c r="H101" i="21"/>
  <c r="J84" i="22"/>
  <c r="I84" i="21"/>
  <c r="I95" i="22"/>
  <c r="H95" i="21"/>
  <c r="I66" i="22"/>
  <c r="H66" i="21"/>
  <c r="J50" i="22"/>
  <c r="I50" i="21"/>
  <c r="J51" i="22"/>
  <c r="I51" i="21"/>
  <c r="I86" i="22"/>
  <c r="H86" i="21"/>
  <c r="I66" i="21"/>
  <c r="J66" i="22"/>
  <c r="J67" i="22"/>
  <c r="I67" i="21"/>
  <c r="I58" i="22"/>
  <c r="H58" i="21"/>
  <c r="J69" i="22"/>
  <c r="I69" i="21"/>
  <c r="J92" i="22"/>
  <c r="I92" i="21"/>
  <c r="I93" i="21"/>
  <c r="J93" i="22"/>
  <c r="I72" i="22"/>
  <c r="H72" i="21"/>
  <c r="I71" i="22"/>
  <c r="H71" i="21"/>
  <c r="I74" i="22"/>
  <c r="H74" i="21"/>
  <c r="I77" i="22"/>
  <c r="H77" i="21"/>
  <c r="J61" i="22"/>
  <c r="I61" i="21"/>
  <c r="J56" i="22"/>
  <c r="I56" i="21"/>
  <c r="I88" i="21"/>
  <c r="J88" i="22"/>
  <c r="J63" i="22"/>
  <c r="I63" i="21"/>
  <c r="J85" i="22"/>
  <c r="I85" i="21"/>
  <c r="H91" i="21"/>
  <c r="I91" i="22"/>
  <c r="I50" i="22"/>
  <c r="H50" i="21"/>
  <c r="I100" i="22"/>
  <c r="H100" i="21"/>
  <c r="J60" i="22"/>
  <c r="I60" i="21"/>
  <c r="J71" i="22"/>
  <c r="I71" i="21"/>
  <c r="J87" i="22"/>
  <c r="I87" i="21"/>
  <c r="I64" i="22"/>
  <c r="H64" i="21"/>
  <c r="H79" i="21"/>
  <c r="I79" i="22"/>
  <c r="I62" i="22"/>
  <c r="H62" i="21"/>
  <c r="J53" i="22"/>
  <c r="I53" i="21"/>
  <c r="I80" i="21"/>
  <c r="J80" i="22"/>
  <c r="J74" i="22"/>
  <c r="I74" i="21"/>
  <c r="I87" i="22"/>
  <c r="H87" i="21"/>
  <c r="I82" i="22"/>
  <c r="H82" i="21"/>
  <c r="I78" i="22"/>
  <c r="H78" i="21"/>
  <c r="J86" i="22"/>
  <c r="I86" i="21"/>
  <c r="J82" i="22"/>
  <c r="I82" i="21"/>
  <c r="H75" i="21"/>
  <c r="I75" i="22"/>
  <c r="J59" i="22"/>
  <c r="I59" i="21"/>
  <c r="I63" i="22"/>
  <c r="H63" i="21"/>
  <c r="I70" i="22"/>
  <c r="H70" i="21"/>
  <c r="J79" i="22"/>
  <c r="I79" i="21"/>
  <c r="I56" i="22"/>
  <c r="H56" i="21"/>
  <c r="I84" i="22"/>
  <c r="H84" i="21"/>
  <c r="I92" i="22"/>
  <c r="H92" i="21"/>
  <c r="I77" i="21"/>
  <c r="J77" i="22"/>
  <c r="I96" i="21"/>
  <c r="J96" i="22"/>
  <c r="J101" i="22"/>
  <c r="I101" i="21"/>
  <c r="I53" i="22"/>
  <c r="H53" i="21"/>
  <c r="J90" i="22"/>
  <c r="I90" i="21"/>
  <c r="I90" i="22"/>
  <c r="H90" i="21"/>
  <c r="J100" i="22"/>
  <c r="I100" i="21"/>
  <c r="H52" i="21"/>
  <c r="I52" i="22"/>
  <c r="J54" i="22"/>
  <c r="I54" i="21"/>
  <c r="J81" i="22"/>
  <c r="I81" i="21"/>
  <c r="I89" i="22"/>
  <c r="H89" i="21"/>
  <c r="I76" i="22"/>
  <c r="H76" i="21"/>
  <c r="J65" i="22"/>
  <c r="I65" i="21"/>
  <c r="J91" i="22"/>
  <c r="I91" i="21"/>
  <c r="I67" i="22"/>
  <c r="H67" i="21"/>
  <c r="I69" i="22"/>
  <c r="H69" i="21"/>
  <c r="J68" i="22"/>
  <c r="I68" i="21"/>
  <c r="J94" i="22"/>
  <c r="I94" i="21"/>
  <c r="J97" i="22"/>
  <c r="I97" i="21"/>
  <c r="I99" i="22"/>
  <c r="H99" i="21"/>
  <c r="J76" i="22"/>
  <c r="I76" i="21"/>
  <c r="H68" i="21"/>
  <c r="I68" i="22"/>
  <c r="H73" i="21"/>
  <c r="I73" i="22"/>
  <c r="I81" i="22"/>
  <c r="H81" i="21"/>
  <c r="I73" i="21"/>
  <c r="J73" i="22"/>
  <c r="I65" i="22"/>
  <c r="H65" i="21"/>
  <c r="I93" i="22"/>
  <c r="H93" i="21"/>
  <c r="H57" i="21"/>
  <c r="I57" i="22"/>
  <c r="J78" i="22"/>
  <c r="I78" i="21"/>
  <c r="I97" i="22"/>
  <c r="H97" i="21"/>
  <c r="I85" i="22"/>
  <c r="H85" i="21"/>
  <c r="J70" i="22"/>
  <c r="I70" i="21"/>
  <c r="I60" i="22"/>
  <c r="H60" i="21"/>
  <c r="I62" i="21"/>
  <c r="J62" i="22"/>
</calcChain>
</file>

<file path=xl/sharedStrings.xml><?xml version="1.0" encoding="utf-8"?>
<sst xmlns="http://schemas.openxmlformats.org/spreadsheetml/2006/main" count="2863" uniqueCount="1475">
  <si>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</si>
  <si>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</si>
  <si>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</si>
  <si>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</si>
  <si>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</si>
  <si>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</si>
  <si>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</si>
  <si>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</si>
  <si>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</si>
  <si>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</si>
  <si>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</si>
  <si>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</si>
  <si>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</si>
  <si>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</si>
  <si>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</si>
  <si>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</si>
  <si>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</si>
  <si>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</si>
  <si>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</si>
  <si>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</si>
  <si>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</si>
  <si>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</si>
  <si>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</si>
  <si>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</si>
  <si>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</si>
  <si>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</si>
  <si>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</si>
  <si>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</si>
  <si>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</si>
  <si>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</si>
  <si>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</si>
  <si>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</si>
  <si>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</si>
  <si>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</si>
  <si>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Road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</si>
  <si>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</si>
  <si>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</si>
  <si>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</si>
  <si>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</si>
  <si>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</si>
  <si>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</si>
  <si>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</si>
  <si>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</si>
  <si>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</si>
  <si>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</si>
  <si>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</si>
  <si>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</si>
  <si>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</si>
  <si>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</si>
  <si>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</si>
  <si>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</si>
  <si>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</si>
  <si>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</si>
  <si>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</si>
  <si>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</si>
  <si>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</si>
  <si>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</si>
  <si>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</si>
  <si>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</si>
  <si>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</si>
  <si>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</si>
  <si>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</si>
  <si>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</si>
  <si>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</si>
  <si>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</si>
  <si>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</si>
  <si>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</si>
  <si>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</si>
  <si>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</si>
  <si>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</si>
  <si>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</si>
  <si>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</si>
  <si>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</si>
  <si>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</si>
  <si>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</si>
  <si>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</si>
  <si>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</si>
  <si>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</si>
  <si>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</si>
  <si>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</si>
  <si>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</si>
  <si>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</si>
  <si>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</si>
  <si>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</si>
  <si>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</si>
  <si>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</si>
  <si>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</si>
  <si>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</si>
  <si>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</si>
  <si>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  4  20 km     2:33:07           WINDI-SUE GUNTSCH         111677  MONTROSE, MI         AVON WOMEN'S              IL 101082</t>
  </si>
  <si>
    <t>F  5  20 km     2:21:15           WINDI-SUE GUNTSCH         111677  MONTROSE, MI         TULIP TIME                MI 052183</t>
  </si>
  <si>
    <t>F  6  20 km     2:03:00           WINDI-SUE GUNTSCH         111677  MONTROSE, MI         TULIP TIME                MI 052684</t>
  </si>
  <si>
    <t>F  7  20 km     1:31:03   P       JACY CHRISTIANSEN         061593  GREENVILLE, PA       BIG FOOT                  PA 040701</t>
  </si>
  <si>
    <t>F  8  20 km     1:32:33           HEATHER DICKSON           101975  DEMOPOLIS, AL        DISTANCE CLASSIC          AL 110583</t>
  </si>
  <si>
    <t>F  9  20 km     1:29:58           HEATHER DICKSON           101975  DEMOPOLIS, AL        HALLOWEEN                 AL 102084</t>
  </si>
  <si>
    <t>F 10  20 km     1:29:19           MARA MATUSZAK             112370  ANN ARBOR, MI        TULIP TIME                MI 052381</t>
  </si>
  <si>
    <t>F 11  20 km     1:20:40           ANNIE HOEFLER             052670  SILVER SPRING, MD    AVON WOMEN'S              DC 030682</t>
  </si>
  <si>
    <t>F 12  20 km     1:18:33           HILARY SIMMONS            020670  OAKLAND, CA          PEAR BLOSSOM              OR 041082</t>
  </si>
  <si>
    <t>F 13  20 km     1:22:16           LORI CARTWRIGHT           102561  MUNCIE, IN           FIRST NATIONAL BANK       IN 051075</t>
  </si>
  <si>
    <t>F 14  20 km     1:16:59           KARLENE ERICKSON          070665  ERICSON, NE          LINCOLNFEST               NE 092279</t>
  </si>
  <si>
    <t>F 15  20 km     1:13:41   U  AU   KARLENE ERICKSON          070665  ERICSON, NE          LINCOLNFEST               NE 092880</t>
  </si>
  <si>
    <t>F 16  20 km     1:21:30           SANDI BOYD                090865                       PAC/TAC                   CA 020682</t>
  </si>
  <si>
    <t>F 17  20 km     1:15:26           MARY WAZETER              090663  WILKES-BARRE, PA     WYOMING VALLEY STRIDERS   PA 071981</t>
  </si>
  <si>
    <t>F 18  20 km     1:14:18           KAREN RAYLE               081669  EUGENE, OR           PEAR BLOSSOM              OR 040988</t>
  </si>
  <si>
    <t>F 19  20 km     1:14:09           JULIE SHEA                050359  RALEIGH, NC          NIKE TEAM CHALLENGE       GA 040179</t>
  </si>
  <si>
    <t>F 20  20 km     1:14:55           SALLY STRAUSS             061160  SOMERVILLE, MA       NEW HAVEN                 CT 090180</t>
  </si>
  <si>
    <t>F 21  20 km     1:10:49           PATRICIA GRAY             122762  PLEASANTON, CA       CAPITAL CITY CLASSIC      CA 032584</t>
  </si>
  <si>
    <t>F 22  20 km     1:09:33           DIANE BREWER              080961  NASHVILLE, TN        NEW HAVEN                 CT 040588</t>
  </si>
  <si>
    <t>F 23  20 km     1:12:15           JULIE ISPHORDING          120561  CINCINNATI, OH       ELBY'S DISTANCE CLASSIC   WV 052585</t>
  </si>
  <si>
    <t>F 24  20 km     1:09:31      ORW  NANCY CONZ                050157  EASTHAMPTON, MA      AVON WOMEN'S              DC 030682</t>
  </si>
  <si>
    <t>F 25  20 km     1:06:52   U  OU   CATHIE TWOMEY             101456  EUGENE, OR           CHUNICHI                     030782</t>
  </si>
  <si>
    <t>F 26  20 km     1:08:47   P       DEEJA YOUNGQUIST          033077  ALBUQUERQUE, NM      NEW HAVEN SAVINGS BANK    CT 090103</t>
  </si>
  <si>
    <t>F 27  20 km     1:08:20           MICHELLE BUSH-CUKE        100361  BERRIEN SPRINGS, MI  NEW HAVEN                 CT 090489</t>
  </si>
  <si>
    <t>F 28  20 km     1:09:04   P       TURENA JOHNSON LANE       072075  STATESBORO, GA       NEW HAVEN SAVINGS BANK    CT 090103</t>
  </si>
  <si>
    <t>F 29  20 km     1:07:07      OR   TRINA PAINTER             062466  AUSTIN, TX           NEW HAVEN                 CT 090495</t>
  </si>
  <si>
    <t>F 30  20 km     1:09:33           LINDA BEGLEY              040559  SUFFIELD, CT         NEW HAVEN                 CT 090489</t>
  </si>
  <si>
    <t>F 31  20 km     1:09:14           GORDON BLOCH              021461  NEW YORK, NY         NEW HAVEN                 CT 090792</t>
  </si>
  <si>
    <t>F 32  20 km     1:09:51           SENORIA CLARKE            070464  CHEVY CHASE, MD      NEW HAVEN                 CT 090296</t>
  </si>
  <si>
    <t>F 33  20 km     1:07:46           LYNN DOERING              110761  ATLANTA, GA          NEW HAVEN                 CT 090495</t>
  </si>
  <si>
    <t>F 34  20 km     1:05:52   P  AP   MARLA RUNYAN              010469  EUGENE, OR           NEW HAVEN SAVINGS BANK    CT 090103</t>
  </si>
  <si>
    <t>F 35  20 km     1:08:55   P       SYLVIA MOSQUEDA           040866  LOS ANGELES, CA      NEW HAVEN                 CT 090301</t>
  </si>
  <si>
    <t>F 36  20 km     1:09:27           JANE WELZEL               042455  FT. COLLINS, CO      NEW HAVEN                 CT 090291</t>
  </si>
  <si>
    <t>F 37  20 km     1:09:02   P       LIBBIE HICKMAN            021765  FT. COLLINS, CO      NEW HAVEN                 CT 090202</t>
  </si>
  <si>
    <t>F 38  20 km     1:07:53   P       COLLEEN DE REUCK          041364  BOULDER, CO          NEW HAVEN                 CT 090202</t>
  </si>
  <si>
    <t>F 39  20 km     1:05:53   P       COLLEEN DE REUCK          041364  BOULDER, CO          NEW HAVEN SAVINGS BANK    CT 090103</t>
  </si>
  <si>
    <t>F 40  20 km     1:13:46      AR   CAROL MCLATCHIE           102851  HOUSTON, TX          NEW HAVEN                 CT 090792</t>
  </si>
  <si>
    <t>F 41  20 km     1:12:39   P  AP   LINDA SOMERS SMITH        050761  SAN LUIS OBISPO, CA  NEW HAVEN                 CT 090202</t>
  </si>
  <si>
    <t>F 42  20 km     1:14:17           KAREN BLACKFORD           072850  ANN ARBOR, MI        TULIP CITY CLASSIC        MI 052293</t>
  </si>
  <si>
    <t>F 43  20 km     1:14:36           REBECCA STOCKDALE-WOOLLEY 021151  CHAPLIN, CT          NEW HAVEN                 CT 090594</t>
  </si>
  <si>
    <t>F 44  20 km     1:16:37           REBECCA STOCKDALE-WOOLLEY 021151  CHAPLIN, CT          NEW HAVEN                 CT 090495</t>
  </si>
  <si>
    <t>F 45  20 km     1:18:49           JOAN COLMAN               031644  SAUSALITO, CA        OAKLAND DOUBLE            CA 070989</t>
  </si>
  <si>
    <t>F 46  20 km     1:14:13      AR   BARBARA FILUTZE           062146  ERIE, PA             NEW HAVEN                 CT 090792</t>
  </si>
  <si>
    <t>F 47  20 km     1:14:27           BARBARA FILUTZE           062146  ERIE, PA             NEW HAVEN                 CT 090693</t>
  </si>
  <si>
    <t>F 48  20 km     1:20:13           DOROTHY STOCK             091232  LA MESA, CA          HAYWARD                   CA 092180</t>
  </si>
  <si>
    <t>F 49  20 km     1:21:02           BARBARA MILLER            080789  MODESTO, CA          OAKLAND DOUBLE            CA 070989</t>
  </si>
  <si>
    <t>F 50  20 km     1:22:36      AR   GINA FAUST                022337  WOODLAND HILLS, CA   SCA/TAC CHAMPIONSHIP      CA 021488</t>
  </si>
  <si>
    <t>F 51  20 km     1:17:52   P  AP   KATHRYN MARTIN            093051  NORTHPORT, NY        NEW HAVEN SAVINGS BANK    CT 090103</t>
  </si>
  <si>
    <t>F 52  20 km     1:22:39           CAROL BENDER              090139  MIDDLEVILLE, MI      TULIP TIME                MI 052392</t>
  </si>
  <si>
    <t>F 53  20 km     1:23:58           JO MARCHETTI              031943  NEWINGTON, CT        NEW HAVEN                 CT 090296</t>
  </si>
  <si>
    <t>F 54  20 km     1:25:40           JO MARCHETTI              031943  NEWINGTON, CT        NEW HAVEN                 CT 090197</t>
  </si>
  <si>
    <t>F 55  20 km     1:18:44      AR   S. RAE BAYMILLER          072743  NEW YORK, NY         NEW HAVEN                 CT 090798</t>
  </si>
  <si>
    <t>F 56  20 km     1:20:36           SHIRLEY MATSON            110740  MORAGA, CA           MISSION BAY (SPLIT)       CA 111696</t>
  </si>
  <si>
    <t>F 57  20 km     1:31:14           MARGRET BETZ              091236  CONKLIN, NY          VESTAL XX                 NY 061894</t>
  </si>
  <si>
    <t>F 58  20 km     1:29:22           MARGARET MILLER           121225  THOUSAND OAKS, CA    CAPITOL CITY CLASSIC      CA 032584</t>
  </si>
  <si>
    <t>F 59  20 km     1:30:56           WEN-SHI YU                111734  KEW GARDENS, NY      NEW HAVEN                 CT 090594</t>
  </si>
  <si>
    <t>F 60  20 km     1:29:08   U  AU   MARGARET MILLER           121225  THOUSAND OAKS, CA    VALENCIA                  CA 032386</t>
  </si>
  <si>
    <t>F 61  20 km     1:34:01           GLORIA BROWN              122031  GRAND ISLAND, NY     PHELPS SAUERKRAUT         NY 080793</t>
  </si>
  <si>
    <t>F 62  20 km     1:37:12           GLORIA BROWN              122031  GRAND ISLAND, NY     PHELPS SAUERKRAUT         NY 080694</t>
  </si>
  <si>
    <t>F 63  20 km     1:36:31           PATRICIA DIXON            021519  BEND, OR             PEAR BLOSSOM              OR 041082</t>
  </si>
  <si>
    <t>F 64  20 km     1:43:24           MARGRET BETZ              091236  CONKLIN, NY          VESTAL XX                 NY 061601</t>
  </si>
  <si>
    <t>F 65  20 km     1:36:08      AR   MARGRET BETZ              091236  CONKLIN, NY          VESTAL XX                 NY 061502</t>
  </si>
  <si>
    <t>F 66  20 km     1:40:22           MARGRET BETZ              091236  CONKLIN, NY          VESTALL XX                NY 062103</t>
  </si>
  <si>
    <t>F 67  20 km     1:42:50           JACLYN CASELLI            032821  SAN JOSE, CA         OAKLAND DOUBLE            CA 062688</t>
  </si>
  <si>
    <t>F 68  20 km     1:49:52           JACLYN CASELLI            032821  SAN JOSE, CA         OAKLAND DOUBLE            CA 070989</t>
  </si>
  <si>
    <t>F 69  20 km     1:56:01           ALTHEA WETHERBEE          030119  HUNTINGTON STN, NY   CENTRAL PARK              NY 012989</t>
  </si>
  <si>
    <t>F 70  20 km     1:46:21      AR   PAT DIXON                 021519  BEND, OR             PEAR BLOSSOM              OR 040889</t>
  </si>
  <si>
    <t>F 71  20 km     1:56:51           LORETTA SHEHAN            022123  WEST SENECA, NY      PHELPS SAUERKRAUT         NY 080694</t>
  </si>
  <si>
    <t>F 72  20 km     2:01:08           ANNE CLARKE               092109  GLEN ELLYN, IL       AVON WOMEN'S              IL 101181</t>
  </si>
  <si>
    <t>F 73  20 km     1:59:33           ANNE CLARKE               092109  GLEN ELLYN, IL       AVON WOMEN'S              IL 101082</t>
  </si>
  <si>
    <t>F 74  20 km     1:54:47   U       LEONA LUGERS              112606  HOLLAND, MI          TULIP TIME                MI 052381</t>
  </si>
  <si>
    <t>F 75  20 km     1:56:25   U       LEONA LUGERS              112606  HOLLAND, MI          TULIP TIME                MI 052282</t>
  </si>
  <si>
    <t>F 76  20 km     1:56:37   U       LEONA LUGERS              112606  HOLLAND, MI          TULIP TIME                MI 052183</t>
  </si>
  <si>
    <t>F 77  20 km     1:52:57   U  AU   LEONA LUGERS              112606  HOLLAND, MI          TULIP TIME                MI 052684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</si>
  <si>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</si>
  <si>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</t>
  </si>
  <si>
    <t>F 80  20 km     2:26:34   U  AU   RUTH ROTHFARB             061801  MIAMI BEACH, FL      AVON                      DC 030682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</si>
  <si>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</si>
  <si>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</si>
  <si>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</si>
  <si>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</si>
  <si>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</si>
  <si>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</si>
  <si>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</si>
  <si>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</si>
  <si>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</si>
  <si>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</si>
  <si>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</si>
  <si>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</si>
  <si>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</si>
  <si>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</si>
  <si>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</si>
  <si>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</si>
  <si>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</si>
  <si>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</si>
  <si>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</si>
  <si>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</si>
  <si>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</si>
  <si>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</si>
  <si>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</si>
  <si>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</si>
  <si>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</si>
  <si>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</si>
  <si>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</si>
  <si>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</si>
  <si>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</si>
  <si>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</si>
  <si>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</si>
  <si>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</si>
  <si>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</si>
  <si>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</si>
  <si>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</si>
  <si>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</si>
  <si>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</si>
  <si>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</si>
  <si>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</si>
  <si>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</si>
  <si>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</si>
  <si>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</si>
  <si>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</si>
  <si>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</si>
  <si>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</si>
  <si>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</si>
  <si>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</si>
  <si>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</si>
  <si>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</si>
  <si>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</si>
  <si>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</si>
  <si>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</si>
  <si>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</si>
  <si>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</si>
  <si>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</si>
  <si>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</si>
  <si>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</si>
  <si>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</si>
  <si>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 xml:space="preserve"> .......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</si>
  <si>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</si>
  <si>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</si>
  <si>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</si>
  <si>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</si>
  <si>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</si>
  <si>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World Record</t>
  </si>
  <si>
    <t xml:space="preserve"> 12y355d   1:36:59     Shone Jones (USA)                  24 Mar 1968   14 Mar 1981  Lincoln NE USA</t>
  </si>
  <si>
    <t xml:space="preserve"> 13y 82d   1:37:18     Manuela Zipse (GER)                11 May 1974   01 Aug 1987  Bellheim GER</t>
  </si>
  <si>
    <t xml:space="preserve"> 15y 86d   1:41:32     Manuela Zipse (GER)                11 May 1974   05 Aug 1989  Bellheim GER</t>
  </si>
  <si>
    <t xml:space="preserve"> 16y334d   1:30:40     Tausi Juma Ngaa (TAN)              01 Jun 1983   30 Apr 2000  Berlin GER</t>
  </si>
  <si>
    <t xml:space="preserve"> 17y  4d   1:38:34     Karlene Harrell (USA)              06 Jul 1965   10 Jul 1982  Ames IA USA</t>
  </si>
  <si>
    <t xml:space="preserve"> 18y  0d   1:36:45     Gail Kingma (USA)                  16 Dec 1960   16 Dec 1978  Bellingham WA USA</t>
  </si>
  <si>
    <t xml:space="preserve"> 19y323d   1:24:47     Dire Tune Arissi (ETH)             19 Jun 1985   08 May 2005  Berlin GER</t>
  </si>
  <si>
    <t xml:space="preserve"> 20y264d   1:26:50     Sylvia Mosqueda (USA)              08 Apr 1966   28 Dec 1986  San Diego CA USA</t>
  </si>
  <si>
    <t xml:space="preserve"> 21y313d   1:24:53     Susan Chepkemei (KEN)              25 Jun 1975   04 May 1997  Berlin GER</t>
  </si>
  <si>
    <t xml:space="preserve"> 22y175d   1:25:11     Magdalena Chemjor Chepkorir (KEN)  12 Nov 1978   06 May 2001  Berlin GER</t>
  </si>
  <si>
    <t xml:space="preserve"> 23y311d   1:24:29     Susan Chepkemei (KEN)              25 Jun 1975   02 May 1999  Berlin GER</t>
  </si>
  <si>
    <t xml:space="preserve"> 24y335d   1:23:15     Esther Chemutai Ndiema (KEN)       04 Jun 1988   05 May 2013  Berlin GER</t>
  </si>
  <si>
    <t xml:space="preserve"> 25y200d   1:25:05     Magdeline Mukunzi Syombua (KEN)    22 Oct 1983   10 May 2009  Berlin GER</t>
  </si>
  <si>
    <t xml:space="preserve"> 26y313d   1:23:06     Agnes Katunga Mutune (KEN)         26 Jun 1986   05 May 2013  Berlin GER</t>
  </si>
  <si>
    <t xml:space="preserve"> 27y 97d   1:24:38     Alice Timbilili Chemeli (KEN)      01 Feb 1983   09 May 2010  Berlin GER</t>
  </si>
  <si>
    <t xml:space="preserve"> 28y111d   1:19:53     Mary Keitany Chepkosgei (KEN)      18 Jan 1982   09 May 2010  Berlin GER</t>
  </si>
  <si>
    <t xml:space="preserve"> 29y 42d   1:21:35     Lucy Kabuu Wangui (KEN)            24 Mar 1984   05 May 2013  Berlin GER</t>
  </si>
  <si>
    <t xml:space="preserve"> 30y 76d   1:22:31     Peninah Arusei (KEN)               23 Feb 1979   10 May 2009  Berlin GER</t>
  </si>
  <si>
    <t xml:space="preserve"> 31y 26d   1:26:35     Melissa White (USA)                15 Apr 1982   11 May 2013  Grand Rapids MI/USA</t>
  </si>
  <si>
    <t xml:space="preserve"> 32y179d   1:22:28     Grete Waitz (NOR)                  01 Oct 1953   29 Mar 1986  Paderborn GER</t>
  </si>
  <si>
    <t xml:space="preserve"> 33y264d   1:24:36     Janet Bawcom (USA)                 22 Aug 1978   12 May 2012  Grand Rapids MI USA</t>
  </si>
  <si>
    <t xml:space="preserve"> 34y277d   1:25:23     Carla Beurskens (NED)              15 Feb 1952   19 Nov 1986  Griesheim GER</t>
  </si>
  <si>
    <t xml:space="preserve"> 35y223d   1:26:01     Madina Biktagirova (RUS)           20 Sep 1964   30 Apr 2000  Berlin GER</t>
  </si>
  <si>
    <t xml:space="preserve"> 36y186d   1:25:52     Dorothy McMahon (USA)              06 Nov 1976   11 May 2013  Grand Rapids MI USA</t>
  </si>
  <si>
    <t xml:space="preserve"> 37y153d   1:25:27     Christelle Daunay (FRA)            05 Dec 1974   06 May 2012  Berlin GER</t>
  </si>
  <si>
    <t xml:space="preserve"> 38y200d   1:28:32     Zoya Ivanova (KAZ)                 14 Mar 1952   30 Sep 1990  Glasgow SCO</t>
  </si>
  <si>
    <t xml:space="preserve"> 39y  8d   1:26:54     Kim Jones (USA)                    02 May 1958   10 May 1997  Grand Rapids MI USA</t>
  </si>
  <si>
    <t xml:space="preserve"> 40y 52d   1:26:31     Priscilla Welch (ENG)              22 Nov 1944   13 Jan 1985  Mitcham ENG</t>
  </si>
  <si>
    <t xml:space="preserve"> 41y 28d   1:25:15     Colleen deReuck (USA)              16 Apr 1964   14 May 2005  Grand Rapids MI USA</t>
  </si>
  <si>
    <t xml:space="preserve"> 42y247d   1:28:18     Joyce Smith (ENG)                  26 Oct 1937   29 Jun 1980  Brugge BEL</t>
  </si>
  <si>
    <t xml:space="preserve"> 43y  9d   1:27:01     Firiya Sultanova (RUS)             29 Apr 1961   08 May 2004  Grand Rapids MI USA</t>
  </si>
  <si>
    <t xml:space="preserve"> 44y 15d   1:29:50     Firiya Sultanova (RUS)             29 Apr 1961   14 May 2005  Grand Rapids MI USA</t>
  </si>
  <si>
    <t xml:space="preserve"> 45y 19d   1:35:19     Jane Welzel (USA)                  24 Apr 1955   13 May 2000  Grand Rapids MI USA</t>
  </si>
  <si>
    <t xml:space="preserve"> 46y 13d   1:34:05     Firiya Sultanova (RUS)             29 Apr 1961   12 May 2007  Grand Rapids MI USA</t>
  </si>
  <si>
    <t xml:space="preserve"> 47y 28d   1:31:06     Colleen deReuck (USA)              16 Apr 1964   14 May 2011  Grand Rapids MI USA</t>
  </si>
  <si>
    <t xml:space="preserve"> 48y 16d   1:37:29     Jane Welzel (USA)                  24 Apr 1955   10 May 2003  Grand Rapids MI USA</t>
  </si>
  <si>
    <t xml:space="preserve"> 49y143d   1:42:38     Meghan Arbogast (USA)              16 Apr 1961   06 Sep 2010  Gloucester MA USA</t>
  </si>
  <si>
    <t xml:space="preserve"> 50y127d   1:44:55     Suzanne Ray (USA)                  04 May 1952   08 Sep 2002  Minneapolis MN USA</t>
  </si>
  <si>
    <t xml:space="preserve"> 51y 46d   1:38:36     Rae Baymiller (USA)                27 Jul 1943   11 Sep 1994  Minneapolis MN USA</t>
  </si>
  <si>
    <t xml:space="preserve"> 52y143d   1:41:39     Rae Baymiller (USA)                27 Jul 1943   17 Dec 1995  New York NY USA</t>
  </si>
  <si>
    <t xml:space="preserve"> 53y266d   1:47:32     Joyce Gaskin (USA)                 17 Feb 1937   10 Nov 1990  Houston TX USA</t>
  </si>
  <si>
    <t xml:space="preserve"> 54y 81d   1:45:14     Margaret Miller (USA)              12 Dec 1925   02 Mar 1980  Ventura CA USA</t>
  </si>
  <si>
    <t xml:space="preserve"> 55y279d   1:49:07     Joyce Gaskin (USA)                 17 Feb 1937   22 Nov 1992  Houston TX USA</t>
  </si>
  <si>
    <t xml:space="preserve"> 56y  9d   1:41:01     Shirley Matson (USA)               07 Nov 1940   16 Nov 1996  San Diego CA USA</t>
  </si>
  <si>
    <t xml:space="preserve"> 57y357d   2:01:39     Barbara Robinson (USA)             10 Sep 1933   02 Sep 1991  Gloucester MA USA</t>
  </si>
  <si>
    <t xml:space="preserve"> 58y286d   1:46:37     Margaret Miller (USA)              12 Dec 1925   23 Sep 1984   CA USA</t>
  </si>
  <si>
    <t xml:space="preserve"> 59y142d   2:01:33     Gloria Brown (USA)                 20 Dec 1931   11 May 1991  Grand Rapids MI USA</t>
  </si>
  <si>
    <t xml:space="preserve"> 60y 89d   1:59:36     Gloria Jansen (USA)                12 Jun 1947   09 Sep 2007  Minneapolis MN USA</t>
  </si>
  <si>
    <t xml:space="preserve"> 61y130d   2:00:49     Gloria Brown (USA)                 20 Dec 1931   08 May 1993  Grand Rapids MI USA</t>
  </si>
  <si>
    <t xml:space="preserve"> 62y145d   1:58:24     Gloria Brown (USA)                 20 Dec 1931   14 May 1994  Grand Rapids MI USA</t>
  </si>
  <si>
    <t xml:space="preserve"> 63y 35d   2:02:34     Nancy Prejean (USA)                07 Sep 1945   12 Oct 2008  Houston TX USA</t>
  </si>
  <si>
    <t xml:space="preserve"> 64y175d   2:18:31     Harriet Wever (USA)                15 Nov 1921   10 May 1986  Grand Rapids MI USA</t>
  </si>
  <si>
    <t xml:space="preserve"> 65y291d   2:10:56     Gerry Davidson (USA)               12 Mar 1921   28 Dec 1986  San Diego CA USA</t>
  </si>
  <si>
    <t xml:space="preserve"> 66y 89d   2:07:00     Sharon Dolan (USA)                 11 Feb 1942   10 May 2008  Grand Rapids MI USA</t>
  </si>
  <si>
    <t xml:space="preserve"> 67y 87d   2:12:45     Sharon Dolan (USA)                 11 Feb 1942   09 May 2009  Grand Rapids MI USA</t>
  </si>
  <si>
    <t xml:space="preserve"> 68y194d   2:20:59     Mary Storey (USA)                  04 May 1924   14 Nov 1992  San Diego CA USA</t>
  </si>
  <si>
    <t xml:space="preserve"> 69y250d   2:20:21     Gerry Davidson (USA)               12 Mar 1921   17 Nov 1990  San Diego CA USA</t>
  </si>
  <si>
    <t xml:space="preserve"> 70y256d   2:18:20     Gerry Davidson (USA)               12 Mar 1921   23 Nov 1991  San Diego CA USA</t>
  </si>
  <si>
    <t xml:space="preserve"> 71y247d   2:31:55     Gerry Davidson (USA)               12 Mar 1921   14 Nov 1992  San Diego CA USA</t>
  </si>
  <si>
    <t xml:space="preserve"> 72y204d   2:31:03     Althea Wetherbee (USA)             01 Mar 1919   21 Sep 1991  New York NY USA</t>
  </si>
  <si>
    <t xml:space="preserve"> 73y341d   2:28:29     Anne Clarke (USA)                  21 Sep 1909   28 Aug 1983  Deerfield IL USA</t>
  </si>
  <si>
    <t xml:space="preserve"> 74y251d   2:34:04     Gerry Davidson (USA)               12 Mar 1921   18 Nov 1995  San Diego CA USA</t>
  </si>
  <si>
    <t xml:space="preserve"> 75y249d   2:43:55     Gerry Davidson (USA)               12 Mar 1921   16 Nov 1996  San Diego CA USA</t>
  </si>
  <si>
    <t xml:space="preserve"> 77y364d   2:43:43     Anne Clarke (USA)                  21 Sep 1909   20 Sep 1987  Joliet IL USA</t>
  </si>
  <si>
    <t xml:space="preserve"> 79y165d   2:49:48     Leona Lugers (USA)                 26 Nov 1906   10 May 1986  Grand Rapids MI USA</t>
  </si>
  <si>
    <t>Proposed standard</t>
  </si>
  <si>
    <t>2015 Standards</t>
  </si>
  <si>
    <t>Proposed Standard</t>
  </si>
  <si>
    <t>Perf factor %</t>
  </si>
  <si>
    <r>
      <t xml:space="preserve">  6y320d</t>
    </r>
    <r>
      <rPr>
        <sz val="10"/>
        <color rgb="FF000000"/>
        <rFont val="Courier New"/>
        <family val="3"/>
      </rPr>
      <t xml:space="preserve">      35:46.1+  Ava Johnson (USA)                 22 Aug 2010   08 Jul 2017  Belmar NJ USA  </t>
    </r>
  </si>
  <si>
    <r>
      <t xml:space="preserve">  7y234d</t>
    </r>
    <r>
      <rPr>
        <sz val="10"/>
        <color rgb="FF000000"/>
        <rFont val="Courier New"/>
        <family val="3"/>
      </rPr>
      <t xml:space="preserve">      34:31     Summer Wilson (USA)               09 Jul 2008   28 Feb 2016  Brea CA USA</t>
    </r>
  </si>
  <si>
    <r>
      <t xml:space="preserve">  8y324d</t>
    </r>
    <r>
      <rPr>
        <sz val="10"/>
        <color rgb="FF000000"/>
        <rFont val="Courier New"/>
        <family val="3"/>
      </rPr>
      <t xml:space="preserve">      31:04     Megan Crum (USA)                  27 Aug 2007   16 Jul 2016  Olympia WA USA</t>
    </r>
  </si>
  <si>
    <r>
      <t xml:space="preserve">  9y203d</t>
    </r>
    <r>
      <rPr>
        <sz val="10"/>
        <color rgb="FF000000"/>
        <rFont val="Courier New"/>
        <family val="3"/>
      </rPr>
      <t xml:space="preserve">      31:06     Megan Crum (USA)                  27 Aug 2007   18 Mar 2017  Glendale AZ USA</t>
    </r>
  </si>
  <si>
    <r>
      <t xml:space="preserve"> 10y269d</t>
    </r>
    <r>
      <rPr>
        <sz val="10"/>
        <color rgb="FF000000"/>
        <rFont val="Courier New"/>
        <family val="3"/>
      </rPr>
      <t xml:space="preserve">      35:42.5   Hannah Reed (USA)                 26 Mar 2004   20 Dec 2014  Bishop GA USA</t>
    </r>
  </si>
  <si>
    <r>
      <t xml:space="preserve"> 11y247d</t>
    </r>
    <r>
      <rPr>
        <sz val="10"/>
        <color rgb="FF000000"/>
        <rFont val="Courier New"/>
        <family val="3"/>
      </rPr>
      <t xml:space="preserve">      29:21     Lindsey Scherf (USA)              18 Sep 1986   23 May 1998  Spring Lake NJ USA</t>
    </r>
  </si>
  <si>
    <r>
      <t xml:space="preserve"> 12y124d</t>
    </r>
    <r>
      <rPr>
        <sz val="10"/>
        <color rgb="FF000000"/>
        <rFont val="Courier New"/>
        <family val="3"/>
      </rPr>
      <t xml:space="preserve">      29:55     Tess vanRandtwijk (NED)           04 Oct 2004   05 Feb 2017  Apeldoorn NED</t>
    </r>
  </si>
  <si>
    <r>
      <t xml:space="preserve"> 13y147d</t>
    </r>
    <r>
      <rPr>
        <sz val="10"/>
        <color rgb="FF000000"/>
        <rFont val="Courier New"/>
        <family val="3"/>
      </rPr>
      <t xml:space="preserve">      29:52.4   Camille Napier (USA)              23 Jul 2003   17 Dec 2016  Bishop GA USA</t>
    </r>
  </si>
  <si>
    <r>
      <t xml:space="preserve"> 14y148d</t>
    </r>
    <r>
      <rPr>
        <sz val="10"/>
        <color rgb="FF000000"/>
        <rFont val="Courier New"/>
        <family val="3"/>
      </rPr>
      <t xml:space="preserve">      27:40     Laura Craven (USA)                09 Dec 1964   06 May 1979  Columbus OH USA</t>
    </r>
  </si>
  <si>
    <r>
      <t xml:space="preserve"> 15y349d</t>
    </r>
    <r>
      <rPr>
        <sz val="10"/>
        <color rgb="FF000000"/>
        <rFont val="Courier New"/>
        <family val="3"/>
      </rPr>
      <t xml:space="preserve">      26:10     Lydia Cheromei Kogo (KEN)         11 May 1977   25 Apr 1993  Portland OR USA</t>
    </r>
  </si>
  <si>
    <r>
      <t xml:space="preserve"> 16y019d</t>
    </r>
    <r>
      <rPr>
        <sz val="10"/>
        <color rgb="FF000000"/>
        <rFont val="Courier New"/>
        <family val="3"/>
      </rPr>
      <t xml:space="preserve">      26:16     Sally Barsosio Chepkemboi (KEN)   21 Mar 1978   09 Apr 1994  Toronto ON CAN</t>
    </r>
  </si>
  <si>
    <r>
      <t xml:space="preserve"> 17y350d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Gladys Ondeyo (KEN)               10 May 1975   25 Apr 1993  Portland OR USA</t>
    </r>
  </si>
  <si>
    <r>
      <t xml:space="preserve"> 18y355d</t>
    </r>
    <r>
      <rPr>
        <sz val="10"/>
        <color rgb="FF000000"/>
        <rFont val="Courier New"/>
        <family val="3"/>
      </rPr>
      <t xml:space="preserve">      25:51.7   Ogla Kimaiyo Cherono (KEN)        24 Jul 1988   14 Jul 2007  Kingsport TN USA</t>
    </r>
  </si>
  <si>
    <r>
      <t xml:space="preserve"> 19y115d</t>
    </r>
    <r>
      <rPr>
        <sz val="10"/>
        <color rgb="FF000000"/>
        <rFont val="Courier New"/>
        <family val="3"/>
      </rPr>
      <t xml:space="preserve">      25:50     Hawa Hussein Hamis (TAN)          05 Dec 1982   30 Mar 2002  Balmoral SCO</t>
    </r>
  </si>
  <si>
    <r>
      <t xml:space="preserve"> 20y266d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Emily Muge Chebet (KEN)           18 Feb 1986   11 Nov 2006  Richmond VA USA</t>
    </r>
  </si>
  <si>
    <r>
      <t xml:space="preserve"> 21y034d</t>
    </r>
    <r>
      <rPr>
        <sz val="10"/>
        <color rgb="FF000000"/>
        <rFont val="Courier New"/>
        <family val="3"/>
      </rPr>
      <t xml:space="preserve">      24:58     Buze Diriba Kejela (ETH)          09 Feb 1994   15 Mar 2015  New Orleans LA USA</t>
    </r>
  </si>
  <si>
    <r>
      <t xml:space="preserve"> 22y285d</t>
    </r>
    <r>
      <rPr>
        <sz val="10"/>
        <color rgb="FF000000"/>
        <rFont val="Courier New"/>
        <family val="3"/>
      </rPr>
      <t xml:space="preserve">      25:36     Elizabeth Chemweno Cheruiyot (KEN)13 Jul 1978   24 Apr 2001  Cartaxo POR</t>
    </r>
  </si>
  <si>
    <r>
      <t xml:space="preserve"> 23y031d</t>
    </r>
    <r>
      <rPr>
        <sz val="10"/>
        <color rgb="FF000000"/>
        <rFont val="Courier New"/>
        <family val="3"/>
      </rPr>
      <t xml:space="preserve">      25:09     Lornah Kiplagat (NED)             01 May 1974   01 Jun 1997  Tilburg NED</t>
    </r>
  </si>
  <si>
    <r>
      <t xml:space="preserve"> 24y115d</t>
    </r>
    <r>
      <rPr>
        <sz val="10"/>
        <color rgb="FF000000"/>
        <rFont val="Courier New"/>
        <family val="3"/>
      </rPr>
      <t xml:space="preserve">      24:45     Paula Radcliffe (ENG)             17 Dec 1973   11 Apr 1998  Balmoral SCO</t>
    </r>
  </si>
  <si>
    <r>
      <t xml:space="preserve"> 25y317d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24:27.8</t>
    </r>
    <r>
      <rPr>
        <sz val="10"/>
        <color rgb="FF000000"/>
        <rFont val="Courier New"/>
        <family val="3"/>
      </rPr>
      <t xml:space="preserve">   Asmae Leghzaoui (MAR)             30 Aug 1976   13 Jul 2002  Kingsport TN USA</t>
    </r>
  </si>
  <si>
    <r>
      <t xml:space="preserve"> 26y258d</t>
    </r>
    <r>
      <rPr>
        <sz val="10"/>
        <color rgb="FF000000"/>
        <rFont val="Courier New"/>
        <family val="3"/>
      </rPr>
      <t xml:space="preserve">      25:00     Betsy Saina (KEN)                 30 Jun 1988   15 Mar 2015  New Orleans LA USA</t>
    </r>
  </si>
  <si>
    <r>
      <t xml:space="preserve"> 27y352d</t>
    </r>
    <r>
      <rPr>
        <sz val="10"/>
        <color rgb="FF000000"/>
        <rFont val="Courier New"/>
        <family val="3"/>
      </rPr>
      <t xml:space="preserve">      24:48     Liz McColgan (SCO)                24 May 1964   10 May 1992  Washington DC USA</t>
    </r>
  </si>
  <si>
    <r>
      <t xml:space="preserve"> 28y317d</t>
    </r>
    <r>
      <rPr>
        <sz val="10"/>
        <color rgb="FF000000"/>
        <rFont val="Courier New"/>
        <family val="3"/>
      </rPr>
      <t xml:space="preserve">      25:07     Lynn Jennings (USA)               01 Jul 1960   14 May 1989  Washington DC USA</t>
    </r>
  </si>
  <si>
    <r>
      <t xml:space="preserve"> 29y050d</t>
    </r>
    <r>
      <rPr>
        <sz val="10"/>
        <color rgb="FF000000"/>
        <rFont val="Courier New"/>
        <family val="3"/>
      </rPr>
      <t xml:space="preserve">      25:00     Grete Waitz (NOR)                 01 Oct 1953   20 Nov 1982  Wellington NZL</t>
    </r>
  </si>
  <si>
    <r>
      <t xml:space="preserve"> 30y146d</t>
    </r>
    <r>
      <rPr>
        <sz val="10"/>
        <color rgb="FF000000"/>
        <rFont val="Courier New"/>
        <family val="3"/>
      </rPr>
      <t xml:space="preserve">      24:43     Sonia O'Sullivan (IRL)            28 Nov 1969   22 Apr 2000  Balmoral SCO</t>
    </r>
  </si>
  <si>
    <r>
      <t xml:space="preserve"> 31y173d</t>
    </r>
    <r>
      <rPr>
        <sz val="10"/>
        <color rgb="FF000000"/>
        <rFont val="Courier New"/>
        <family val="3"/>
      </rPr>
      <t xml:space="preserve">      25:03     Jemima Sumgong Chelegat (KEN)     21 Dec 1984   11 Jun 2016  New York NY USA</t>
    </r>
  </si>
  <si>
    <r>
      <t xml:space="preserve"> 32y048d</t>
    </r>
    <r>
      <rPr>
        <sz val="10"/>
        <color rgb="FF000000"/>
        <rFont val="Courier New"/>
        <family val="3"/>
      </rPr>
      <t xml:space="preserve">      24:35.6   Deena Kastor (USA)                14 Feb 1973   03 Apr 2005  Chicago IL USA</t>
    </r>
  </si>
  <si>
    <r>
      <t xml:space="preserve"> 33y117d</t>
    </r>
    <r>
      <rPr>
        <sz val="10"/>
        <color rgb="FF000000"/>
        <rFont val="Courier New"/>
        <family val="3"/>
      </rPr>
      <t xml:space="preserve">      25:23     Judi St Hilaire (USA)             05 Sep 1959   31 Dec 1992  New York NY USA</t>
    </r>
  </si>
  <si>
    <r>
      <t xml:space="preserve"> 34y354d</t>
    </r>
    <r>
      <rPr>
        <sz val="10"/>
        <color rgb="FF000000"/>
        <rFont val="Courier New"/>
        <family val="3"/>
      </rPr>
      <t xml:space="preserve">      24:45     Shalane Flanagan (USA)            08 Jul 1981   26 Jun 2016  Boston MA USA</t>
    </r>
  </si>
  <si>
    <r>
      <t xml:space="preserve"> 35y216d</t>
    </r>
    <r>
      <rPr>
        <sz val="10"/>
        <color rgb="FF000000"/>
        <rFont val="Courier New"/>
        <family val="3"/>
      </rPr>
      <t xml:space="preserve">      25:43     Lyudmila Matveyeva (RUS)          01 Feb 1957   04 Sep 1992  Bielefeld GER</t>
    </r>
  </si>
  <si>
    <r>
      <t xml:space="preserve"> 36y285d</t>
    </r>
    <r>
      <rPr>
        <sz val="10"/>
        <color rgb="FF000000"/>
        <rFont val="Courier New"/>
        <family val="3"/>
      </rPr>
      <t xml:space="preserve">      24:46     Edna Kiplagat Ngeringwony (KEN)   15 Sep 1979   26 Jun 2016  Boston MA USA</t>
    </r>
  </si>
  <si>
    <r>
      <t xml:space="preserve"> 37y170d</t>
    </r>
    <r>
      <rPr>
        <sz val="10"/>
        <color rgb="FF000000"/>
        <rFont val="Courier New"/>
        <family val="3"/>
      </rPr>
      <t xml:space="preserve">      26:17     Elena Vyazova (UKR)               18 Apr 1960   05 Oct 1997  Attleboro MA USA</t>
    </r>
  </si>
  <si>
    <r>
      <t xml:space="preserve"> 38y220d</t>
    </r>
    <r>
      <rPr>
        <sz val="10"/>
        <color rgb="FF000000"/>
        <rFont val="Courier New"/>
        <family val="3"/>
      </rPr>
      <t xml:space="preserve">      26:10     Lynn Jennings (USA)               01 Jul 1960   06 Feb 1999  Columbia SC USA</t>
    </r>
  </si>
  <si>
    <r>
      <t xml:space="preserve"> 39y102d</t>
    </r>
    <r>
      <rPr>
        <sz val="10"/>
        <color rgb="FF000000"/>
        <rFont val="Courier New"/>
        <family val="3"/>
      </rPr>
      <t xml:space="preserve">      25:25     Gloria Marconi (ITA)              31 Mar 1968   11 Jul 2007  Cantagrillo ITA</t>
    </r>
  </si>
  <si>
    <r>
      <t xml:space="preserve"> 40y126d</t>
    </r>
    <r>
      <rPr>
        <sz val="10"/>
        <color rgb="FF000000"/>
        <rFont val="Courier New"/>
        <family val="3"/>
      </rPr>
      <t xml:space="preserve">      26:19     Ruth Wysocki (USA)                08 Mar 1957   12 Jul 1997  Newport Beach CA USA</t>
    </r>
  </si>
  <si>
    <r>
      <t xml:space="preserve"> 41y084d</t>
    </r>
    <r>
      <rPr>
        <sz val="10"/>
        <color rgb="FF000000"/>
        <rFont val="Courier New"/>
        <family val="3"/>
      </rPr>
      <t xml:space="preserve">      26:15     Lyubov Kremlyova (RUS)            21 Dec 1961   15 Mar 2003  Virginia Beach VA USA</t>
    </r>
  </si>
  <si>
    <r>
      <t xml:space="preserve"> 42y208d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26:09</t>
    </r>
    <r>
      <rPr>
        <sz val="10"/>
        <color rgb="FF000000"/>
        <rFont val="Courier New"/>
        <family val="3"/>
      </rPr>
      <t xml:space="preserve">     Firiya Sultanova (RUS)            29 Apr 1961   23 Nov 2003  Philadelphia PA USA</t>
    </r>
  </si>
  <si>
    <r>
      <t xml:space="preserve"> 43y206d</t>
    </r>
    <r>
      <rPr>
        <sz val="10"/>
        <color rgb="FF000000"/>
        <rFont val="Courier New"/>
        <family val="3"/>
      </rPr>
      <t xml:space="preserve">      26:37     Firiya Sultanova (RUS)            29 Apr 1961   21 Nov 2004  Philadelphia PA USA</t>
    </r>
  </si>
  <si>
    <r>
      <t xml:space="preserve"> 44y173d</t>
    </r>
    <r>
      <rPr>
        <sz val="10"/>
        <color rgb="FF000000"/>
        <rFont val="Courier New"/>
        <family val="3"/>
      </rPr>
      <t xml:space="preserve">      26:26     Priscilla Welch (USA)             22 Nov 1944   14 May 1989  Washington DC USA</t>
    </r>
  </si>
  <si>
    <r>
      <t xml:space="preserve"> 45y172d</t>
    </r>
    <r>
      <rPr>
        <sz val="10"/>
        <color rgb="FF000000"/>
        <rFont val="Courier New"/>
        <family val="3"/>
      </rPr>
      <t xml:space="preserve">      26:56     Priscilla Welch (USA)             22 Nov 1944   13 May 1990  Washington DC USA</t>
    </r>
  </si>
  <si>
    <r>
      <t xml:space="preserve"> 46y331d</t>
    </r>
    <r>
      <rPr>
        <sz val="10"/>
        <color rgb="FF000000"/>
        <rFont val="Courier New"/>
        <family val="3"/>
      </rPr>
      <t xml:space="preserve">      28:19     Marilyn Arsenault (CAN)           14 Feb 1968   11 Jan 2015  Saanichton BC CAN</t>
    </r>
  </si>
  <si>
    <r>
      <t xml:space="preserve"> 47y012d</t>
    </r>
    <r>
      <rPr>
        <sz val="10"/>
        <color rgb="FF000000"/>
        <rFont val="Courier New"/>
        <family val="3"/>
      </rPr>
      <t xml:space="preserve">      26:58     Tatyana Pozdniakova (UKR)         04 Mar 1955   16 Mar 2002  Virginia Beach VA USA</t>
    </r>
  </si>
  <si>
    <r>
      <t xml:space="preserve"> 48y011d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25:56</t>
    </r>
    <r>
      <rPr>
        <sz val="10"/>
        <color rgb="FF000000"/>
        <rFont val="Courier New"/>
        <family val="3"/>
      </rPr>
      <t xml:space="preserve">     Tatyana Pozdniakova (UKR)         04 Mar 1955   15 Mar 2003  Virginia Beach VA USA</t>
    </r>
  </si>
  <si>
    <r>
      <t xml:space="preserve"> 49y016d</t>
    </r>
    <r>
      <rPr>
        <sz val="10"/>
        <color rgb="FF000000"/>
        <rFont val="Courier New"/>
        <family val="3"/>
      </rPr>
      <t xml:space="preserve">      26:04.0   Tatyana Pozdniakova (UKR)         04 Mar 1955   20 Mar 2004  Virginia Beach VA USA</t>
    </r>
  </si>
  <si>
    <r>
      <t xml:space="preserve"> 50y015d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26:41</t>
    </r>
    <r>
      <rPr>
        <sz val="10"/>
        <color rgb="FF000000"/>
        <rFont val="Courier New"/>
        <family val="3"/>
      </rPr>
      <t xml:space="preserve">     Tatyana Pozdniakova (UKR)         04 Mar 1955   19 Mar 2005  Virginia Beach VA USA</t>
    </r>
  </si>
  <si>
    <r>
      <t xml:space="preserve"> 51y042d</t>
    </r>
    <r>
      <rPr>
        <sz val="10"/>
        <color rgb="FF000000"/>
        <rFont val="Courier New"/>
        <family val="3"/>
      </rPr>
      <t xml:space="preserve">      29:08     Fiona Matheson (SCO)              25 Apr 1961   06 Jun 2012  Edinburgh SCO</t>
    </r>
  </si>
  <si>
    <r>
      <t xml:space="preserve"> 52y069d</t>
    </r>
    <r>
      <rPr>
        <sz val="10"/>
        <color rgb="FF000000"/>
        <rFont val="Courier New"/>
        <family val="3"/>
      </rPr>
      <t xml:space="preserve">      28:24     Fiona Matheson (SCO)              25 Apr 1961   03 Jul 2013  Bridge of Earn SCO</t>
    </r>
  </si>
  <si>
    <r>
      <t xml:space="preserve"> 53y344d</t>
    </r>
    <r>
      <rPr>
        <sz val="10"/>
        <color rgb="FF000000"/>
        <rFont val="Courier New"/>
        <family val="3"/>
      </rPr>
      <t xml:space="preserve">      29:47     Houria Frechou (FRA)              19 Jan 1960   29 Dec 2013  Auch FRA</t>
    </r>
  </si>
  <si>
    <r>
      <t xml:space="preserve"> 54y066d</t>
    </r>
    <r>
      <rPr>
        <sz val="10"/>
        <color rgb="FF000000"/>
        <rFont val="Courier New"/>
        <family val="3"/>
      </rPr>
      <t xml:space="preserve">      29:32     Janette Stevenson (SCO)           03 May 1949   08 Jul 2003  Bridge of Earn SCO</t>
    </r>
  </si>
  <si>
    <r>
      <t xml:space="preserve"> 55y012d</t>
    </r>
    <r>
      <rPr>
        <sz val="10"/>
        <color rgb="FF000000"/>
        <rFont val="Courier New"/>
        <family val="3"/>
      </rPr>
      <t xml:space="preserve">      30:42     Rae Baymiller (USA)               27 Jul 1943   08 Aug 1998  Red Bank NJ USA</t>
    </r>
  </si>
  <si>
    <r>
      <t xml:space="preserve"> 56y074d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30:08.8</t>
    </r>
    <r>
      <rPr>
        <sz val="10"/>
        <color rgb="FF000000"/>
        <rFont val="Courier New"/>
        <family val="3"/>
      </rPr>
      <t xml:space="preserve">   Leslie Black (CAN)                26 Jan 1960   09 Apr 2016  Toronto ON CAN</t>
    </r>
  </si>
  <si>
    <r>
      <t xml:space="preserve"> 57y142d</t>
    </r>
    <r>
      <rPr>
        <sz val="10"/>
        <color rgb="FF000000"/>
        <rFont val="Courier New"/>
        <family val="3"/>
      </rPr>
      <t xml:space="preserve">      30:42     Shirley Matson (USA)              07 Nov 1940   29 Mar 1998  Palo Alto CA USA</t>
    </r>
  </si>
  <si>
    <r>
      <t xml:space="preserve"> 58y025d</t>
    </r>
    <r>
      <rPr>
        <sz val="10"/>
        <color rgb="FF000000"/>
        <rFont val="Courier New"/>
        <family val="3"/>
      </rPr>
      <t xml:space="preserve">      31:36     Kathryn Martin (USA)              30 Sep 1951   25 Oct 2009  New York NY USA</t>
    </r>
  </si>
  <si>
    <r>
      <t xml:space="preserve"> 59y034d</t>
    </r>
    <r>
      <rPr>
        <sz val="10"/>
        <color rgb="FF000000"/>
        <rFont val="Courier New"/>
        <family val="3"/>
      </rPr>
      <t xml:space="preserve">      31:32     Daphne Ellmore (ENG)              22 May 1950   25 Jun 2009  Swinhope ENG</t>
    </r>
  </si>
  <si>
    <r>
      <t xml:space="preserve"> 60y055d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31:28</t>
    </r>
    <r>
      <rPr>
        <sz val="10"/>
        <color rgb="FF000000"/>
        <rFont val="Courier New"/>
        <family val="3"/>
      </rPr>
      <t xml:space="preserve">     Christine Kennedy (USA)           29 Dec 1954   22 Feb 2015  Brea CA USA</t>
    </r>
  </si>
  <si>
    <r>
      <t xml:space="preserve"> 61y058d</t>
    </r>
    <r>
      <rPr>
        <sz val="10"/>
        <color rgb="FF000000"/>
        <rFont val="Courier New"/>
        <family val="3"/>
      </rPr>
      <t xml:space="preserve">      32:18     Angela Copson (ENG)               20 Apr 1947   17 Jun 2008  Harborough ENG</t>
    </r>
  </si>
  <si>
    <r>
      <t xml:space="preserve"> 62y104d</t>
    </r>
    <r>
      <rPr>
        <sz val="10"/>
        <color rgb="FF000000"/>
        <rFont val="Courier New"/>
        <family val="3"/>
      </rPr>
      <t xml:space="preserve">      31:39     Angela Copson (ENG)               20 Apr 1947   02 Aug 2009  Wellingborough ENG</t>
    </r>
  </si>
  <si>
    <r>
      <t xml:space="preserve"> 63y047d</t>
    </r>
    <r>
      <rPr>
        <sz val="10"/>
        <color rgb="FF000000"/>
        <rFont val="Courier New"/>
        <family val="3"/>
      </rPr>
      <t xml:space="preserve">      32:41.0   Kathryn Martin (USA)              30 Sep 1951   16 Nov 2014  Alexandria VA USA</t>
    </r>
  </si>
  <si>
    <r>
      <t xml:space="preserve"> 64y022d</t>
    </r>
    <r>
      <rPr>
        <sz val="10"/>
        <color rgb="FF000000"/>
        <rFont val="Courier New"/>
        <family val="3"/>
      </rPr>
      <t xml:space="preserve">      34:10     Marie-Louise Michelsohn (USA)     08 Oct 1941   30 Oct 2005  New York NY USA</t>
    </r>
  </si>
  <si>
    <r>
      <t xml:space="preserve"> 65y020d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33:47.2</t>
    </r>
    <r>
      <rPr>
        <sz val="10"/>
        <color rgb="FF000000"/>
        <rFont val="Courier New"/>
        <family val="3"/>
      </rPr>
      <t xml:space="preserve">   Sabra Harvey (USA)                02 Mar 1949   22 Mar 2014  Houston TX USA</t>
    </r>
  </si>
  <si>
    <r>
      <t xml:space="preserve"> 66y192d</t>
    </r>
    <r>
      <rPr>
        <sz val="10"/>
        <color rgb="FF000000"/>
        <rFont val="Courier New"/>
        <family val="3"/>
      </rPr>
      <t xml:space="preserve">      35:29     June Machala (USA)                01 Jan 1931   12 Jul 1997  Newport Beach CA USA</t>
    </r>
  </si>
  <si>
    <r>
      <t xml:space="preserve"> 68y009d</t>
    </r>
    <r>
      <rPr>
        <sz val="10"/>
        <color rgb="FF000000"/>
        <rFont val="Courier New"/>
        <family val="3"/>
      </rPr>
      <t xml:space="preserve">      33:59.5   Sabra Harvey (USA)                02 Mar 1949   11 Mar 2017  Houston TX USA</t>
    </r>
  </si>
  <si>
    <r>
      <t xml:space="preserve"> 69y317d</t>
    </r>
    <r>
      <rPr>
        <sz val="10"/>
        <color rgb="FF000000"/>
        <rFont val="Courier New"/>
        <family val="3"/>
      </rPr>
      <t xml:space="preserve">      38:54     Barbara Miller (USA)              07 Aug 1939   20 Jun 2009  Sacramento CA USA  </t>
    </r>
  </si>
  <si>
    <r>
      <t xml:space="preserve"> 70y086d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36:01+</t>
    </r>
    <r>
      <rPr>
        <sz val="10"/>
        <color rgb="FF000000"/>
        <rFont val="Courier New"/>
        <family val="3"/>
      </rPr>
      <t xml:space="preserve">    Angela Copson (ENG)               20 Apr 1947   12 May 2017  Blisworth ENG</t>
    </r>
  </si>
  <si>
    <r>
      <t xml:space="preserve"> 71y224d</t>
    </r>
    <r>
      <rPr>
        <sz val="10"/>
        <color rgb="FF000000"/>
        <rFont val="Courier New"/>
        <family val="3"/>
      </rPr>
      <t xml:space="preserve">      38:36     Louise Gilchrist (ENG)            07 Mar 1933   17 Oct 2004  Lytham Saint Annes ENG</t>
    </r>
  </si>
  <si>
    <r>
      <t xml:space="preserve"> 72y258d</t>
    </r>
    <r>
      <rPr>
        <sz val="10"/>
        <color rgb="FF000000"/>
        <rFont val="Courier New"/>
        <family val="3"/>
      </rPr>
      <t xml:space="preserve">      39:28     Louise Gilchrist (ENG)            07 Mar 1933   20 Nov 2005  Leeds ENG</t>
    </r>
  </si>
  <si>
    <r>
      <t xml:space="preserve"> 73y083d</t>
    </r>
    <r>
      <rPr>
        <sz val="10"/>
        <color rgb="FF000000"/>
        <rFont val="Courier New"/>
        <family val="3"/>
      </rPr>
      <t xml:space="preserve">      37:57     Louise Gilchrist (ENG)            07 Mar 1933   29 May 2006  Manchester ENG</t>
    </r>
  </si>
  <si>
    <r>
      <t xml:space="preserve"> 74y153d</t>
    </r>
    <r>
      <rPr>
        <sz val="10"/>
        <color rgb="FF000000"/>
        <rFont val="Courier New"/>
        <family val="3"/>
      </rPr>
      <t xml:space="preserve">      40:09     Ginette Bedard (USA)              12 Aug 1933   12 Jan 2008  New York NY USA</t>
    </r>
  </si>
  <si>
    <r>
      <t xml:space="preserve"> 75y095d</t>
    </r>
    <r>
      <rPr>
        <sz val="10"/>
        <color rgb="FF000000"/>
        <rFont val="Courier New"/>
        <family val="3"/>
      </rPr>
      <t xml:space="preserve">      41:41     Karin Vickars (CAN)               10 Jul 1938   13 Oct 2013  Victoria BC CAN</t>
    </r>
  </si>
  <si>
    <r>
      <t xml:space="preserve"> 76y079d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40:23</t>
    </r>
    <r>
      <rPr>
        <sz val="10"/>
        <color rgb="FF000000"/>
        <rFont val="Courier New"/>
        <family val="3"/>
      </rPr>
      <t xml:space="preserve">     Louise Gilchrist (ENG)            07 Mar 1933   25 May 2009  Sale ENG</t>
    </r>
  </si>
  <si>
    <r>
      <t xml:space="preserve"> 77y203d</t>
    </r>
    <r>
      <rPr>
        <sz val="10"/>
        <color rgb="FF000000"/>
        <rFont val="Courier New"/>
        <family val="3"/>
      </rPr>
      <t xml:space="preserve">      43:00     Betty Jean McHugh (CAN)           07 Nov 1927   29 May 2005  Vancouver BC CAN</t>
    </r>
  </si>
  <si>
    <r>
      <t xml:space="preserve"> 78y095d</t>
    </r>
    <r>
      <rPr>
        <sz val="10"/>
        <color rgb="FF000000"/>
        <rFont val="Courier New"/>
        <family val="3"/>
      </rPr>
      <t xml:space="preserve">      45:45     Lenore Montgomery (CAN)           28 May 1930   31 Aug 2008  Richmond BC CAN</t>
    </r>
  </si>
  <si>
    <r>
      <t xml:space="preserve"> 79y077d</t>
    </r>
    <r>
      <rPr>
        <sz val="10"/>
        <color rgb="FF000000"/>
        <rFont val="Courier New"/>
        <family val="3"/>
      </rPr>
      <t xml:space="preserve">      52:44     Joy Johnson (USA)                 25 Dec 1926   12 Mar 2006  Palo Alto CA USA</t>
    </r>
  </si>
  <si>
    <r>
      <t xml:space="preserve"> 80y298d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43:49</t>
    </r>
    <r>
      <rPr>
        <sz val="10"/>
        <color rgb="FF000000"/>
        <rFont val="Courier New"/>
        <family val="3"/>
      </rPr>
      <t xml:space="preserve">     Betty Jean McHugh (CAN)           07 Nov 1927   31 Aug 2008  Richmond BC CAN</t>
    </r>
  </si>
  <si>
    <r>
      <t xml:space="preserve"> 67y234d</t>
    </r>
    <r>
      <rPr>
        <sz val="10"/>
        <color rgb="FF000000"/>
        <rFont val="Courier New"/>
        <family val="3"/>
      </rPr>
      <t xml:space="preserve">      35:27     Edie Stevenson (USA)              27 Jul 1949   18 Mar 2017  Virginia Beach VA USA</t>
    </r>
  </si>
  <si>
    <r>
      <t>82y120d</t>
    </r>
    <r>
      <rPr>
        <sz val="10"/>
        <color rgb="FF000000"/>
        <rFont val="Courier New"/>
        <family val="3"/>
      </rPr>
      <t xml:space="preserve">      48:45.9   Betty Jean McHugh (CAN)           07 Nov 1927   07 Mar 2010  Vancouver BC CAN</t>
    </r>
  </si>
  <si>
    <r>
      <t xml:space="preserve"> 83y138d</t>
    </r>
    <r>
      <rPr>
        <sz val="10"/>
        <color rgb="FF000000"/>
        <rFont val="Courier New"/>
        <family val="3"/>
      </rPr>
      <t xml:space="preserve">      50:55     Lenore Montgomery (CAN)           28 May 1930   13 Oct 2013  Victoria BC CAN</t>
    </r>
  </si>
  <si>
    <r>
      <t xml:space="preserve"> 84y121d</t>
    </r>
    <r>
      <rPr>
        <sz val="10"/>
        <color rgb="FF000000"/>
        <rFont val="Courier New"/>
        <family val="3"/>
      </rPr>
      <t xml:space="preserve">    1:06:15     Phyllis Wakelin (CAN)             12 Jun 1931   11 Oct 2015  Victoria BC CAN</t>
    </r>
  </si>
  <si>
    <r>
      <t xml:space="preserve"> 85y136d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55:25</t>
    </r>
    <r>
      <rPr>
        <sz val="10"/>
        <color rgb="FF000000"/>
        <rFont val="Courier New"/>
        <family val="3"/>
      </rPr>
      <t xml:space="preserve">     Lenore Montgomery (CAN)           28 May 1930   11 Oct 2015  Victoria BC CAN</t>
    </r>
  </si>
  <si>
    <t>Proposed factors</t>
  </si>
  <si>
    <t>Proprosed factor</t>
  </si>
  <si>
    <t>Proposed factor</t>
  </si>
  <si>
    <t>Proposed standards</t>
  </si>
  <si>
    <t>Performance factor %</t>
  </si>
  <si>
    <t xml:space="preserve">  7y301d    1:22:35     Elizabeth-Ann Westrip (USA)       28 Jan 2009   24 Nov 2016  Tallahasse FL USA</t>
  </si>
  <si>
    <t xml:space="preserve">  8y181d    1:15:52     Reagan Jones (USA)                29 Jun 2006   27 Dec 2014  Wool Market MS USA</t>
  </si>
  <si>
    <t xml:space="preserve">  9y180d    1:17:44     Reagan Jones (USA)                29 Jun 2006   26 Dec 2015  Wool Market MS USA</t>
  </si>
  <si>
    <t xml:space="preserve"> 10y275d    1:12:19     Alexandra Trigg (USA)             11 Jun 2005   12 Mar 2016  Jacksonville FL USA</t>
  </si>
  <si>
    <t xml:space="preserve"> 12y084d    1:05:00     Madison Denny (USA)               18 Oct 2003   10 Jan 2016  San Francisco CA USA</t>
  </si>
  <si>
    <t xml:space="preserve"> 13y036d    1:01:00     Vickie Cook (USA)                 29 May 1964   04 Jul 1977  Santa Barbara CA USA</t>
  </si>
  <si>
    <t xml:space="preserve"> 14y345d      55:31     Karlene Herrell (USA)             06 Jul 1965   15 Jun 1980  Omaha NE USA</t>
  </si>
  <si>
    <t xml:space="preserve"> 15y135d      51:05.7   Irvette vanZyl (RSA)              05 Jul 1987   17 Nov 2002  Nijmegen NED</t>
  </si>
  <si>
    <t xml:space="preserve"> 16y341d      51:39     Tausi Juma Ngaa (TAN)             01 Jun 1983   07 May 2000  Breda NED</t>
  </si>
  <si>
    <t xml:space="preserve"> 17y217d      49:14     Winnie Chepkemoi (KEN)            09 Oct 1993   14 May 2011  Massamagrell ESP</t>
  </si>
  <si>
    <t xml:space="preserve"> 18y049d      49:46     Muliye Dekebo Haylemariyam (ETH)  13 Mar 1998   01 May 2016  Le Puy-en-Velay FRA</t>
  </si>
  <si>
    <t xml:space="preserve"> 19y308d      48:32.6   Mekasha Waganesh Amare (ETH)      16 Jan 1992   20 Nov 2011  Nijmegen NED</t>
  </si>
  <si>
    <t xml:space="preserve"> 20y063d      49:05.2   Mestawat Tufa Demissie (ETH)      14 Sep 1983   16 Nov 2003  Nijmegen NED</t>
  </si>
  <si>
    <t xml:space="preserve"> 21y107d      48:15     Gladys Cheshire Kiptagelai (KEN)  10 Dec 1994   26 Mar 2016  Cardiff WAL</t>
  </si>
  <si>
    <t xml:space="preserve"> 22y181d      48:14     Peres Chepchirchir (KEN)          27 Sep 1993   26 Mar 2016  Cardiff WAL</t>
  </si>
  <si>
    <t xml:space="preserve"> 23y066d      47:21.9   Mestawat Tufa Demissie (ETH)      14 Sep 1983   19 Nov 2006  Nijmegen NED</t>
  </si>
  <si>
    <t xml:space="preserve"> 24y167d      46:27.7   Tirunesh Dibaba (ETH)             01 Jun 1985   15 Nov 2009  Nijmegen NED</t>
  </si>
  <si>
    <t xml:space="preserve"> 25y063d      46:56.9   Mestawat Tufa Demissie (ETH)      14 Sep 1983   16 Nov 2008  Nijmegen NED</t>
  </si>
  <si>
    <t xml:space="preserve"> 26y290d      47:47.9   Bizunesh Bekele Sertsu (ETH)      29 Jan 1983   15 Nov 2009  Nijmegen NED</t>
  </si>
  <si>
    <t xml:space="preserve"> 27y194d      47:01.9   Lydia Cheromei Kogo (KEN)         11 May 1977   21 Nov 2004  Nijmegen NED</t>
  </si>
  <si>
    <t xml:space="preserve"> 28y271d      47:31.3   Emily Muge Chebet (KEN)           18 Feb 1986   16 Nov 2014  Nijmegen NED</t>
  </si>
  <si>
    <t xml:space="preserve"> 29y122d      48:00.0   Rose Cheruiyot Kosgei (KEN)       21 Jul 1976   20 Nov 2005  Nijmegen NED</t>
  </si>
  <si>
    <t xml:space="preserve"> 30y145d      46:58.5   Priscilla Cheptoo (KEN)           24 Jun 1984   16 Nov 2014  Nijmegen NED</t>
  </si>
  <si>
    <t xml:space="preserve"> 31y245d      47:17     Ingrid Kristiansen (NOR)          21 Mar 1956   21 Nov 1987  Monte Carlo MON</t>
  </si>
  <si>
    <t xml:space="preserve"> 32y250d      47:00     Shalane Flanagan (USA)            08 Jul 1981   15 Mar 2014  Jacksonville FL USA</t>
  </si>
  <si>
    <t xml:space="preserve"> 33y201d      47:37.0   Lornah Kiplagat (NED)             01 May 1974   18 Nov 2007  Nijmegen NED</t>
  </si>
  <si>
    <t xml:space="preserve"> 34y024d      47:19.5   Deena Kastor (USA)                14 Feb 1973   10 Mar 2007  Jacksonville FL USA</t>
  </si>
  <si>
    <t xml:space="preserve"> 35y205d      49:24     Janet Bawcom (USA)                22 Aug 1978   15 Mar 2014  Jacksonville FL USA</t>
  </si>
  <si>
    <t xml:space="preserve"> 36y254d      49:31     Jennifer Rhines (USA)             01 Jul 1974   12 Mar 2011  Jacksonville FL USA</t>
  </si>
  <si>
    <t xml:space="preserve"> 37y080d      48:53.5   Edna Kiplagat Ngeringwony (KEN)   15 Sep 1979   04 Dec 2016  s'Heerenberg NED</t>
  </si>
  <si>
    <t xml:space="preserve"> 38y106d      48:43     Francie Larrieu (USA)             23 Nov 1952   09 Mar 1991  Jacksonville FL USA</t>
  </si>
  <si>
    <t xml:space="preserve"> 39y229d      49:01.7   Edith Masai (KEN)                 04 Apr 1967   19 Nov 2006  Nijmegen NED</t>
  </si>
  <si>
    <t xml:space="preserve"> 40y107d      49:35     Priscilla Welch (USA)             22 Nov 1944   09 Mar 1985  Jacksonville FL USA</t>
  </si>
  <si>
    <t xml:space="preserve"> 41y078d      50:25     Priscilla Welch (USA)             22 Nov 1944   08 Feb 1986  Tampa FL USA</t>
  </si>
  <si>
    <t xml:space="preserve"> 42y246d      50:58     Ramilya Burangulova (RUS)         11 Jul 1961   13 Mar 2004  Jacksonville FL USA</t>
  </si>
  <si>
    <t xml:space="preserve"> 43y122d      49:55     Nicole Leveque (FRA)              27 Jan 1951   29 May 1994  La Courneuve FRA</t>
  </si>
  <si>
    <t xml:space="preserve"> 44y093d      50:49     Nicole Leveque (FRA)              27 Jan 1951   30 Apr 1995  La Courneuve FRA</t>
  </si>
  <si>
    <t xml:space="preserve"> 45y294d      49:48     Evy Palm (SWE)                    31 Jan 1942   21 Nov 1987  Monte Carlo MON</t>
  </si>
  <si>
    <t xml:space="preserve"> 46y079d      52:34     Priscilla Welch (USA)             22 Nov 1944   09 Feb 1991  Tampa FL USA</t>
  </si>
  <si>
    <t xml:space="preserve"> 47y005d      51:45.3   Tatyana Pozdniakova (UKR)         04 Mar 1955   09 Mar 2002  Jacksonville FL USA</t>
  </si>
  <si>
    <t xml:space="preserve"> 48y256d      51:24.6   Evy Palm (SWE)                    31 Jan 1942   14 Oct 1990  Dublin IRL</t>
  </si>
  <si>
    <t xml:space="preserve"> 49y009d      50:16     Tatyana Pozdniakova (UKR)         04 Mar 1955   13 Mar 2004  Jacksonville FL USA</t>
  </si>
  <si>
    <t xml:space="preserve"> 50y241d      52:38     Monica Joyce (USA)                16 Jul 1958   14 Mar 2009  Jacksonville FL USA</t>
  </si>
  <si>
    <t xml:space="preserve"> 51y131d      57:19     Lucy Brennan (IRL)                02 Jan 1959   13 May 2010  Crozon FRA</t>
  </si>
  <si>
    <t xml:space="preserve"> 52y116d      58:05     Diane Legare (CAN)                19 Mar 1951   13 Jul 2003  Utica NY USA</t>
  </si>
  <si>
    <t xml:space="preserve"> 53y329d      57:09     Manna Kwak (NED)                  14 Dec 1944   08 Nov 1998  s'Heerenberg NED</t>
  </si>
  <si>
    <t xml:space="preserve"> 54y343d      58:58     Carla Ophorst (NED)               02 Dec 1958   10 Nov 2013  Zoetermeer NED</t>
  </si>
  <si>
    <t xml:space="preserve"> 55y238d      59:05     Diane Legare (CAN)                19 Mar 1951   12 Nov 2006  Schenectady NY USA</t>
  </si>
  <si>
    <t xml:space="preserve"> 56y330d    1:00:07     Nancy Stewart (USA)               13 Apr 1956   09 Mar 2013  Jacksonville FL USA</t>
  </si>
  <si>
    <t xml:space="preserve"> 57y307d    1:01:17     Bronwen Cardy (WAL)               26 Jan 1952   29 Nov 2009  Melbourne AUS</t>
  </si>
  <si>
    <t xml:space="preserve"> 58y341d    1:01:02     Kathryn Martin (USA)              30 Sep 1951   06 Sep 2010  Buffalo NY USA</t>
  </si>
  <si>
    <t xml:space="preserve"> 59y076d      59:51     Christine Kennedy (USA)           29 Dec 1954   15 Mar 2014  Jacksonville FL USA</t>
  </si>
  <si>
    <t xml:space="preserve"> 60y078d    1:01:25     Kathryn Martin (USA)              30 Sep 1951   17 Dec 2011  New York NY USA</t>
  </si>
  <si>
    <t xml:space="preserve"> 61y165d    1:04:01     Margaret Saunders (RSA)           16 Sep 1953   28 Feb 2015  Port Elizabeth RSA</t>
  </si>
  <si>
    <t xml:space="preserve"> 62y261d    1:04:00     Nancy Will (RSA)                  02 Oct 1952   20 Jun 2015  Eersterivier RSA</t>
  </si>
  <si>
    <t xml:space="preserve"> 63y126d    1:04:04.7   Stefica Gajic (SUI)               12 Nov 1948   17 Mar 2012  Kerzers SUI</t>
  </si>
  <si>
    <t xml:space="preserve"> 64y124d    1:06:14.2   Stefica Gajic (SUI)               12 Nov 1948   16 Mar 2013  Kerzers SUI</t>
  </si>
  <si>
    <t xml:space="preserve"> 65y020d    1:06:29.9   Emmi Luthi (SUI)                  01 Mar 1944   21 Mar 2009  Kerzers SUI</t>
  </si>
  <si>
    <t xml:space="preserve"> 66y243d    1:07:12     Sabra Harvey (USA)                02 Mar 1949   31 Oct 2015  Tulsa OK USA</t>
  </si>
  <si>
    <t xml:space="preserve"> 67y145d    1:06:43     Rae Baymiller (USA)               27 Jul 1943   19 Dec 2010  New York NY USA</t>
  </si>
  <si>
    <t xml:space="preserve"> 68y249d    1:08:28.4   Rae Baymiller (USA)               27 Jul 1943   01 Apr 2012  New York NY USA</t>
  </si>
  <si>
    <t xml:space="preserve"> 69y199d    1:11:22     Jo Klein (NED)                    01 May 1934   16 Nov 2003  Nijmegen NED</t>
  </si>
  <si>
    <t xml:space="preserve"> 70y204d    1:12:52     Jo Klein (NED)                    01 May 1934   21 Nov 2004  Nijmegen NED</t>
  </si>
  <si>
    <t xml:space="preserve"> 71y034d    1:17:10     Norma Thomas (USA)                31 May 1942   04 Jul 2013  Santa Barbara CA USA</t>
  </si>
  <si>
    <t xml:space="preserve"> 72y202d    1:14:30.6   Jo Klein (NED)                    01 May 1934   19 Nov 2006  Nijmegen NED</t>
  </si>
  <si>
    <t xml:space="preserve"> 73y156d    1:24:11     Anny Stockman (USA)               10 Jun 1932   13 Nov 2005  Schenectady NY USA</t>
  </si>
  <si>
    <t xml:space="preserve"> 74y155d    1:30:23     Anny Stockman (USA)               10 Jun 1932   12 Nov 2006  Schenectady NY USA</t>
  </si>
  <si>
    <t xml:space="preserve"> 75y189d    1:24:57     Toshiko D'Elia (USA)              02 Jan 1930   10 Jul 2005  Utica NY USA</t>
  </si>
  <si>
    <t xml:space="preserve"> 76y152d    1:32:01     Anny Stockman (USA)               10 Jun 1932   09 Nov 2008  Schenectady NY USA</t>
  </si>
  <si>
    <t xml:space="preserve"> 77y283d    1:40:01.9   Giuseppina Gurtner (SUI)          05 Jun 1925   15 Mar 2003  Kerzers SUI</t>
  </si>
  <si>
    <t xml:space="preserve"> 78y150d    1:44:46     Anny Stockman (USA)               10 Jun 1932   07 Nov 2010  Schenectady NY USA</t>
  </si>
  <si>
    <t xml:space="preserve"> 79y156d    1:54:16     Anny Stockman (USA)               10 Jun 1932   13 Nov 2011  Schenectady NY USA</t>
  </si>
  <si>
    <t xml:space="preserve"> 80y109d    1:25:09     Libby James (USA)                 12 Jul 1936   29 Oct 2016  Tulsa OK USA</t>
  </si>
  <si>
    <t xml:space="preserve"> 81y153d    1:49:51     Anny Stockman (USA)               10 Jun 1932   10 Nov 2013  Schenectady NY USA</t>
  </si>
  <si>
    <t xml:space="preserve"> 82y284d    1:57:14.1   Giuseppina Gurtner (SUI)          05 Jun 1925   15 Mar 2008  Kerzers SUI</t>
  </si>
  <si>
    <t xml:space="preserve"> 83y151d    2:04:35     Anny Stockman (USA)               10 Jun 1932   08 Nov 2015  Schenectady NY USA</t>
  </si>
  <si>
    <t xml:space="preserve"> 84y156d    2:07:30     Anny Stockman (USA)               10 Jun 1932   13 Nov 2016  Schenectady NY USA</t>
  </si>
  <si>
    <t xml:space="preserve"> 87y125d    2:29:01     Haley Olson (USA)                 08 Nov 1928   12 Mar 2016  Jacksonville FL USA</t>
  </si>
  <si>
    <t xml:space="preserve"> 90y336d    2:45:41     Judith Baizan (USA)               21 Mar 1925   20 Feb 2016  Tampa FL USA</t>
  </si>
  <si>
    <t xml:space="preserve"> 91y341d    2:52:59     Judith Baizan (USA)               21 Mar 1925   25 Feb 2017  Tampa FL USA</t>
  </si>
  <si>
    <t>Age Factors</t>
  </si>
  <si>
    <t xml:space="preserve">  7y317d    1:28:22.8   Elizabeth-Ann Westrip (USA)       28 Jan 2009   10 Dec 2016  Dalton GA USA</t>
  </si>
  <si>
    <t xml:space="preserve">  8y237d    1:26:02     Reagan Jones (USA)                29 Jun 2006   21 Feb 2015  Bay Saint Louis MS USA</t>
  </si>
  <si>
    <t xml:space="preserve">  9y078d    1:09:43     Sarah Schwald (USA)               02 Jan 1973   21 Mar 1982  Redmond WA USA</t>
  </si>
  <si>
    <t xml:space="preserve"> 12y341d      58:39     Shona Jones (USA)                 24 Mar 1968   28 Feb 1981  Lincoln NE USA</t>
  </si>
  <si>
    <t xml:space="preserve"> 13y340d      59:32     Shona Jones (USA)                 24 Mar 1968   27 Feb 1982  Lincoln NE USA</t>
  </si>
  <si>
    <t xml:space="preserve"> 14y129d    1:00:15     Shona Jones (USA)                 24 Mar 1968   31 Jul 1982  Atwood KS USA</t>
  </si>
  <si>
    <t xml:space="preserve"> 15y328d      54:03     Lydia Cheromei Kogo (KEN)         11 May 1977   04 Apr 1993  Washington DC USA</t>
  </si>
  <si>
    <t xml:space="preserve"> 16y229d      56:19     Mary Naali Xwaymay (TAN)          29 Dec 1992   15 Aug 2009  Schortens GER</t>
  </si>
  <si>
    <t xml:space="preserve"> 17y077d      53:46     Ogla Kimaiyo Cherono (KEN)        24 Jul 1988   09 Oct 2005  Portsmouth ENG</t>
  </si>
  <si>
    <t xml:space="preserve"> 18y262d      51:40     Rose Cheruiyot Kosgei (KEN)       21 Jul 1976   09 Apr 1995  Washington DC USA</t>
  </si>
  <si>
    <t xml:space="preserve"> 19y191d      52:55     Teyiba Erkiso Waka (ETH)          28 Sep 1982   07 Apr 2002  Washington DC USA</t>
  </si>
  <si>
    <t xml:space="preserve"> 20y081d      51:28^    Dera Dida Yami (ETH)              26 Oct 1996   15 Jan 2017  Houston TX USA</t>
  </si>
  <si>
    <t xml:space="preserve"> 21y257d      52:44     Cathy O'Brien (USA)               19 Jul 1967   02 Apr 1989  Washington DC USA</t>
  </si>
  <si>
    <t xml:space="preserve"> 22y271d      51:38     Buze Diriba Kejela (ETH)          09 Feb 1994   06 Nov 2016  Pittsburgh PA USA</t>
  </si>
  <si>
    <t xml:space="preserve"> 23y043d      52:33     Delillah Asiago Kemunto (KEN)     24 Feb 1972   08 Apr 1995  New York NY USA</t>
  </si>
  <si>
    <t xml:space="preserve"> 24y188d      51:41     Jill Boltz (ENG)                  14 Oct 1966   20 Apr 1991  New York NY USA</t>
  </si>
  <si>
    <t xml:space="preserve"> 25y025d      52:03     Emily Sisson (USA)                12 Oct 1991   06 Nov 2016  Pittsburgh PA USA</t>
  </si>
  <si>
    <t xml:space="preserve"> 26y328d      52:23     Lisa Ondieki (AUS)                12 May 1960   05 Apr 1987  Washington DC USA</t>
  </si>
  <si>
    <t xml:space="preserve"> 27y078d      51:16^    Veronica Nyaruai Wanjiru (KEN)    29 Oct 1989   15 Jan 2017  Houston TX USA</t>
  </si>
  <si>
    <t xml:space="preserve"> 28y105d      52:14     Liz McColgan (SCO)                24 May 1964   06 Sep 1992  Sandiacre ENG</t>
  </si>
  <si>
    <t xml:space="preserve"> 29y029d      51:52     Lyudmila Biktasheva (RUS)         25 Jul 1974   23 Aug 2003  Flint MI USA</t>
  </si>
  <si>
    <t xml:space="preserve"> 30y172d      52:05     Mamitu Daska Molisa (ETH)         16 Oct 1983   06 Apr 2014  Washington DC USA</t>
  </si>
  <si>
    <t xml:space="preserve"> 31y144d      51:49     Tirunesh Dibaba (ETH)             01 Jun 1985   23 Oct 2016  Portsmouth ENG</t>
  </si>
  <si>
    <t xml:space="preserve"> 32y284d      51:00     Sonia O'Sullivan (IRL)            28 Nov 1969   08 Sep 2002  Portsmouth ENG</t>
  </si>
  <si>
    <t xml:space="preserve"> 33y354d      51:16     Colleen De Reuck (USA)            16 Apr 1964   05 Apr 1998  Washington DC USA</t>
  </si>
  <si>
    <t xml:space="preserve"> 34y314d      51:11     Paula Radcliffe (ENG)             17 Dec 1973   26 Oct 2008  Portsmouth ENG</t>
  </si>
  <si>
    <t xml:space="preserve"> 35y227d      52:12     Janet Bawcom (USA)                22 Aug 1978   06 Apr 2014  Washington DC USA</t>
  </si>
  <si>
    <t xml:space="preserve"> 36y265d      52:52     Carla Beurskens (NED)             15 Feb 1952   06 Nov 1988  Den Haag NED</t>
  </si>
  <si>
    <t xml:space="preserve"> 37y052d      53:43     Irene Cherotich Kosgei (KEN)      08 Sep 1974   30 Oct 2011  Portsmouth ENG</t>
  </si>
  <si>
    <t xml:space="preserve"> 38y358d      54:29     Elena Vyazova (UKR)               18 Apr 1960   11 Apr 1999  Washington DC USA</t>
  </si>
  <si>
    <t xml:space="preserve"> 39y038d      53:00     Joanne Pavey (ENG)                20 Sep 1973   28 Oct 2012  Portsmouth ENG</t>
  </si>
  <si>
    <t xml:space="preserve"> 40y175d      54:31     Tatyana Pozdniakova (UKR)         04 Mar 1955   26 Aug 1995  Flint MI USA</t>
  </si>
  <si>
    <t xml:space="preserve"> 41y195d      54:32     Carla Beurskens (NED)             15 Feb 1952   29 Aug 1993  Heerlen NED</t>
  </si>
  <si>
    <t xml:space="preserve"> 42y035d      52:44     Joanne Pavey (ENG)                20 Sep 1973   25 Oct 2015  Portsmouth ENG</t>
  </si>
  <si>
    <t xml:space="preserve"> 43y055d      55:33     Joyce Smith (ENG)                 26 Oct 1937   20 Dec 1980  Guildford ENG</t>
  </si>
  <si>
    <t xml:space="preserve"> 44y277d      55:18     Priscilla Welch (USA)             22 Nov 1944   26 Aug 1989  Flint MI USA</t>
  </si>
  <si>
    <t xml:space="preserve"> 45y175d      55:56     Tatyana Pozdniakova (UKR)         04 Mar 1955   26 Aug 2000  Flint MI USA</t>
  </si>
  <si>
    <t xml:space="preserve"> 46y136d      56:33     Priscilla Welch (USA)             22 Nov 1944   07 Apr 1991  Washington DC USA</t>
  </si>
  <si>
    <t xml:space="preserve"> 47y237d      56:38     Tatyana Pozdniakova (UKR)         04 Mar 1955   27 Oct 2002  Jacksonville FL USA</t>
  </si>
  <si>
    <t xml:space="preserve"> 48y344d      55:33     Joyce Smith (ENG)                 26 Oct 1937   05 Oct 1986  Hendon ENG</t>
  </si>
  <si>
    <t xml:space="preserve"> 49y177d      56:31     Tatyana Pozdniakova (UKR)         04 Mar 1955   28 Aug 2004  Flint MI USA</t>
  </si>
  <si>
    <t xml:space="preserve"> 50y176d      58:13     Tatyana Pozdniakova (UKR)         04 Mar 1955   27 Aug 2005  Flint MI USA</t>
  </si>
  <si>
    <t xml:space="preserve"> 51y175d      59:00     Tatyana Pozdniakova (UKR)         04 Mar 1955   26 Aug 2006  Flint MI USA</t>
  </si>
  <si>
    <t xml:space="preserve"> 52y121d      59:17     Fiona Matheson (SCO)              25 Apr 1961   24 Aug 2013  Dublin IRL</t>
  </si>
  <si>
    <t xml:space="preserve"> 53y148d    1:01:22     Anne Roden (ENG)                  09 Oct 1946   05 Mar 2000  Woking ENG</t>
  </si>
  <si>
    <t xml:space="preserve"> 54y068d    1:03:44     Christine Kennedy (USA)           29 Dec 1954   07 Mar 2009  Redding CA USA</t>
  </si>
  <si>
    <t xml:space="preserve"> 55y026d    1:02:39     Rae Baymiller (USA)               27 Jul 1943   22 Aug 1998  Flint MI USA</t>
  </si>
  <si>
    <t xml:space="preserve"> 56y066d    1:03:54     Christine Kennedy (USA)           29 Dec 1954   05 Mar 2011  Redding CA USA</t>
  </si>
  <si>
    <t xml:space="preserve"> 57y065d    1:04:56     Christine Kennedy (USA)           29 Dec 1954   03 Mar 2012  Redding CA USA</t>
  </si>
  <si>
    <t xml:space="preserve"> 58y248d    1:04:13     Daphne Ellmore (ENG)              22 May 1950   25 Jan 2009  Hull ENG</t>
  </si>
  <si>
    <t xml:space="preserve"> 59y321d    1:04:01     Joan Samuelson (USA)              16 May 1957   02 Apr 2017  Washington DC USA</t>
  </si>
  <si>
    <t xml:space="preserve"> 60y306d    1:08:17     Shirley Matson (USA)              07 Nov 1940   09 Sep 2001  Sacramento CA USA</t>
  </si>
  <si>
    <t xml:space="preserve"> 61y164d    1:04:51     Stefica Gajic (SUI)               12 Nov 1948   25 Apr 2010  Aarau SUI</t>
  </si>
  <si>
    <t xml:space="preserve"> 62y170d    1:04:53     Stefica Gajic (SUI)               12 Nov 1948   01 May 2011  Aarau SUI</t>
  </si>
  <si>
    <t xml:space="preserve"> 63y182d    1:07:30.7   Stefica Gajic (SUI)               12 Nov 1948   12 May 2012  Bern SUI</t>
  </si>
  <si>
    <t xml:space="preserve"> 64y167d    1:08:39.3   Stefica Gajic (SUI)               12 Nov 1948   28 Apr 2013  Aarau SUI</t>
  </si>
  <si>
    <t xml:space="preserve"> 65y162d    1:12:29     Jane Davies (ENG)                 07 Sep 1948   16 Feb 2014  Bramley ENG</t>
  </si>
  <si>
    <t xml:space="preserve"> 66y223d    1:11:23.5   Sabra Harvey (USA)                02 Mar 1949   11 Oct 2015  Houston TX USA</t>
  </si>
  <si>
    <t xml:space="preserve"> 67y249d    1:13:31     Edie Stevenson (USA)              27 Jul 1949   02 Apr 2017  Washington DC USA</t>
  </si>
  <si>
    <t xml:space="preserve"> 68y177d    1:11:59     Sabra Harvey (USA)                02 Mar 1949   26 Aug 2017  Flint MI USA</t>
  </si>
  <si>
    <t xml:space="preserve"> 69y134d    1:14:28     Jeannie Rice (USA)                14 Apr 1948   26 Aug 2017  Flint MI USA</t>
  </si>
  <si>
    <t xml:space="preserve"> 70y150d    1:14:43     Angela Copson (ENG)               20 Apr 1947   17 Sep 2017  Barby ENG</t>
  </si>
  <si>
    <t xml:space="preserve"> 71y147d    1:17:57     Louise Gilchrist (ENG)            07 Mar 1933   01 Aug 2004  Wythenshawe ENG</t>
  </si>
  <si>
    <t xml:space="preserve"> 72y251d    1:19:28     Louise Gilchrist (ENG)            07 Mar 1933   13 Nov 2005  Llandudno WAL</t>
  </si>
  <si>
    <t xml:space="preserve"> 73y257d    1:20:57     Louise Gilchrist (ENG)            07 Mar 1933   19 Nov 2006  Preston ENG</t>
  </si>
  <si>
    <t xml:space="preserve"> 74y362d    1:21:30     Joan Royal (ENG)                  22 Nov 1937   18 Nov 2012  Wimborne ENG</t>
  </si>
  <si>
    <t xml:space="preserve"> 75y149d    1:22:05     Louise Gilchrist (ENG)            07 Mar 1933   03 Aug 2008  Sale ENG</t>
  </si>
  <si>
    <t xml:space="preserve"> 76y026d    1:36:53     Anny Stockman (USA)               10 Jun 1932   06 Jul 2008  Lake George NY USA</t>
  </si>
  <si>
    <t xml:space="preserve"> 77y145d    1:36:18     Heide Moebius (USA)               10 Nov 1938   03 Apr 2016  Washington DC USA</t>
  </si>
  <si>
    <t xml:space="preserve"> 78y143d    1:39:32     Heide Moebius (USA)               10 Nov 1938   02 Apr 2017  Washington DC USA</t>
  </si>
  <si>
    <t xml:space="preserve"> 79y350d    1:55:24.7   Giuseppina Gurtner (SUI)          05 Jun 1925   21 May 2005  Bern SUI</t>
  </si>
  <si>
    <t xml:space="preserve"> 80y122d    1:57:00     Imme Dyson (USA)                  01 Dec 1936   02 Apr 2017  Washington DC USA</t>
  </si>
  <si>
    <t xml:space="preserve"> .......    </t>
  </si>
  <si>
    <t xml:space="preserve"> 87y311d    1:57:38     Hedy Marque (USA)                 27 May 1917   03 Apr 2005  Washington DC USA</t>
  </si>
  <si>
    <t>D</t>
  </si>
  <si>
    <t>Interpolated</t>
  </si>
  <si>
    <t>Time (s)</t>
  </si>
  <si>
    <t>Time(min)</t>
  </si>
  <si>
    <t>Records (min)</t>
  </si>
  <si>
    <t>2020 Bernhard Single Age Bests</t>
  </si>
  <si>
    <t>2020 Bernhard Bests</t>
  </si>
  <si>
    <t>2020 Age-Grade (Proposed)</t>
  </si>
  <si>
    <t>Proposed 2020 Age factor</t>
  </si>
  <si>
    <t>2015 Age-Grade Standards</t>
  </si>
  <si>
    <t>2015 AARS Single Age Bests</t>
  </si>
  <si>
    <t>Performance 2020 data vs 2020 standards</t>
  </si>
  <si>
    <t>Performance 2020 data vs 2015 standards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</si>
  <si>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</si>
  <si>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</si>
  <si>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</si>
  <si>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</si>
  <si>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</si>
  <si>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</si>
  <si>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</si>
  <si>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</si>
  <si>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</si>
  <si>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</si>
  <si>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</si>
  <si>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</si>
  <si>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</si>
  <si>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</si>
  <si>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</si>
  <si>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15:05</t>
  </si>
  <si>
    <t>14:51</t>
  </si>
  <si>
    <t>14:58</t>
  </si>
  <si>
    <t>14:46</t>
  </si>
  <si>
    <t>14:54</t>
  </si>
  <si>
    <t>14:48</t>
  </si>
  <si>
    <t>14:55</t>
  </si>
  <si>
    <t>14:53</t>
  </si>
  <si>
    <t>14:57</t>
  </si>
  <si>
    <t>15:10</t>
  </si>
  <si>
    <t>14:47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</si>
  <si>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</si>
  <si>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</si>
  <si>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</si>
  <si>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</si>
  <si>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</si>
  <si>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</si>
  <si>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</si>
  <si>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</si>
  <si>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</si>
  <si>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</si>
  <si>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</si>
  <si>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</si>
  <si>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</si>
  <si>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</si>
  <si>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</si>
  <si>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</si>
  <si>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</si>
  <si>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</si>
  <si>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</si>
  <si>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</si>
  <si>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</si>
  <si>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</si>
  <si>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</si>
  <si>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</si>
  <si>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</si>
  <si>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</si>
  <si>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</si>
  <si>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</si>
  <si>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</si>
  <si>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</si>
  <si>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</si>
  <si>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</si>
  <si>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</si>
  <si>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</si>
  <si>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</si>
  <si>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</si>
  <si>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</si>
  <si>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</si>
  <si>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</si>
  <si>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</si>
  <si>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</si>
  <si>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</si>
  <si>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</si>
  <si>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</si>
  <si>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</si>
  <si>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</si>
  <si>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</si>
  <si>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</si>
  <si>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</si>
  <si>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</si>
  <si>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</si>
  <si>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</si>
  <si>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</si>
  <si>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</si>
  <si>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</si>
  <si>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</si>
  <si>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</si>
  <si>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</si>
  <si>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</si>
  <si>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46:51</t>
  </si>
  <si>
    <t>48:55</t>
  </si>
  <si>
    <t>1:05:08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</si>
  <si>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</si>
  <si>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</si>
  <si>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</si>
  <si>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</si>
  <si>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</si>
  <si>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</si>
  <si>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</si>
  <si>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</si>
  <si>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</si>
  <si>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</si>
  <si>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</si>
  <si>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</si>
  <si>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</si>
  <si>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</si>
  <si>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</si>
  <si>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</si>
  <si>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</si>
  <si>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</si>
  <si>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</si>
  <si>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</si>
  <si>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</si>
  <si>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</si>
  <si>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</si>
  <si>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</si>
  <si>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</si>
  <si>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</si>
  <si>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</si>
  <si>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</si>
  <si>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</si>
  <si>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</si>
  <si>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</si>
  <si>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</si>
  <si>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</si>
  <si>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</si>
  <si>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</si>
  <si>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</si>
  <si>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</si>
  <si>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Cheruiyot Kosgei</t>
  </si>
  <si>
    <t>Lydia</t>
  </si>
  <si>
    <t>Cheromei Kogo</t>
  </si>
  <si>
    <t>Bern SUI</t>
  </si>
  <si>
    <t>Buze</t>
  </si>
  <si>
    <t>Diriba Kejela</t>
  </si>
  <si>
    <t>Boston MA USA</t>
  </si>
  <si>
    <t>Meseret</t>
  </si>
  <si>
    <t>Defar</t>
  </si>
  <si>
    <t>Genzebe</t>
  </si>
  <si>
    <t>Dibaba Kenini</t>
  </si>
  <si>
    <t>Isabella</t>
  </si>
  <si>
    <t>Ochichi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</si>
  <si>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</si>
  <si>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</si>
  <si>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</si>
  <si>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</si>
  <si>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</si>
  <si>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</si>
  <si>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</si>
  <si>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</si>
  <si>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</si>
  <si>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Kiplagat</t>
  </si>
  <si>
    <t>NED</t>
  </si>
  <si>
    <t>Brunssum 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</si>
  <si>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</si>
  <si>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</si>
  <si>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</si>
  <si>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</si>
  <si>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</si>
  <si>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</si>
  <si>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</si>
  <si>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</si>
  <si>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</si>
  <si>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</si>
  <si>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</si>
  <si>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</si>
  <si>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</si>
  <si>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</si>
  <si>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</si>
  <si>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</si>
  <si>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</si>
  <si>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</si>
  <si>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</si>
  <si>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</si>
  <si>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</si>
  <si>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</si>
  <si>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</si>
  <si>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</si>
  <si>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</si>
  <si>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</si>
  <si>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</si>
  <si>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</si>
  <si>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</si>
  <si>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</si>
  <si>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</si>
  <si>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</si>
  <si>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</si>
  <si>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</si>
  <si>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</si>
  <si>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</si>
  <si>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</si>
  <si>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</si>
  <si>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</si>
  <si>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</si>
  <si>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</si>
  <si>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</si>
  <si>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</si>
  <si>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</si>
  <si>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</si>
  <si>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F50-54 AR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</si>
  <si>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</si>
  <si>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</si>
  <si>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</si>
  <si>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</si>
  <si>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</si>
  <si>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</si>
  <si>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</si>
  <si>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</si>
  <si>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</si>
  <si>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</si>
  <si>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</si>
  <si>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</si>
  <si>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</si>
  <si>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</si>
  <si>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</si>
  <si>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</si>
  <si>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</si>
  <si>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</si>
  <si>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CA13073RS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</si>
  <si>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</si>
  <si>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</si>
  <si>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</si>
  <si>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</si>
  <si>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</si>
  <si>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</si>
  <si>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</si>
  <si>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</si>
  <si>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</si>
  <si>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</si>
  <si>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</si>
  <si>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</si>
  <si>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</si>
  <si>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</si>
  <si>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</si>
  <si>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</si>
  <si>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</si>
  <si>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</si>
  <si>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</si>
  <si>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</si>
  <si>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</si>
  <si>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</si>
  <si>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</si>
  <si>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</si>
  <si>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TX07014ETM</t>
  </si>
  <si>
    <t>Jan</t>
  </si>
  <si>
    <t>Holmquist</t>
  </si>
  <si>
    <t>Evans Run 5K</t>
  </si>
  <si>
    <t>Andy Carr</t>
  </si>
  <si>
    <t>Jeannie</t>
  </si>
  <si>
    <t>Rice</t>
  </si>
  <si>
    <t>John Clay 5K</t>
  </si>
  <si>
    <t>Naples, FL</t>
  </si>
  <si>
    <t>FL15081EBM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</si>
  <si>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</si>
  <si>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</si>
  <si>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</si>
  <si>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</si>
  <si>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</si>
  <si>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</si>
  <si>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</si>
  <si>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</si>
  <si>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CO12036DCR</t>
  </si>
  <si>
    <t>Freihofer's Run for Women</t>
  </si>
  <si>
    <t>Firekracker 5K</t>
  </si>
  <si>
    <t>Ft. Collins, CO</t>
  </si>
  <si>
    <t>CO14011DCR</t>
  </si>
  <si>
    <t>official F80-84 AR</t>
  </si>
  <si>
    <t>NY15030JG</t>
  </si>
  <si>
    <t>Lenore</t>
  </si>
  <si>
    <t>Montgomery</t>
  </si>
  <si>
    <t>CAN</t>
  </si>
  <si>
    <t>Vancouver BC CAN</t>
  </si>
  <si>
    <t>Anne</t>
  </si>
  <si>
    <t>Clarke</t>
  </si>
  <si>
    <t>IL</t>
  </si>
  <si>
    <t>RRIC</t>
  </si>
  <si>
    <t>Park Ridge Charity Classic</t>
  </si>
  <si>
    <t>Park Ridge, IL</t>
  </si>
  <si>
    <t>RRIC &amp; Andy Carr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</si>
  <si>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</si>
  <si>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</si>
  <si>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</si>
  <si>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</si>
  <si>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</si>
  <si>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</si>
  <si>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</si>
  <si>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</si>
  <si>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</si>
  <si>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</si>
  <si>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</si>
  <si>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</si>
  <si>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NC01052PH</t>
  </si>
  <si>
    <t>cert ran out in 2011, but they still use the same course</t>
  </si>
  <si>
    <t>CPCC Charlotte Skyline 5K</t>
  </si>
  <si>
    <t>NC08034PH</t>
  </si>
  <si>
    <t>Run! Ballantyne 5K</t>
  </si>
  <si>
    <t>NC10020PH</t>
  </si>
  <si>
    <t>Evelyn</t>
  </si>
  <si>
    <t>Tripp</t>
  </si>
  <si>
    <t>Greenville Run Downtown</t>
  </si>
  <si>
    <t>Greenville, SC</t>
  </si>
  <si>
    <t>SC07016BS</t>
  </si>
  <si>
    <t>Get to the Green 5K</t>
  </si>
  <si>
    <t>Columbia, SC</t>
  </si>
  <si>
    <t>SC09013BS</t>
  </si>
  <si>
    <t>Berna</t>
  </si>
  <si>
    <t>Supel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</si>
  <si>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</si>
  <si>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</si>
  <si>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</si>
  <si>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</si>
  <si>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</si>
  <si>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</si>
  <si>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</si>
  <si>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</si>
  <si>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</si>
  <si>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</si>
  <si>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</si>
  <si>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</si>
  <si>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</si>
  <si>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</si>
  <si>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</si>
  <si>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</si>
  <si>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</si>
  <si>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</si>
  <si>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</si>
  <si>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</si>
  <si>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</si>
  <si>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</si>
  <si>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</si>
  <si>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</si>
  <si>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</si>
  <si>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</si>
  <si>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30:06</t>
  </si>
  <si>
    <t>29:43</t>
  </si>
  <si>
    <t>30:39</t>
  </si>
  <si>
    <t>30:24</t>
  </si>
  <si>
    <t>30:25</t>
  </si>
  <si>
    <t>30:47</t>
  </si>
  <si>
    <t>30:30</t>
  </si>
  <si>
    <t>30:21</t>
  </si>
  <si>
    <t>30:45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</si>
  <si>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</si>
  <si>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</si>
  <si>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</si>
  <si>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</si>
  <si>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</si>
  <si>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</si>
  <si>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</si>
  <si>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</si>
  <si>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</si>
  <si>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</si>
  <si>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32:28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</si>
  <si>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</si>
  <si>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</si>
  <si>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</si>
  <si>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</si>
  <si>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</si>
  <si>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</si>
  <si>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</si>
  <si>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</si>
  <si>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</si>
  <si>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</si>
  <si>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</si>
  <si>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</si>
  <si>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</si>
  <si>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</si>
  <si>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</si>
  <si>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</si>
  <si>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</si>
  <si>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</si>
  <si>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</si>
  <si>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</si>
  <si>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</si>
  <si>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</si>
  <si>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</si>
  <si>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</si>
  <si>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</si>
  <si>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</si>
  <si>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</si>
  <si>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</si>
  <si>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</si>
  <si>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49:31</t>
  </si>
  <si>
    <t>50:02</t>
  </si>
  <si>
    <t>51:23</t>
  </si>
  <si>
    <t>53:38</t>
  </si>
  <si>
    <t>54:54</t>
  </si>
  <si>
    <t>55:05</t>
  </si>
  <si>
    <t>53:16</t>
  </si>
  <si>
    <t>56:02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</si>
  <si>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</si>
  <si>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</si>
  <si>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</si>
  <si>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</si>
  <si>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</si>
  <si>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</si>
  <si>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</si>
  <si>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</si>
  <si>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</si>
  <si>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</si>
  <si>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</si>
  <si>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</si>
  <si>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</si>
  <si>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</si>
  <si>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</si>
  <si>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</si>
  <si>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</si>
  <si>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</si>
  <si>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</si>
  <si>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</si>
  <si>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</si>
  <si>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</si>
  <si>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</si>
  <si>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</si>
  <si>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</si>
  <si>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</si>
  <si>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</si>
  <si>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</si>
  <si>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</si>
  <si>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</si>
  <si>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</si>
  <si>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</si>
  <si>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</si>
  <si>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</si>
  <si>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</si>
  <si>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</si>
  <si>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</si>
  <si>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</si>
  <si>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</si>
  <si>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</si>
  <si>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</si>
  <si>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</si>
  <si>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</si>
  <si>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</si>
  <si>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</si>
  <si>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</si>
  <si>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</si>
  <si>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Fancy</t>
  </si>
  <si>
    <t xml:space="preserve">Chemutai </t>
  </si>
  <si>
    <t>Joyciline</t>
  </si>
  <si>
    <t xml:space="preserve">Jepkosgei 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</si>
  <si>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</si>
  <si>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</si>
  <si>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</si>
  <si>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</si>
  <si>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</si>
  <si>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</si>
  <si>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</si>
  <si>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</si>
  <si>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</si>
  <si>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</si>
  <si>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</si>
  <si>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</si>
  <si>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</si>
  <si>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</si>
  <si>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</si>
  <si>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</si>
  <si>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</si>
  <si>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</si>
  <si>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</si>
  <si>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</si>
  <si>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</si>
  <si>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</si>
  <si>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</si>
  <si>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</si>
  <si>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</si>
  <si>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</si>
  <si>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</si>
  <si>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</si>
  <si>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</si>
  <si>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</si>
  <si>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</si>
  <si>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>Veerle</t>
  </si>
  <si>
    <t xml:space="preserve">Dejaeghere </t>
  </si>
  <si>
    <t>BEL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</si>
  <si>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</si>
  <si>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</si>
  <si>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</si>
  <si>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</si>
  <si>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</si>
  <si>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</si>
  <si>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</si>
  <si>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</si>
  <si>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</si>
  <si>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</si>
  <si>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GA08010WC</t>
  </si>
  <si>
    <t>Firaya</t>
  </si>
  <si>
    <t>Sultanova-Zhadanova</t>
  </si>
  <si>
    <t>GA00012WC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</si>
  <si>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</si>
  <si>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</si>
  <si>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</si>
  <si>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</si>
  <si>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</si>
  <si>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</si>
  <si>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</si>
  <si>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</si>
  <si>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</si>
  <si>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</si>
  <si>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</si>
  <si>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</si>
  <si>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</si>
  <si>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</si>
  <si>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</si>
  <si>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</si>
  <si>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</si>
  <si>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</si>
  <si>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</si>
  <si>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</si>
  <si>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</si>
  <si>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</si>
  <si>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</si>
  <si>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</si>
  <si>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</si>
  <si>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</si>
  <si>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</si>
  <si>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</si>
  <si>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</si>
  <si>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</si>
  <si>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</si>
  <si>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</si>
  <si>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</si>
  <si>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</si>
  <si>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</si>
  <si>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NY12008JG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</si>
  <si>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</si>
  <si>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</si>
  <si>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</si>
  <si>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</si>
  <si>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</si>
  <si>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</si>
  <si>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</si>
  <si>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</si>
  <si>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</si>
  <si>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</si>
  <si>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</si>
  <si>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</si>
  <si>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</si>
  <si>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</si>
  <si>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</si>
  <si>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</si>
  <si>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</si>
  <si>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</si>
  <si>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</si>
  <si>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</si>
  <si>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CO11021DCR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</si>
  <si>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</si>
  <si>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</si>
  <si>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</si>
  <si>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</si>
  <si>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</si>
  <si>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</si>
  <si>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</si>
  <si>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</si>
  <si>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</si>
  <si>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</si>
  <si>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>Bloemfontein RSA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</si>
  <si>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</si>
  <si>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</si>
  <si>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</si>
  <si>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</si>
  <si>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</si>
  <si>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</si>
  <si>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</si>
  <si>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</si>
  <si>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DC00002JS</t>
  </si>
  <si>
    <t>Ruth</t>
  </si>
  <si>
    <t>Rothfarb</t>
  </si>
  <si>
    <t>Tufts Health Plan 10K for Women</t>
  </si>
  <si>
    <t>Boston, MA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</si>
  <si>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</si>
  <si>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</si>
  <si>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</si>
  <si>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</si>
  <si>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</si>
  <si>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</si>
  <si>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</si>
  <si>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</si>
  <si>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</si>
  <si>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</si>
  <si>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</si>
  <si>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</si>
  <si>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</si>
  <si>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</si>
  <si>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</si>
  <si>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</si>
  <si>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</si>
  <si>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</si>
  <si>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</si>
  <si>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</si>
  <si>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</si>
  <si>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</si>
  <si>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1:07:13</t>
  </si>
  <si>
    <t>1:06:49</t>
  </si>
  <si>
    <t>1:05:36</t>
  </si>
  <si>
    <t>1:04:51</t>
  </si>
  <si>
    <t>1:06:11</t>
  </si>
  <si>
    <t>1:05:51</t>
  </si>
  <si>
    <t>1:05:12</t>
  </si>
  <si>
    <t>1:05:09</t>
  </si>
  <si>
    <t>1:05:50</t>
  </si>
  <si>
    <t>1:05:52</t>
  </si>
  <si>
    <t>1:06:07</t>
  </si>
  <si>
    <t>1:06:02</t>
  </si>
  <si>
    <t>1:07:26</t>
  </si>
  <si>
    <t>1:05:13</t>
  </si>
  <si>
    <t>1:08:55</t>
  </si>
  <si>
    <t>1:07:16</t>
  </si>
  <si>
    <t>1:08:48</t>
  </si>
  <si>
    <t>1:09:56</t>
  </si>
  <si>
    <t>1:09:37</t>
  </si>
  <si>
    <t>1:09:58</t>
  </si>
  <si>
    <t>1:11:54</t>
  </si>
  <si>
    <t>1:12:03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</si>
  <si>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</si>
  <si>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</si>
  <si>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</si>
  <si>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</si>
  <si>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</si>
  <si>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</si>
  <si>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</si>
  <si>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</si>
  <si>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</si>
  <si>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</si>
  <si>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1:19:38.4</t>
  </si>
  <si>
    <t>1:24:54</t>
  </si>
  <si>
    <t>1:24:50</t>
  </si>
  <si>
    <t>1:25:59.6</t>
  </si>
  <si>
    <t>1:24:56</t>
  </si>
  <si>
    <t>1:26:30.2</t>
  </si>
  <si>
    <t>1:26:53</t>
  </si>
  <si>
    <t>1:27:57</t>
  </si>
  <si>
    <t>1:30:27</t>
  </si>
  <si>
    <t>1:32:56</t>
  </si>
  <si>
    <t>1:34:44</t>
  </si>
  <si>
    <t>1:33:43</t>
  </si>
  <si>
    <t>1:37:50</t>
  </si>
  <si>
    <t>1:35:12</t>
  </si>
  <si>
    <t>1:37:38</t>
  </si>
  <si>
    <t>1:37:01</t>
  </si>
  <si>
    <t>1:45:42</t>
  </si>
  <si>
    <t>1:49:58</t>
  </si>
  <si>
    <t>1:50:00</t>
  </si>
  <si>
    <t>1:46:08</t>
  </si>
  <si>
    <t>1:58:06</t>
  </si>
  <si>
    <t>1:56:48</t>
  </si>
  <si>
    <t>2:05:53.0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</si>
  <si>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</si>
  <si>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</si>
  <si>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</si>
  <si>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</si>
  <si>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</si>
  <si>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</si>
  <si>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</si>
  <si>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</si>
  <si>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</si>
  <si>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</si>
  <si>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</si>
  <si>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</si>
  <si>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</si>
  <si>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</si>
  <si>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</si>
  <si>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</si>
  <si>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</si>
  <si>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</si>
  <si>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</si>
  <si>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</si>
  <si>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</si>
  <si>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</si>
  <si>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</si>
  <si>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</si>
  <si>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</si>
  <si>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</si>
  <si>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</si>
  <si>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</si>
  <si>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</si>
  <si>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</si>
  <si>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</si>
  <si>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</si>
  <si>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</si>
  <si>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</si>
  <si>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</si>
  <si>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</si>
  <si>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</si>
  <si>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</si>
  <si>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</si>
  <si>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</si>
  <si>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</si>
  <si>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</si>
  <si>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</si>
  <si>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</si>
  <si>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</si>
  <si>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</si>
  <si>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</si>
  <si>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</si>
  <si>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</si>
  <si>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</si>
  <si>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</si>
  <si>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</si>
  <si>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</si>
  <si>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</si>
  <si>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 xml:space="preserve">Chepchumba 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</si>
  <si>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</si>
  <si>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</si>
  <si>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</si>
  <si>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</si>
  <si>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</si>
  <si>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</si>
  <si>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</si>
  <si>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</si>
  <si>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</si>
  <si>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</si>
  <si>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</si>
  <si>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</si>
  <si>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</si>
  <si>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</si>
  <si>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</si>
  <si>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</si>
  <si>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</si>
  <si>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</si>
  <si>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De Ruck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</si>
  <si>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</si>
  <si>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</si>
  <si>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</si>
  <si>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</si>
  <si>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</si>
  <si>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</si>
  <si>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</si>
  <si>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</si>
  <si>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</si>
  <si>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</si>
  <si>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</si>
  <si>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</si>
  <si>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</si>
  <si>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</si>
  <si>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</si>
  <si>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</si>
  <si>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</si>
  <si>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</si>
  <si>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</si>
  <si>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</si>
  <si>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Bernardine</t>
  </si>
  <si>
    <t>Portenski</t>
  </si>
  <si>
    <t>Auckland NZL</t>
  </si>
  <si>
    <t>Heidrun</t>
  </si>
  <si>
    <t>Besler</t>
  </si>
  <si>
    <t>Kempton GER</t>
  </si>
  <si>
    <t>Chantal</t>
  </si>
  <si>
    <t>Langlace</t>
  </si>
  <si>
    <t>Salouel FRA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</si>
  <si>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</si>
  <si>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</si>
  <si>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</si>
  <si>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</si>
  <si>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</si>
  <si>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</si>
  <si>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</si>
  <si>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</si>
  <si>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</si>
  <si>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</si>
  <si>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</si>
  <si>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</si>
  <si>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</si>
  <si>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</si>
  <si>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</si>
  <si>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</si>
  <si>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</si>
  <si>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</si>
  <si>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</si>
  <si>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</si>
  <si>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McFarlan</t>
  </si>
  <si>
    <t>Kelowna BC CAN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</si>
  <si>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</si>
  <si>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</si>
  <si>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</si>
  <si>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</si>
  <si>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</si>
  <si>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</si>
  <si>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</si>
  <si>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</si>
  <si>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</si>
  <si>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</si>
  <si>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</si>
  <si>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</si>
  <si>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</si>
  <si>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</si>
  <si>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</si>
  <si>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</si>
  <si>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</si>
  <si>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</si>
  <si>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</si>
  <si>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</si>
  <si>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</si>
  <si>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</si>
  <si>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</si>
  <si>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</si>
  <si>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</si>
  <si>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</si>
  <si>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</si>
  <si>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</si>
  <si>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</si>
  <si>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</si>
  <si>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</si>
  <si>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</si>
  <si>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</si>
  <si>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</si>
  <si>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</si>
  <si>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</si>
  <si>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</si>
  <si>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</si>
  <si>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</si>
  <si>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</si>
  <si>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</si>
  <si>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</si>
  <si>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</si>
  <si>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</si>
  <si>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</si>
  <si>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</si>
  <si>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</si>
  <si>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</si>
  <si>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</si>
  <si>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</si>
  <si>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pending Open WR</t>
  </si>
  <si>
    <t>Tegla</t>
  </si>
  <si>
    <t xml:space="preserve">Loroupe 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</si>
  <si>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</si>
  <si>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</si>
  <si>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</si>
  <si>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</si>
  <si>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</si>
  <si>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</si>
  <si>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Lyudmila</t>
  </si>
  <si>
    <t xml:space="preserve">Petrova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</si>
  <si>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</si>
  <si>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</si>
  <si>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</si>
  <si>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</si>
  <si>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</si>
  <si>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</si>
  <si>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</si>
  <si>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Catherine</t>
  </si>
  <si>
    <t xml:space="preserve">Bertone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</si>
  <si>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</si>
  <si>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</si>
  <si>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</si>
  <si>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</si>
  <si>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</si>
  <si>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</si>
  <si>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</si>
  <si>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</si>
  <si>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</si>
  <si>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</si>
  <si>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Angharad</t>
  </si>
  <si>
    <t xml:space="preserve">Mair </t>
  </si>
  <si>
    <t>WAL</t>
  </si>
  <si>
    <t>Jung-Ok</t>
  </si>
  <si>
    <t xml:space="preserve">Kim </t>
  </si>
  <si>
    <t xml:space="preserve">Kennedy </t>
  </si>
  <si>
    <t>Twin Cities Marathon</t>
  </si>
  <si>
    <t>Saint Paul MN USA</t>
  </si>
  <si>
    <t xml:space="preserve">Portenski </t>
  </si>
  <si>
    <t>Gold Coast Marathon</t>
  </si>
  <si>
    <t>Gold Coast AUS</t>
  </si>
  <si>
    <t>Kimi</t>
  </si>
  <si>
    <t xml:space="preserve">Ushiroda </t>
  </si>
  <si>
    <t>Nobeoka JPN</t>
  </si>
  <si>
    <t xml:space="preserve">Will </t>
  </si>
  <si>
    <t>Cape Town RSA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</si>
  <si>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</si>
  <si>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</si>
  <si>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</si>
  <si>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</si>
  <si>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</si>
  <si>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</si>
  <si>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</si>
  <si>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</si>
  <si>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</si>
  <si>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</si>
  <si>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</si>
  <si>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F65-69 AR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</si>
  <si>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</si>
  <si>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</si>
  <si>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</si>
  <si>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</si>
  <si>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</si>
  <si>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</si>
  <si>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</si>
  <si>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Hitachinaka JPN</t>
  </si>
  <si>
    <t>Otawara JPN</t>
  </si>
  <si>
    <t>Sylvia</t>
  </si>
  <si>
    <t xml:space="preserve">Quinn </t>
  </si>
  <si>
    <t>Coeur D'Alene Marathon</t>
  </si>
  <si>
    <t>Coeur d'Alene ID USA</t>
  </si>
  <si>
    <t>ID14004DCR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</si>
  <si>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</si>
  <si>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</si>
  <si>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</si>
  <si>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</si>
  <si>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</si>
  <si>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</si>
  <si>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</si>
  <si>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</si>
  <si>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</si>
  <si>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</si>
  <si>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</si>
  <si>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</si>
  <si>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</si>
  <si>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</si>
  <si>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</si>
  <si>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</si>
  <si>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</si>
  <si>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Kosgei</t>
  </si>
  <si>
    <t>Compiled by Alan Jones, alan@runscore.com</t>
  </si>
  <si>
    <t>Age grade factors for mile run provided by Tom Bernhard</t>
  </si>
  <si>
    <t>tlbernhard2@gmail.com</t>
  </si>
  <si>
    <t>1 Mile</t>
  </si>
  <si>
    <t>Percent change</t>
  </si>
  <si>
    <t>Running records provided by ARRS and Tom Bernhard</t>
  </si>
  <si>
    <t>Female Road Age Standards in Seconds 2020</t>
  </si>
  <si>
    <t>Female Road Age Standards in H:MM:SS 2020</t>
  </si>
  <si>
    <t>2020 Age-Grade Standards</t>
  </si>
  <si>
    <t>https://github.com/AlanLyttonJones/Age-Grade-Tables</t>
  </si>
  <si>
    <t>2020-06-20</t>
  </si>
  <si>
    <t>Approved 2020-05-20 by Long Distance Running (LDR) of USA Track&amp;Field (USATF)</t>
  </si>
  <si>
    <t>Female Road Running Age Standard factors 2020</t>
  </si>
  <si>
    <t>Track: Single-Age Bests</t>
  </si>
  <si>
    <t>Road: Single-Age Bests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</si>
</sst>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</numFmts>
  <fonts count="32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0"/>
      <color rgb="FF009900"/>
      <name val="Courier New"/>
      <family val="3"/>
    </font>
    <font>
      <b/>
      <sz val="10"/>
      <color rgb="FFCC00FF"/>
      <name val="Courier New"/>
      <family val="3"/>
    </font>
    <font>
      <b/>
      <sz val="10"/>
      <color rgb="FFFF00FF"/>
      <name val="Courier New"/>
      <family val="3"/>
    </font>
    <font>
      <b/>
      <sz val="12"/>
      <name val="Arial"/>
      <family val="2"/>
    </font>
    <font>
      <sz val="10"/>
      <color rgb="FF00000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09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Alignment="1"/>
    <xf numFmtId="165" fontId="3" fillId="0" borderId="0" xfId="0" applyNumberFormat="1" applyFont="1" applyAlignment="1"/>
    <xf numFmtId="167" fontId="3" fillId="0" borderId="0" xfId="0" applyNumberFormat="1" applyFont="1" applyAlignment="1"/>
    <xf numFmtId="0" fontId="1" fillId="0" borderId="0" xfId="0" applyNumberFormat="1" applyFont="1"/>
    <xf numFmtId="165" fontId="1" fillId="0" borderId="1" xfId="0" applyNumberFormat="1" applyFont="1" applyBorder="1"/>
    <xf numFmtId="166" fontId="1" fillId="0" borderId="1" xfId="0" applyNumberFormat="1" applyFont="1" applyBorder="1"/>
    <xf numFmtId="0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2" fontId="3" fillId="0" borderId="0" xfId="0" applyNumberFormat="1" applyFont="1" applyAlignment="1">
      <alignment horizontal="center"/>
    </xf>
    <xf numFmtId="168" fontId="1" fillId="0" borderId="0" xfId="0" applyNumberFormat="1" applyFont="1"/>
    <xf numFmtId="168" fontId="1" fillId="0" borderId="1" xfId="0" applyNumberFormat="1" applyFont="1" applyBorder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69" fontId="1" fillId="0" borderId="0" xfId="0" applyNumberFormat="1" applyFont="1"/>
    <xf numFmtId="168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0" fontId="6" fillId="0" borderId="0" xfId="0" applyNumberFormat="1" applyFont="1" applyAlignment="1">
      <alignment vertical="top"/>
    </xf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horizontal="right"/>
    </xf>
    <xf numFmtId="21" fontId="1" fillId="0" borderId="0" xfId="0" applyNumberFormat="1" applyFont="1"/>
    <xf numFmtId="0" fontId="3" fillId="3" borderId="0" xfId="0" applyNumberFormat="1" applyFont="1" applyFill="1" applyAlignment="1"/>
    <xf numFmtId="167" fontId="4" fillId="3" borderId="0" xfId="0" applyNumberFormat="1" applyFont="1" applyFill="1" applyAlignment="1"/>
    <xf numFmtId="0" fontId="4" fillId="3" borderId="0" xfId="0" applyNumberFormat="1" applyFont="1" applyFill="1" applyAlignment="1"/>
    <xf numFmtId="167" fontId="3" fillId="3" borderId="0" xfId="0" applyNumberFormat="1" applyFont="1" applyFill="1" applyAlignment="1"/>
    <xf numFmtId="167" fontId="4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1" fillId="0" borderId="4" xfId="0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/>
    <xf numFmtId="1" fontId="4" fillId="0" borderId="6" xfId="0" applyNumberFormat="1" applyFont="1" applyBorder="1" applyAlignment="1">
      <alignment horizontal="center"/>
    </xf>
    <xf numFmtId="21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0" borderId="5" xfId="0" applyNumberFormat="1" applyFont="1" applyBorder="1"/>
    <xf numFmtId="1" fontId="3" fillId="0" borderId="6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/>
    <xf numFmtId="0" fontId="1" fillId="0" borderId="7" xfId="0" applyNumberFormat="1" applyFont="1" applyBorder="1"/>
    <xf numFmtId="168" fontId="4" fillId="2" borderId="3" xfId="0" applyNumberFormat="1" applyFont="1" applyFill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7" fontId="1" fillId="0" borderId="8" xfId="0" applyNumberFormat="1" applyFont="1" applyBorder="1"/>
    <xf numFmtId="2" fontId="1" fillId="0" borderId="8" xfId="0" applyNumberFormat="1" applyFont="1" applyBorder="1"/>
    <xf numFmtId="1" fontId="1" fillId="0" borderId="8" xfId="0" applyNumberFormat="1" applyFont="1" applyBorder="1"/>
    <xf numFmtId="167" fontId="7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>
      <alignment vertical="center"/>
    </xf>
    <xf numFmtId="167" fontId="0" fillId="0" borderId="0" xfId="0" applyNumberFormat="1" applyFont="1"/>
    <xf numFmtId="167" fontId="1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>
      <alignment horizontal="center" vertical="top" wrapText="1"/>
    </xf>
    <xf numFmtId="0" fontId="14" fillId="0" borderId="0" xfId="0" applyNumberFormat="1" applyFont="1" applyAlignment="1"/>
    <xf numFmtId="170" fontId="1" fillId="0" borderId="0" xfId="0" applyNumberFormat="1" applyFont="1"/>
    <xf numFmtId="164" fontId="1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7" fillId="0" borderId="0" xfId="0" applyFont="1"/>
    <xf numFmtId="0" fontId="14" fillId="0" borderId="0" xfId="0" applyFont="1"/>
    <xf numFmtId="0" fontId="18" fillId="3" borderId="2" xfId="0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8" fillId="2" borderId="2" xfId="0" applyNumberFormat="1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NumberFormat="1" applyFont="1" applyBorder="1" applyAlignment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Fill="1" applyBorder="1" applyAlignment="1">
      <alignment horizontal="center"/>
    </xf>
    <xf numFmtId="168" fontId="18" fillId="0" borderId="12" xfId="0" applyNumberFormat="1" applyFont="1" applyFill="1" applyBorder="1" applyAlignment="1">
      <alignment horizontal="center"/>
    </xf>
    <xf numFmtId="0" fontId="18" fillId="2" borderId="5" xfId="0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4" fillId="3" borderId="11" xfId="0" applyNumberFormat="1" applyFont="1" applyFill="1" applyBorder="1" applyAlignment="1">
      <alignment horizontal="center"/>
    </xf>
    <xf numFmtId="168" fontId="4" fillId="2" borderId="11" xfId="0" applyNumberFormat="1" applyFont="1" applyFill="1" applyBorder="1" applyAlignment="1">
      <alignment horizontal="center"/>
    </xf>
    <xf numFmtId="168" fontId="4" fillId="0" borderId="12" xfId="0" applyNumberFormat="1" applyFont="1" applyFill="1" applyBorder="1" applyAlignment="1">
      <alignment horizontal="center"/>
    </xf>
    <xf numFmtId="168" fontId="4" fillId="2" borderId="12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/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1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169" fontId="1" fillId="0" borderId="0" xfId="0" applyNumberFormat="1" applyFont="1" applyAlignment="1"/>
    <xf numFmtId="168" fontId="14" fillId="0" borderId="0" xfId="0" applyNumberFormat="1" applyFont="1" applyAlignment="1"/>
    <xf numFmtId="2" fontId="14" fillId="0" borderId="0" xfId="0" applyNumberFormat="1" applyFont="1" applyAlignment="1"/>
    <xf numFmtId="0" fontId="19" fillId="0" borderId="0" xfId="0" applyNumberFormat="1" applyFont="1" applyAlignment="1">
      <alignment vertical="top"/>
    </xf>
    <xf numFmtId="0" fontId="20" fillId="0" borderId="0" xfId="0" applyNumberFormat="1" applyFont="1" applyAlignment="1"/>
    <xf numFmtId="0" fontId="20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/>
    <xf numFmtId="166" fontId="20" fillId="0" borderId="0" xfId="0" applyNumberFormat="1" applyFont="1" applyAlignment="1"/>
    <xf numFmtId="167" fontId="20" fillId="0" borderId="0" xfId="0" applyNumberFormat="1" applyFont="1" applyAlignment="1">
      <alignment horizontal="right"/>
    </xf>
    <xf numFmtId="164" fontId="20" fillId="0" borderId="0" xfId="0" applyNumberFormat="1" applyFont="1" applyAlignment="1"/>
    <xf numFmtId="0" fontId="20" fillId="0" borderId="0" xfId="0" applyNumberFormat="1" applyFont="1" applyAlignment="1">
      <alignment horizontal="center" wrapText="1"/>
    </xf>
    <xf numFmtId="0" fontId="20" fillId="0" borderId="0" xfId="0" applyNumberFormat="1" applyFont="1" applyAlignment="1">
      <alignment vertical="top" wrapText="1"/>
    </xf>
    <xf numFmtId="0" fontId="21" fillId="3" borderId="0" xfId="0" applyNumberFormat="1" applyFont="1" applyFill="1" applyAlignment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 applyAlignment="1"/>
    <xf numFmtId="168" fontId="21" fillId="0" borderId="0" xfId="0" applyNumberFormat="1" applyFont="1"/>
    <xf numFmtId="0" fontId="22" fillId="0" borderId="0" xfId="0" applyNumberFormat="1" applyFont="1" applyAlignment="1"/>
    <xf numFmtId="46" fontId="4" fillId="2" borderId="2" xfId="0" applyNumberFormat="1" applyFont="1" applyFill="1" applyBorder="1" applyAlignment="1">
      <alignment horizontal="center"/>
    </xf>
    <xf numFmtId="46" fontId="4" fillId="2" borderId="3" xfId="0" applyNumberFormat="1" applyFont="1" applyFill="1" applyBorder="1" applyAlignment="1">
      <alignment horizontal="center"/>
    </xf>
    <xf numFmtId="46" fontId="4" fillId="0" borderId="6" xfId="0" applyNumberFormat="1" applyFont="1" applyBorder="1" applyAlignment="1">
      <alignment horizontal="center"/>
    </xf>
    <xf numFmtId="46" fontId="4" fillId="0" borderId="6" xfId="0" applyNumberFormat="1" applyFont="1" applyFill="1" applyBorder="1" applyAlignment="1">
      <alignment horizontal="center"/>
    </xf>
    <xf numFmtId="46" fontId="4" fillId="2" borderId="6" xfId="0" applyNumberFormat="1" applyFont="1" applyFill="1" applyBorder="1" applyAlignment="1">
      <alignment horizontal="center"/>
    </xf>
    <xf numFmtId="2" fontId="1" fillId="0" borderId="0" xfId="0" applyNumberFormat="1" applyFont="1" applyAlignment="1"/>
    <xf numFmtId="2" fontId="7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7" fillId="0" borderId="0" xfId="0" applyNumberFormat="1" applyFont="1" applyAlignment="1"/>
    <xf numFmtId="168" fontId="3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5" borderId="14" xfId="0" applyNumberFormat="1" applyFont="1" applyFill="1" applyBorder="1" applyAlignment="1"/>
    <xf numFmtId="0" fontId="7" fillId="5" borderId="15" xfId="0" applyNumberFormat="1" applyFont="1" applyFill="1" applyBorder="1" applyAlignment="1">
      <alignment horizontal="center" wrapText="1"/>
    </xf>
    <xf numFmtId="0" fontId="1" fillId="5" borderId="15" xfId="0" applyNumberFormat="1" applyFont="1" applyFill="1" applyBorder="1" applyAlignment="1"/>
    <xf numFmtId="168" fontId="1" fillId="5" borderId="15" xfId="0" applyNumberFormat="1" applyFont="1" applyFill="1" applyBorder="1"/>
    <xf numFmtId="0" fontId="7" fillId="6" borderId="14" xfId="0" applyNumberFormat="1" applyFont="1" applyFill="1" applyBorder="1" applyAlignment="1">
      <alignment horizontal="center" wrapText="1"/>
    </xf>
    <xf numFmtId="0" fontId="1" fillId="6" borderId="14" xfId="0" applyNumberFormat="1" applyFont="1" applyFill="1" applyBorder="1" applyAlignment="1"/>
    <xf numFmtId="168" fontId="1" fillId="6" borderId="14" xfId="0" applyNumberFormat="1" applyFont="1" applyFill="1" applyBorder="1"/>
    <xf numFmtId="0" fontId="0" fillId="5" borderId="14" xfId="0" applyNumberFormat="1" applyFont="1" applyFill="1" applyBorder="1" applyAlignment="1"/>
    <xf numFmtId="0" fontId="7" fillId="0" borderId="16" xfId="0" applyFont="1" applyBorder="1" applyAlignment="1">
      <alignment horizontal="center" wrapText="1"/>
    </xf>
    <xf numFmtId="49" fontId="27" fillId="0" borderId="16" xfId="0" applyNumberFormat="1" applyFont="1" applyBorder="1" applyAlignment="1">
      <alignment horizontal="left"/>
    </xf>
    <xf numFmtId="14" fontId="27" fillId="0" borderId="16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 wrapText="1"/>
    </xf>
    <xf numFmtId="0" fontId="27" fillId="0" borderId="16" xfId="0" applyFont="1" applyBorder="1" applyAlignment="1">
      <alignment horizontal="left" wrapText="1"/>
    </xf>
    <xf numFmtId="0" fontId="1" fillId="0" borderId="14" xfId="0" applyNumberFormat="1" applyFont="1" applyBorder="1" applyAlignment="1"/>
    <xf numFmtId="49" fontId="23" fillId="0" borderId="14" xfId="0" applyNumberFormat="1" applyFont="1" applyBorder="1"/>
    <xf numFmtId="14" fontId="23" fillId="0" borderId="14" xfId="0" applyNumberFormat="1" applyFont="1" applyBorder="1"/>
    <xf numFmtId="0" fontId="23" fillId="0" borderId="14" xfId="0" applyFont="1" applyBorder="1"/>
    <xf numFmtId="0" fontId="23" fillId="0" borderId="14" xfId="0" applyFont="1" applyBorder="1" applyAlignment="1">
      <alignment wrapText="1"/>
    </xf>
    <xf numFmtId="49" fontId="23" fillId="7" borderId="14" xfId="0" applyNumberFormat="1" applyFont="1" applyFill="1" applyBorder="1"/>
    <xf numFmtId="14" fontId="23" fillId="7" borderId="14" xfId="0" applyNumberFormat="1" applyFont="1" applyFill="1" applyBorder="1"/>
    <xf numFmtId="0" fontId="23" fillId="7" borderId="14" xfId="0" applyFont="1" applyFill="1" applyBorder="1"/>
    <xf numFmtId="0" fontId="25" fillId="7" borderId="14" xfId="1" applyFont="1" applyFill="1" applyBorder="1"/>
    <xf numFmtId="0" fontId="23" fillId="7" borderId="14" xfId="0" applyFont="1" applyFill="1" applyBorder="1" applyAlignment="1">
      <alignment wrapText="1"/>
    </xf>
    <xf numFmtId="0" fontId="25" fillId="0" borderId="14" xfId="1" applyFont="1" applyBorder="1"/>
    <xf numFmtId="0" fontId="24" fillId="7" borderId="14" xfId="1" applyFill="1" applyBorder="1"/>
    <xf numFmtId="0" fontId="25" fillId="7" borderId="14" xfId="1" applyFont="1" applyFill="1" applyBorder="1" applyAlignment="1">
      <alignment horizontal="left"/>
    </xf>
    <xf numFmtId="0" fontId="26" fillId="0" borderId="14" xfId="0" applyFont="1" applyBorder="1"/>
    <xf numFmtId="0" fontId="4" fillId="7" borderId="14" xfId="0" applyFont="1" applyFill="1" applyBorder="1" applyAlignment="1">
      <alignment vertical="top" wrapText="1"/>
    </xf>
    <xf numFmtId="0" fontId="23" fillId="7" borderId="14" xfId="0" applyFont="1" applyFill="1" applyBorder="1" applyAlignment="1">
      <alignment vertical="top" wrapText="1"/>
    </xf>
    <xf numFmtId="2" fontId="1" fillId="0" borderId="1" xfId="0" applyNumberFormat="1" applyFont="1" applyBorder="1"/>
    <xf numFmtId="0" fontId="1" fillId="0" borderId="0" xfId="0" applyFont="1"/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21" fontId="28" fillId="7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9" fontId="28" fillId="0" borderId="0" xfId="0" applyNumberFormat="1" applyFont="1" applyFill="1" applyAlignment="1">
      <alignment horizontal="right"/>
    </xf>
    <xf numFmtId="49" fontId="28" fillId="0" borderId="0" xfId="0" applyNumberFormat="1" applyFont="1"/>
    <xf numFmtId="0" fontId="28" fillId="0" borderId="0" xfId="0" applyFont="1"/>
    <xf numFmtId="14" fontId="28" fillId="0" borderId="0" xfId="0" applyNumberFormat="1" applyFont="1"/>
    <xf numFmtId="14" fontId="28" fillId="0" borderId="0" xfId="0" applyNumberFormat="1" applyFont="1" applyAlignment="1">
      <alignment horizontal="left"/>
    </xf>
    <xf numFmtId="49" fontId="28" fillId="7" borderId="0" xfId="0" applyNumberFormat="1" applyFont="1" applyFill="1"/>
    <xf numFmtId="0" fontId="28" fillId="7" borderId="0" xfId="0" applyFont="1" applyFill="1"/>
    <xf numFmtId="14" fontId="28" fillId="7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 applyAlignment="1">
      <alignment horizontal="left"/>
    </xf>
    <xf numFmtId="14" fontId="1" fillId="7" borderId="0" xfId="0" applyNumberFormat="1" applyFont="1" applyFill="1"/>
    <xf numFmtId="0" fontId="29" fillId="7" borderId="0" xfId="1" applyFont="1" applyFill="1"/>
    <xf numFmtId="0" fontId="1" fillId="7" borderId="0" xfId="0" applyFont="1" applyFill="1" applyAlignment="1">
      <alignment horizontal="left"/>
    </xf>
    <xf numFmtId="14" fontId="28" fillId="7" borderId="0" xfId="0" applyNumberFormat="1" applyFont="1" applyFill="1" applyAlignment="1">
      <alignment horizontal="left"/>
    </xf>
    <xf numFmtId="0" fontId="29" fillId="7" borderId="17" xfId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7" fontId="10" fillId="0" borderId="0" xfId="0" applyNumberFormat="1" applyFont="1" applyFill="1" applyBorder="1" applyAlignment="1"/>
    <xf numFmtId="167" fontId="10" fillId="0" borderId="0" xfId="0" applyNumberFormat="1" applyFont="1" applyFill="1" applyAlignment="1"/>
    <xf numFmtId="167" fontId="4" fillId="0" borderId="0" xfId="0" applyNumberFormat="1" applyFont="1" applyFill="1" applyAlignment="1"/>
    <xf numFmtId="167" fontId="3" fillId="0" borderId="0" xfId="0" applyNumberFormat="1" applyFont="1" applyFill="1" applyAlignment="1"/>
    <xf numFmtId="0" fontId="3" fillId="0" borderId="0" xfId="0" applyNumberFormat="1" applyFont="1" applyFill="1" applyAlignment="1"/>
    <xf numFmtId="49" fontId="23" fillId="0" borderId="0" xfId="0" applyNumberFormat="1" applyFont="1" applyAlignment="1">
      <alignment horizontal="left"/>
    </xf>
    <xf numFmtId="49" fontId="23" fillId="7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 wrapText="1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4" fillId="7" borderId="0" xfId="0" applyFont="1" applyFill="1"/>
    <xf numFmtId="171" fontId="2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7" borderId="0" xfId="0" applyNumberFormat="1" applyFont="1" applyFill="1" applyAlignment="1">
      <alignment horizontal="left"/>
    </xf>
    <xf numFmtId="21" fontId="28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horizontal="left" wrapText="1"/>
    </xf>
    <xf numFmtId="167" fontId="4" fillId="0" borderId="0" xfId="0" applyNumberFormat="1" applyFont="1" applyFill="1" applyBorder="1" applyAlignment="1"/>
    <xf numFmtId="17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8" borderId="14" xfId="0" applyNumberFormat="1" applyFont="1" applyFill="1" applyBorder="1" applyAlignment="1"/>
    <xf numFmtId="168" fontId="1" fillId="8" borderId="14" xfId="0" applyNumberFormat="1" applyFont="1" applyFill="1" applyBorder="1"/>
    <xf numFmtId="0" fontId="4" fillId="6" borderId="14" xfId="0" applyNumberFormat="1" applyFont="1" applyFill="1" applyBorder="1" applyAlignment="1"/>
    <xf numFmtId="49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0" fontId="26" fillId="0" borderId="0" xfId="0" applyFont="1"/>
    <xf numFmtId="49" fontId="23" fillId="7" borderId="0" xfId="0" applyNumberFormat="1" applyFont="1" applyFill="1"/>
    <xf numFmtId="171" fontId="23" fillId="7" borderId="0" xfId="0" applyNumberFormat="1" applyFont="1" applyFill="1"/>
    <xf numFmtId="0" fontId="23" fillId="7" borderId="0" xfId="0" applyFont="1" applyFill="1"/>
    <xf numFmtId="49" fontId="4" fillId="7" borderId="0" xfId="0" applyNumberFormat="1" applyFont="1" applyFill="1"/>
    <xf numFmtId="171" fontId="4" fillId="7" borderId="0" xfId="0" applyNumberFormat="1" applyFont="1" applyFill="1"/>
    <xf numFmtId="0" fontId="24" fillId="7" borderId="0" xfId="1" applyFill="1"/>
    <xf numFmtId="0" fontId="23" fillId="0" borderId="0" xfId="0" applyFont="1" applyAlignment="1">
      <alignment wrapText="1"/>
    </xf>
    <xf numFmtId="49" fontId="30" fillId="0" borderId="0" xfId="0" applyNumberFormat="1" applyFont="1"/>
    <xf numFmtId="14" fontId="30" fillId="0" borderId="0" xfId="0" applyNumberFormat="1" applyFont="1" applyAlignment="1">
      <alignment horizontal="left"/>
    </xf>
    <xf numFmtId="0" fontId="30" fillId="0" borderId="0" xfId="0" applyFont="1"/>
    <xf numFmtId="172" fontId="23" fillId="0" borderId="0" xfId="0" applyNumberFormat="1" applyFont="1" applyAlignment="1">
      <alignment horizontal="left"/>
    </xf>
    <xf numFmtId="172" fontId="4" fillId="7" borderId="0" xfId="0" applyNumberFormat="1" applyFont="1" applyFill="1" applyAlignment="1">
      <alignment horizontal="left"/>
    </xf>
    <xf numFmtId="172" fontId="1" fillId="0" borderId="0" xfId="0" applyNumberFormat="1" applyFont="1" applyAlignment="1"/>
    <xf numFmtId="172" fontId="23" fillId="0" borderId="0" xfId="0" applyNumberFormat="1" applyFont="1"/>
    <xf numFmtId="172" fontId="23" fillId="7" borderId="0" xfId="0" applyNumberFormat="1" applyFont="1" applyFill="1"/>
    <xf numFmtId="172" fontId="4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31" fillId="7" borderId="0" xfId="0" applyFont="1" applyFill="1"/>
    <xf numFmtId="0" fontId="23" fillId="7" borderId="0" xfId="0" applyFont="1" applyFill="1" applyAlignment="1">
      <alignment horizontal="left"/>
    </xf>
    <xf numFmtId="172" fontId="23" fillId="7" borderId="0" xfId="0" applyNumberFormat="1" applyFont="1" applyFill="1" applyAlignment="1">
      <alignment horizontal="left"/>
    </xf>
    <xf numFmtId="0" fontId="7" fillId="0" borderId="0" xfId="0" applyFont="1"/>
    <xf numFmtId="0" fontId="24" fillId="0" borderId="0" xfId="1" applyNumberFormat="1" applyBorder="1" applyAlignment="1"/>
    <xf numFmtId="14" fontId="7" fillId="0" borderId="0" xfId="0" applyNumberFormat="1" applyFont="1"/>
    <xf numFmtId="15" fontId="7" fillId="0" borderId="0" xfId="0" applyNumberFormat="1" applyFont="1"/>
    <xf numFmtId="17" fontId="27" fillId="0" borderId="0" xfId="0" quotePrefix="1" applyNumberFormat="1" applyFont="1"/>
    <xf numFmtId="0" fontId="27" fillId="0" borderId="0" xfId="0" applyFont="1"/>
    <xf numFmtId="0" fontId="4" fillId="2" borderId="18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21" fontId="4" fillId="0" borderId="19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10" fontId="1" fillId="0" borderId="0" xfId="0" applyNumberFormat="1" applyFont="1"/>
    <xf numFmtId="166" fontId="7" fillId="0" borderId="0" xfId="0" applyNumberFormat="1" applyFont="1"/>
    <xf numFmtId="21" fontId="0" fillId="0" borderId="0" xfId="0" applyNumberFormat="1"/>
    <xf numFmtId="0" fontId="9" fillId="0" borderId="2" xfId="0" applyFont="1" applyBorder="1" applyAlignment="1">
      <alignment horizontal="left"/>
    </xf>
    <xf numFmtId="46" fontId="4" fillId="2" borderId="1" xfId="0" applyNumberFormat="1" applyFont="1" applyFill="1" applyBorder="1" applyAlignment="1">
      <alignment horizontal="center"/>
    </xf>
    <xf numFmtId="46" fontId="4" fillId="0" borderId="19" xfId="0" applyNumberFormat="1" applyFont="1" applyBorder="1" applyAlignment="1">
      <alignment horizontal="center"/>
    </xf>
    <xf numFmtId="46" fontId="4" fillId="2" borderId="19" xfId="0" applyNumberFormat="1" applyFont="1" applyFill="1" applyBorder="1" applyAlignment="1">
      <alignment horizontal="center"/>
    </xf>
    <xf numFmtId="46" fontId="4" fillId="2" borderId="24" xfId="0" applyNumberFormat="1" applyFont="1" applyFill="1" applyBorder="1" applyAlignment="1">
      <alignment horizontal="center"/>
    </xf>
    <xf numFmtId="46" fontId="4" fillId="0" borderId="25" xfId="0" applyNumberFormat="1" applyFont="1" applyBorder="1" applyAlignment="1">
      <alignment horizontal="center"/>
    </xf>
    <xf numFmtId="46" fontId="4" fillId="2" borderId="25" xfId="0" applyNumberFormat="1" applyFont="1" applyFill="1" applyBorder="1" applyAlignment="1">
      <alignment horizontal="center"/>
    </xf>
    <xf numFmtId="46" fontId="4" fillId="2" borderId="26" xfId="0" applyNumberFormat="1" applyFont="1" applyFill="1" applyBorder="1" applyAlignment="1">
      <alignment horizontal="center"/>
    </xf>
    <xf numFmtId="0" fontId="7" fillId="0" borderId="1" xfId="0" applyFont="1" applyBorder="1"/>
    <xf numFmtId="0" fontId="24" fillId="0" borderId="0" xfId="1" applyNumberFormat="1" applyAlignment="1"/>
    <xf numFmtId="0" fontId="7" fillId="0" borderId="0" xfId="0" quotePrefix="1" applyFont="1"/>
    <xf numFmtId="0" fontId="1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3344418901"/>
          <c:y val="2.6825633383010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3573220796970281"/>
          <c:w val="0.83588837677342542"/>
          <c:h val="0.75392328931434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Track: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Parameters!$A$36</c:f>
              <c:strCache>
                <c:ptCount val="1"/>
                <c:pt idx="0">
                  <c:v>Road: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Parameters!$B$12:$B$32</c:f>
              <c:numCache>
                <c:formatCode>0.0000</c:formatCode>
                <c:ptCount val="21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  <c:pt idx="18">
                  <c:v>150</c:v>
                </c:pt>
                <c:pt idx="19">
                  <c:v>160.93440000000001</c:v>
                </c:pt>
                <c:pt idx="20">
                  <c:v>200</c:v>
                </c:pt>
              </c:numCache>
            </c:numRef>
          </c:xVal>
          <c:yVal>
            <c:numRef>
              <c:f>Parameters!$C$12:$C$32</c:f>
              <c:numCache>
                <c:formatCode>0.00000</c:formatCode>
                <c:ptCount val="21"/>
                <c:pt idx="0">
                  <c:v>2.6201151939340921</c:v>
                </c:pt>
                <c:pt idx="1">
                  <c:v>2.9466666666666668</c:v>
                </c:pt>
                <c:pt idx="4">
                  <c:v>3.0583333333333331</c:v>
                </c:pt>
                <c:pt idx="6">
                  <c:v>2.9716666666666667</c:v>
                </c:pt>
                <c:pt idx="7">
                  <c:v>3.1986111111111111</c:v>
                </c:pt>
                <c:pt idx="8">
                  <c:v>3.13</c:v>
                </c:pt>
                <c:pt idx="9">
                  <c:v>3.112034054455314</c:v>
                </c:pt>
                <c:pt idx="10">
                  <c:v>3.2424999999999997</c:v>
                </c:pt>
                <c:pt idx="11">
                  <c:v>3.0801437769087974</c:v>
                </c:pt>
                <c:pt idx="12">
                  <c:v>3.3006666666666664</c:v>
                </c:pt>
                <c:pt idx="13">
                  <c:v>3.2794444444444446</c:v>
                </c:pt>
                <c:pt idx="14">
                  <c:v>3.1773116877987118</c:v>
                </c:pt>
                <c:pt idx="15">
                  <c:v>3.7730000000000001</c:v>
                </c:pt>
                <c:pt idx="16">
                  <c:v>4.229052334367295</c:v>
                </c:pt>
                <c:pt idx="17">
                  <c:v>4.2061666666666664</c:v>
                </c:pt>
                <c:pt idx="18">
                  <c:v>5.5060000000000002</c:v>
                </c:pt>
                <c:pt idx="19">
                  <c:v>5.1429857962830399</c:v>
                </c:pt>
                <c:pt idx="2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E-4842-8426-D019745D47DF}"/>
            </c:ext>
          </c:extLst>
        </c:ser>
        <c:ser>
          <c:idx val="2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E-4842-8426-D019745D47DF}"/>
            </c:ext>
          </c:extLst>
        </c:ser>
        <c:ser>
          <c:idx val="6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3.0793537938934317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E-4842-8426-D019745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</c:valAx>
      <c:valAx>
        <c:axId val="140955008"/>
        <c:scaling>
          <c:orientation val="minMax"/>
          <c:max val="4"/>
          <c:min val="2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41626073852212081"/>
          <c:h val="0.189557716882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56.316666666666677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51.466666666666676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52.54999999999999</c:v>
                </c:pt>
                <c:pt idx="23" formatCode="0.000">
                  <c:v>51.68333333333333</c:v>
                </c:pt>
                <c:pt idx="24" formatCode="0.000">
                  <c:v>52.04999999999999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52.233333333333327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51.183333333333323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54.483333333333341</c:v>
                </c:pt>
                <c:pt idx="38" formatCode="0.000">
                  <c:v>53</c:v>
                </c:pt>
                <c:pt idx="39" formatCode="0.000">
                  <c:v>54.516666666666673</c:v>
                </c:pt>
                <c:pt idx="40" formatCode="0.000">
                  <c:v>54.533333333333331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63.733333333333327</c:v>
                </c:pt>
                <c:pt idx="54" formatCode="0.000">
                  <c:v>62.65</c:v>
                </c:pt>
                <c:pt idx="55" formatCode="0.000">
                  <c:v>63.9</c:v>
                </c:pt>
                <c:pt idx="56" formatCode="0.000">
                  <c:v>64.933333333333337</c:v>
                </c:pt>
                <c:pt idx="57" formatCode="0.000">
                  <c:v>64.216666666666669</c:v>
                </c:pt>
                <c:pt idx="58" formatCode="0.000">
                  <c:v>64.016666666666666</c:v>
                </c:pt>
                <c:pt idx="59" formatCode="0.000">
                  <c:v>68.283333333333346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68.666666666666671</c:v>
                </c:pt>
                <c:pt idx="64" formatCode="0.000">
                  <c:v>72.483333333333334</c:v>
                </c:pt>
                <c:pt idx="65" formatCode="0.000">
                  <c:v>71.400000000000006</c:v>
                </c:pt>
                <c:pt idx="66" formatCode="0.000">
                  <c:v>73.51666666666668</c:v>
                </c:pt>
                <c:pt idx="67" formatCode="0.000">
                  <c:v>71.983333333333334</c:v>
                </c:pt>
                <c:pt idx="68" formatCode="0.000">
                  <c:v>74.466666666666669</c:v>
                </c:pt>
                <c:pt idx="69" formatCode="0.000">
                  <c:v>74.716666666666669</c:v>
                </c:pt>
                <c:pt idx="70" formatCode="0.000">
                  <c:v>77.949999999999989</c:v>
                </c:pt>
                <c:pt idx="71" formatCode="0.000">
                  <c:v>79.466666666666669</c:v>
                </c:pt>
                <c:pt idx="72" formatCode="0.000">
                  <c:v>80.949999999999989</c:v>
                </c:pt>
                <c:pt idx="73" formatCode="0.000">
                  <c:v>81.5</c:v>
                </c:pt>
                <c:pt idx="74" formatCode="0.000">
                  <c:v>82.083333333333343</c:v>
                </c:pt>
                <c:pt idx="75" formatCode="0.000">
                  <c:v>96.883333333333326</c:v>
                </c:pt>
                <c:pt idx="76" formatCode="0.000">
                  <c:v>96.300000000000011</c:v>
                </c:pt>
                <c:pt idx="77" formatCode="0.000">
                  <c:v>99.533333333333331</c:v>
                </c:pt>
                <c:pt idx="78" formatCode="0.000">
                  <c:v>115.41666666666667</c:v>
                </c:pt>
                <c:pt idx="79" formatCode="0.00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73.430241270792735</c:v>
                </c:pt>
                <c:pt idx="5" formatCode="0.000">
                  <c:v>69.820461669991445</c:v>
                </c:pt>
                <c:pt idx="6" formatCode="0.000">
                  <c:v>66.71204901293396</c:v>
                </c:pt>
                <c:pt idx="7" formatCode="0.000">
                  <c:v>64.018813692187081</c:v>
                </c:pt>
                <c:pt idx="8" formatCode="0.000">
                  <c:v>61.681772406847927</c:v>
                </c:pt>
                <c:pt idx="9" formatCode="0.000">
                  <c:v>59.639727361246344</c:v>
                </c:pt>
                <c:pt idx="10" formatCode="0.000">
                  <c:v>57.851239669421481</c:v>
                </c:pt>
                <c:pt idx="11" formatCode="0.000">
                  <c:v>56.283023202389145</c:v>
                </c:pt>
                <c:pt idx="12" formatCode="0.000">
                  <c:v>54.91426650229743</c:v>
                </c:pt>
                <c:pt idx="13" formatCode="0.000">
                  <c:v>53.71629028721771</c:v>
                </c:pt>
                <c:pt idx="14" formatCode="0.000">
                  <c:v>52.671181339352891</c:v>
                </c:pt>
                <c:pt idx="15" formatCode="0.000">
                  <c:v>51.715039577836407</c:v>
                </c:pt>
                <c:pt idx="16" formatCode="0.000">
                  <c:v>50.792992640199017</c:v>
                </c:pt>
                <c:pt idx="17" formatCode="0.000">
                  <c:v>50.010206164523368</c:v>
                </c:pt>
                <c:pt idx="18" formatCode="0.000">
                  <c:v>49.459977793479347</c:v>
                </c:pt>
                <c:pt idx="19" formatCode="0.000">
                  <c:v>49.122807017543849</c:v>
                </c:pt>
                <c:pt idx="20" formatCode="0.000">
                  <c:v>48.999999999999993</c:v>
                </c:pt>
                <c:pt idx="21" formatCode="0.000">
                  <c:v>48.999999999999993</c:v>
                </c:pt>
                <c:pt idx="22" formatCode="0.000">
                  <c:v>48.999999999999993</c:v>
                </c:pt>
                <c:pt idx="23" formatCode="0.000">
                  <c:v>48.999999999999993</c:v>
                </c:pt>
                <c:pt idx="24" formatCode="0.000">
                  <c:v>48.999999999999993</c:v>
                </c:pt>
                <c:pt idx="25" formatCode="0.000">
                  <c:v>48.999999999999993</c:v>
                </c:pt>
                <c:pt idx="26" formatCode="0.000">
                  <c:v>48.999999999999993</c:v>
                </c:pt>
                <c:pt idx="27" formatCode="0.000">
                  <c:v>48.999999999999993</c:v>
                </c:pt>
                <c:pt idx="28" formatCode="0.000">
                  <c:v>49.004900490048996</c:v>
                </c:pt>
                <c:pt idx="29" formatCode="0.000">
                  <c:v>49.034324026818766</c:v>
                </c:pt>
                <c:pt idx="30" formatCode="0.000">
                  <c:v>49.088359046283301</c:v>
                </c:pt>
                <c:pt idx="31" formatCode="0.000">
                  <c:v>49.172102358253881</c:v>
                </c:pt>
                <c:pt idx="32" formatCode="0.000">
                  <c:v>49.275945293644405</c:v>
                </c:pt>
                <c:pt idx="33" formatCode="0.000">
                  <c:v>49.400141143260399</c:v>
                </c:pt>
                <c:pt idx="34" formatCode="0.000">
                  <c:v>49.555016181229767</c:v>
                </c:pt>
                <c:pt idx="35" formatCode="0.000">
                  <c:v>49.736094194072265</c:v>
                </c:pt>
                <c:pt idx="36" formatCode="0.000">
                  <c:v>49.943940474977062</c:v>
                </c:pt>
                <c:pt idx="37" formatCode="0.000">
                  <c:v>50.179211469534039</c:v>
                </c:pt>
                <c:pt idx="38" formatCode="0.000">
                  <c:v>50.442660078237587</c:v>
                </c:pt>
                <c:pt idx="39" formatCode="0.000">
                  <c:v>50.735141851314964</c:v>
                </c:pt>
                <c:pt idx="40" formatCode="0.000">
                  <c:v>51.057622173595909</c:v>
                </c:pt>
                <c:pt idx="41" formatCode="0.000">
                  <c:v>51.405791019723026</c:v>
                </c:pt>
                <c:pt idx="42" formatCode="0.000">
                  <c:v>51.791565373639138</c:v>
                </c:pt>
                <c:pt idx="43" formatCode="0.000">
                  <c:v>52.210974960042613</c:v>
                </c:pt>
                <c:pt idx="44" formatCode="0.000">
                  <c:v>52.665520206362849</c:v>
                </c:pt>
                <c:pt idx="45" formatCode="0.000">
                  <c:v>53.151100987091866</c:v>
                </c:pt>
                <c:pt idx="46" formatCode="0.000">
                  <c:v>53.680981595092021</c:v>
                </c:pt>
                <c:pt idx="47" formatCode="0.000">
                  <c:v>54.245544116019033</c:v>
                </c:pt>
                <c:pt idx="48" formatCode="0.000">
                  <c:v>54.858934169278989</c:v>
                </c:pt>
                <c:pt idx="49" formatCode="0.000">
                  <c:v>55.49263873159682</c:v>
                </c:pt>
                <c:pt idx="50" formatCode="0.000">
                  <c:v>56.147587945456621</c:v>
                </c:pt>
                <c:pt idx="51" formatCode="0.000">
                  <c:v>56.81159420289854</c:v>
                </c:pt>
                <c:pt idx="52" formatCode="0.000">
                  <c:v>57.491493605537954</c:v>
                </c:pt>
                <c:pt idx="53" formatCode="0.000">
                  <c:v>58.194774346793345</c:v>
                </c:pt>
                <c:pt idx="54" formatCode="0.000">
                  <c:v>58.90839144025005</c:v>
                </c:pt>
                <c:pt idx="55" formatCode="0.000">
                  <c:v>59.639727361246344</c:v>
                </c:pt>
                <c:pt idx="56" formatCode="0.000">
                  <c:v>60.396893874029324</c:v>
                </c:pt>
                <c:pt idx="57" formatCode="0.000">
                  <c:v>61.165896891773798</c:v>
                </c:pt>
                <c:pt idx="58" formatCode="0.000">
                  <c:v>61.954735111897826</c:v>
                </c:pt>
                <c:pt idx="59" formatCode="0.000">
                  <c:v>62.772226492441703</c:v>
                </c:pt>
                <c:pt idx="60" formatCode="0.000">
                  <c:v>63.603322949117334</c:v>
                </c:pt>
                <c:pt idx="61" formatCode="0.000">
                  <c:v>64.456721915285442</c:v>
                </c:pt>
                <c:pt idx="62" formatCode="0.000">
                  <c:v>65.342045606080802</c:v>
                </c:pt>
                <c:pt idx="63" formatCode="0.000">
                  <c:v>66.24307151547923</c:v>
                </c:pt>
                <c:pt idx="64" formatCode="0.000">
                  <c:v>67.169294037011639</c:v>
                </c:pt>
                <c:pt idx="65" formatCode="0.000">
                  <c:v>68.131256952169068</c:v>
                </c:pt>
                <c:pt idx="66" formatCode="0.000">
                  <c:v>69.111424541607889</c:v>
                </c:pt>
                <c:pt idx="67" formatCode="0.000">
                  <c:v>70.120206067544359</c:v>
                </c:pt>
                <c:pt idx="68" formatCode="0.000">
                  <c:v>71.16920842411038</c:v>
                </c:pt>
                <c:pt idx="69" formatCode="0.000">
                  <c:v>72.239422084623314</c:v>
                </c:pt>
                <c:pt idx="70" formatCode="0.000">
                  <c:v>73.342314024846573</c:v>
                </c:pt>
                <c:pt idx="71" formatCode="0.000">
                  <c:v>74.490726664639695</c:v>
                </c:pt>
                <c:pt idx="72" formatCode="0.000">
                  <c:v>75.663990117356391</c:v>
                </c:pt>
                <c:pt idx="73" formatCode="0.000">
                  <c:v>76.87480389080639</c:v>
                </c:pt>
                <c:pt idx="74" formatCode="0.000">
                  <c:v>78.137458140647411</c:v>
                </c:pt>
                <c:pt idx="75" formatCode="0.000">
                  <c:v>79.442282749675726</c:v>
                </c:pt>
                <c:pt idx="76" formatCode="0.000">
                  <c:v>80.871430929196222</c:v>
                </c:pt>
                <c:pt idx="77" formatCode="0.000">
                  <c:v>82.477697357347239</c:v>
                </c:pt>
                <c:pt idx="78" formatCode="0.000">
                  <c:v>84.250343878954595</c:v>
                </c:pt>
                <c:pt idx="79" formatCode="0.000">
                  <c:v>86.222065810311435</c:v>
                </c:pt>
                <c:pt idx="80" formatCode="0.000">
                  <c:v>88.41573439191626</c:v>
                </c:pt>
                <c:pt idx="81" formatCode="0.000">
                  <c:v>90.858520304097894</c:v>
                </c:pt>
                <c:pt idx="82" formatCode="0.000">
                  <c:v>93.565018140156553</c:v>
                </c:pt>
                <c:pt idx="83" formatCode="0.000">
                  <c:v>96.608832807570963</c:v>
                </c:pt>
                <c:pt idx="84" formatCode="0.000">
                  <c:v>99.999999999999986</c:v>
                </c:pt>
                <c:pt idx="85" formatCode="0.000">
                  <c:v>103.81355932203388</c:v>
                </c:pt>
                <c:pt idx="86" formatCode="0.000">
                  <c:v>108.12003530450131</c:v>
                </c:pt>
                <c:pt idx="87" formatCode="0.000">
                  <c:v>113.00738007380073</c:v>
                </c:pt>
                <c:pt idx="88" formatCode="0.000">
                  <c:v>118.58664085188768</c:v>
                </c:pt>
                <c:pt idx="89" formatCode="0.000">
                  <c:v>124.99999999999997</c:v>
                </c:pt>
                <c:pt idx="90" formatCode="0.000">
                  <c:v>132.39664955417453</c:v>
                </c:pt>
                <c:pt idx="91" formatCode="0.000">
                  <c:v>141.04778353483016</c:v>
                </c:pt>
                <c:pt idx="92" formatCode="0.000">
                  <c:v>151.28125964803948</c:v>
                </c:pt>
                <c:pt idx="93" formatCode="0.000">
                  <c:v>163.55140186915887</c:v>
                </c:pt>
                <c:pt idx="94" formatCode="0.000">
                  <c:v>178.50637522768668</c:v>
                </c:pt>
                <c:pt idx="95" formatCode="0.000">
                  <c:v>197.10378117457762</c:v>
                </c:pt>
                <c:pt idx="96" formatCode="0.000">
                  <c:v>220.72072072072069</c:v>
                </c:pt>
                <c:pt idx="97" formatCode="0.000">
                  <c:v>251.7985611510791</c:v>
                </c:pt>
                <c:pt idx="98" formatCode="0.000">
                  <c:v>294.47115384615381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50"/>
          <c:min val="4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5622144841"/>
          <c:y val="0.30250236664703278"/>
          <c:w val="0.29281305280959891"/>
          <c:h val="0.22665704537341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903225806451612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6" formatCode="0.000">
                  <c:v>91.050000000000011</c:v>
                </c:pt>
                <c:pt idx="7" formatCode="0.000">
                  <c:v>92.55</c:v>
                </c:pt>
                <c:pt idx="8" formatCode="0.000">
                  <c:v>89.966666666666669</c:v>
                </c:pt>
                <c:pt idx="9" formatCode="0.000">
                  <c:v>89.316666666666663</c:v>
                </c:pt>
                <c:pt idx="10" formatCode="0.000">
                  <c:v>80.666666666666657</c:v>
                </c:pt>
                <c:pt idx="11" formatCode="0.000">
                  <c:v>78.55</c:v>
                </c:pt>
                <c:pt idx="12" formatCode="0.000">
                  <c:v>82.266666666666666</c:v>
                </c:pt>
                <c:pt idx="13" formatCode="0.000">
                  <c:v>76.983333333333334</c:v>
                </c:pt>
                <c:pt idx="14" formatCode="0.000">
                  <c:v>73.683333333333337</c:v>
                </c:pt>
                <c:pt idx="15" formatCode="0.000">
                  <c:v>81.5</c:v>
                </c:pt>
                <c:pt idx="16" formatCode="0.000">
                  <c:v>75.433333333333337</c:v>
                </c:pt>
                <c:pt idx="17" formatCode="0.000">
                  <c:v>74.3</c:v>
                </c:pt>
                <c:pt idx="18" formatCode="0.000">
                  <c:v>74.150000000000006</c:v>
                </c:pt>
                <c:pt idx="19" formatCode="0.000">
                  <c:v>74.916666666666657</c:v>
                </c:pt>
                <c:pt idx="20" formatCode="0.000">
                  <c:v>70.816666666666663</c:v>
                </c:pt>
                <c:pt idx="21" formatCode="0.000">
                  <c:v>69.55</c:v>
                </c:pt>
                <c:pt idx="22" formatCode="0.000">
                  <c:v>72.25</c:v>
                </c:pt>
                <c:pt idx="23" formatCode="0.000">
                  <c:v>69.516666666666666</c:v>
                </c:pt>
                <c:pt idx="24" formatCode="0.000">
                  <c:v>66.86666666666666</c:v>
                </c:pt>
                <c:pt idx="25" formatCode="0.000">
                  <c:v>69.95</c:v>
                </c:pt>
                <c:pt idx="26" formatCode="0.000">
                  <c:v>68.333333333333343</c:v>
                </c:pt>
                <c:pt idx="27" formatCode="0.000">
                  <c:v>69.066666666666663</c:v>
                </c:pt>
                <c:pt idx="28" formatCode="0.000">
                  <c:v>67.11666666666666</c:v>
                </c:pt>
                <c:pt idx="29" formatCode="0.000">
                  <c:v>69.55</c:v>
                </c:pt>
                <c:pt idx="30" formatCode="0.000">
                  <c:v>69.233333333333334</c:v>
                </c:pt>
                <c:pt idx="31" formatCode="0.000">
                  <c:v>69.849999999999994</c:v>
                </c:pt>
                <c:pt idx="32" formatCode="0.000">
                  <c:v>67.766666666666666</c:v>
                </c:pt>
                <c:pt idx="33" formatCode="0.000">
                  <c:v>65.866666666666674</c:v>
                </c:pt>
                <c:pt idx="34" formatCode="0.000">
                  <c:v>68.916666666666671</c:v>
                </c:pt>
                <c:pt idx="35" formatCode="0.000">
                  <c:v>69.449999999999989</c:v>
                </c:pt>
                <c:pt idx="36" formatCode="0.000">
                  <c:v>69.033333333333331</c:v>
                </c:pt>
                <c:pt idx="37" formatCode="0.000">
                  <c:v>67.88333333333334</c:v>
                </c:pt>
                <c:pt idx="38" formatCode="0.000">
                  <c:v>65.88333333333334</c:v>
                </c:pt>
                <c:pt idx="39" formatCode="0.000">
                  <c:v>73.766666666666666</c:v>
                </c:pt>
                <c:pt idx="40" formatCode="0.000">
                  <c:v>72.649999999999991</c:v>
                </c:pt>
                <c:pt idx="41" formatCode="0.000">
                  <c:v>74.283333333333331</c:v>
                </c:pt>
                <c:pt idx="42" formatCode="0.000">
                  <c:v>74.599999999999994</c:v>
                </c:pt>
                <c:pt idx="43" formatCode="0.000">
                  <c:v>76.616666666666674</c:v>
                </c:pt>
                <c:pt idx="44" formatCode="0.000">
                  <c:v>78.816666666666663</c:v>
                </c:pt>
                <c:pt idx="45" formatCode="0.000">
                  <c:v>74.216666666666669</c:v>
                </c:pt>
                <c:pt idx="46" formatCode="0.000">
                  <c:v>74.45</c:v>
                </c:pt>
                <c:pt idx="47" formatCode="0.000">
                  <c:v>80.216666666666669</c:v>
                </c:pt>
                <c:pt idx="48" formatCode="0.000">
                  <c:v>81.033333333333331</c:v>
                </c:pt>
                <c:pt idx="49" formatCode="0.000">
                  <c:v>82.600000000000009</c:v>
                </c:pt>
                <c:pt idx="50" formatCode="0.000">
                  <c:v>83.533333333333331</c:v>
                </c:pt>
                <c:pt idx="51" formatCode="0.000">
                  <c:v>82.65</c:v>
                </c:pt>
                <c:pt idx="52" formatCode="0.000">
                  <c:v>83.966666666666669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91.233333333333334</c:v>
                </c:pt>
                <c:pt idx="57" formatCode="0.000">
                  <c:v>89.36666666666666</c:v>
                </c:pt>
                <c:pt idx="58" formatCode="0.000">
                  <c:v>90.933333333333337</c:v>
                </c:pt>
                <c:pt idx="59" formatCode="0.000">
                  <c:v>89.133333333333326</c:v>
                </c:pt>
                <c:pt idx="60" formatCode="0.000">
                  <c:v>94.016666666666666</c:v>
                </c:pt>
                <c:pt idx="61" formatCode="0.000">
                  <c:v>97.2</c:v>
                </c:pt>
                <c:pt idx="62" formatCode="0.000">
                  <c:v>96.51666666666668</c:v>
                </c:pt>
                <c:pt idx="63" formatCode="0.000">
                  <c:v>103.39999999999999</c:v>
                </c:pt>
                <c:pt idx="64" formatCode="0.000">
                  <c:v>96.133333333333326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116.01666666666667</c:v>
                </c:pt>
                <c:pt idx="69" formatCode="0.000">
                  <c:v>106.35</c:v>
                </c:pt>
                <c:pt idx="70" formatCode="0.000">
                  <c:v>107.18333333333334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114.78333333333332</c:v>
                </c:pt>
                <c:pt idx="74" formatCode="0.000">
                  <c:v>116.41666666666667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F53-9F60-3D24B54EF146}"/>
            </c:ext>
          </c:extLst>
        </c:ser>
        <c:ser>
          <c:idx val="2"/>
          <c:order val="1"/>
          <c:tx>
            <c:v>Proposed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4" formatCode="0.000">
                  <c:v>95.839177185600732</c:v>
                </c:pt>
                <c:pt idx="5" formatCode="0.000">
                  <c:v>90.774907749077485</c:v>
                </c:pt>
                <c:pt idx="6" formatCode="0.000">
                  <c:v>86.449254990160227</c:v>
                </c:pt>
                <c:pt idx="7" formatCode="0.000">
                  <c:v>82.70575578267885</c:v>
                </c:pt>
                <c:pt idx="8" formatCode="0.000">
                  <c:v>79.467631476934997</c:v>
                </c:pt>
                <c:pt idx="9" formatCode="0.000">
                  <c:v>76.645064805583246</c:v>
                </c:pt>
                <c:pt idx="10" formatCode="0.000">
                  <c:v>74.176818236642134</c:v>
                </c:pt>
                <c:pt idx="11" formatCode="0.000">
                  <c:v>72.014051522248238</c:v>
                </c:pt>
                <c:pt idx="12" formatCode="0.000">
                  <c:v>70.125427594070686</c:v>
                </c:pt>
                <c:pt idx="13" formatCode="0.000">
                  <c:v>68.462651675386837</c:v>
                </c:pt>
                <c:pt idx="14" formatCode="0.000">
                  <c:v>67.015364498202018</c:v>
                </c:pt>
                <c:pt idx="15" formatCode="0.000">
                  <c:v>65.691091647083951</c:v>
                </c:pt>
                <c:pt idx="16" formatCode="0.000">
                  <c:v>64.418141824656956</c:v>
                </c:pt>
                <c:pt idx="17" formatCode="0.000">
                  <c:v>63.317203747554814</c:v>
                </c:pt>
                <c:pt idx="18" formatCode="0.000">
                  <c:v>62.493649019408593</c:v>
                </c:pt>
                <c:pt idx="19" formatCode="0.000">
                  <c:v>61.92106322996375</c:v>
                </c:pt>
                <c:pt idx="20" formatCode="0.000">
                  <c:v>61.5923885828743</c:v>
                </c:pt>
                <c:pt idx="21" formatCode="0.000">
                  <c:v>61.499999999999993</c:v>
                </c:pt>
                <c:pt idx="22" formatCode="0.000">
                  <c:v>61.499999999999993</c:v>
                </c:pt>
                <c:pt idx="23" formatCode="0.000">
                  <c:v>61.499999999999993</c:v>
                </c:pt>
                <c:pt idx="24" formatCode="0.000">
                  <c:v>61.499999999999993</c:v>
                </c:pt>
                <c:pt idx="25" formatCode="0.000">
                  <c:v>61.499999999999993</c:v>
                </c:pt>
                <c:pt idx="26" formatCode="0.000">
                  <c:v>61.499999999999993</c:v>
                </c:pt>
                <c:pt idx="27" formatCode="0.000">
                  <c:v>61.499999999999993</c:v>
                </c:pt>
                <c:pt idx="28" formatCode="0.000">
                  <c:v>61.499999999999993</c:v>
                </c:pt>
                <c:pt idx="29" formatCode="0.000">
                  <c:v>61.518455536660987</c:v>
                </c:pt>
                <c:pt idx="30" formatCode="0.000">
                  <c:v>61.573888666399668</c:v>
                </c:pt>
                <c:pt idx="31" formatCode="0.000">
                  <c:v>61.660316823741724</c:v>
                </c:pt>
                <c:pt idx="32" formatCode="0.000">
                  <c:v>61.778001004520334</c:v>
                </c:pt>
                <c:pt idx="33" formatCode="0.000">
                  <c:v>61.927298358674854</c:v>
                </c:pt>
                <c:pt idx="34" formatCode="0.000">
                  <c:v>62.114937885062112</c:v>
                </c:pt>
                <c:pt idx="35" formatCode="0.000">
                  <c:v>62.335292925197642</c:v>
                </c:pt>
                <c:pt idx="36" formatCode="0.000">
                  <c:v>62.589049460614689</c:v>
                </c:pt>
                <c:pt idx="37" formatCode="0.000">
                  <c:v>62.877006441059194</c:v>
                </c:pt>
                <c:pt idx="38" formatCode="0.000">
                  <c:v>63.200082211489054</c:v>
                </c:pt>
                <c:pt idx="39" formatCode="0.000">
                  <c:v>63.565891472868209</c:v>
                </c:pt>
                <c:pt idx="40" formatCode="0.000">
                  <c:v>63.96921156646556</c:v>
                </c:pt>
                <c:pt idx="41" formatCode="0.000">
                  <c:v>64.411395056556344</c:v>
                </c:pt>
                <c:pt idx="42" formatCode="0.000">
                  <c:v>64.900802026171377</c:v>
                </c:pt>
                <c:pt idx="43" formatCode="0.000">
                  <c:v>65.432492818384929</c:v>
                </c:pt>
                <c:pt idx="44" formatCode="0.000">
                  <c:v>66.001287830006433</c:v>
                </c:pt>
                <c:pt idx="45" formatCode="0.000">
                  <c:v>66.630552546045493</c:v>
                </c:pt>
                <c:pt idx="46" formatCode="0.000">
                  <c:v>67.301378857518046</c:v>
                </c:pt>
                <c:pt idx="47" formatCode="0.000">
                  <c:v>68.030973451327426</c:v>
                </c:pt>
                <c:pt idx="48" formatCode="0.000">
                  <c:v>68.807339449541274</c:v>
                </c:pt>
                <c:pt idx="49" formatCode="0.000">
                  <c:v>69.617387366991167</c:v>
                </c:pt>
                <c:pt idx="50" formatCode="0.000">
                  <c:v>70.446735395188995</c:v>
                </c:pt>
                <c:pt idx="51" formatCode="0.000">
                  <c:v>71.287817317723423</c:v>
                </c:pt>
                <c:pt idx="52" formatCode="0.000">
                  <c:v>72.157690953889471</c:v>
                </c:pt>
                <c:pt idx="53" formatCode="0.000">
                  <c:v>73.049055707328648</c:v>
                </c:pt>
                <c:pt idx="54" formatCode="0.000">
                  <c:v>73.953823953823942</c:v>
                </c:pt>
                <c:pt idx="55" formatCode="0.000">
                  <c:v>74.890404286410117</c:v>
                </c:pt>
                <c:pt idx="56" formatCode="0.000">
                  <c:v>75.851011346817955</c:v>
                </c:pt>
                <c:pt idx="57" formatCode="0.000">
                  <c:v>76.826983135540274</c:v>
                </c:pt>
                <c:pt idx="58" formatCode="0.000">
                  <c:v>77.838248322997075</c:v>
                </c:pt>
                <c:pt idx="59" formatCode="0.000">
                  <c:v>78.876490958060785</c:v>
                </c:pt>
                <c:pt idx="60" formatCode="0.000">
                  <c:v>79.93241486872887</c:v>
                </c:pt>
                <c:pt idx="61" formatCode="0.000">
                  <c:v>81.027667984189719</c:v>
                </c:pt>
                <c:pt idx="62" formatCode="0.000">
                  <c:v>82.153352925460851</c:v>
                </c:pt>
                <c:pt idx="63" formatCode="0.000">
                  <c:v>83.299471759447371</c:v>
                </c:pt>
                <c:pt idx="64" formatCode="0.000">
                  <c:v>84.489627696112095</c:v>
                </c:pt>
                <c:pt idx="65" formatCode="0.000">
                  <c:v>85.714285714285708</c:v>
                </c:pt>
                <c:pt idx="66" formatCode="0.000">
                  <c:v>86.9626696832579</c:v>
                </c:pt>
                <c:pt idx="67" formatCode="0.000">
                  <c:v>88.260619977037877</c:v>
                </c:pt>
                <c:pt idx="68" formatCode="0.000">
                  <c:v>89.597902097902093</c:v>
                </c:pt>
                <c:pt idx="69" formatCode="0.000">
                  <c:v>90.962875314302607</c:v>
                </c:pt>
                <c:pt idx="70" formatCode="0.000">
                  <c:v>92.383956737269031</c:v>
                </c:pt>
                <c:pt idx="71" formatCode="0.000">
                  <c:v>93.850144971768643</c:v>
                </c:pt>
                <c:pt idx="72" formatCode="0.000">
                  <c:v>95.348837209302317</c:v>
                </c:pt>
                <c:pt idx="73" formatCode="0.000">
                  <c:v>96.911440277340034</c:v>
                </c:pt>
                <c:pt idx="74" formatCode="0.000">
                  <c:v>98.526113425184235</c:v>
                </c:pt>
                <c:pt idx="75" formatCode="0.000">
                  <c:v>100.17918227724384</c:v>
                </c:pt>
                <c:pt idx="76" formatCode="0.000">
                  <c:v>101.99004975124377</c:v>
                </c:pt>
                <c:pt idx="77" formatCode="0.000">
                  <c:v>104.00811770674783</c:v>
                </c:pt>
                <c:pt idx="78" formatCode="0.000">
                  <c:v>106.25431928127159</c:v>
                </c:pt>
                <c:pt idx="79" formatCode="0.000">
                  <c:v>108.75331564986736</c:v>
                </c:pt>
                <c:pt idx="80" formatCode="0.000">
                  <c:v>111.53427638737757</c:v>
                </c:pt>
                <c:pt idx="81" formatCode="0.000">
                  <c:v>114.6318732525629</c:v>
                </c:pt>
                <c:pt idx="82" formatCode="0.000">
                  <c:v>118.0648876943751</c:v>
                </c:pt>
                <c:pt idx="83" formatCode="0.000">
                  <c:v>121.92704203013481</c:v>
                </c:pt>
                <c:pt idx="84" formatCode="0.000">
                  <c:v>126.23152709359604</c:v>
                </c:pt>
                <c:pt idx="85" formatCode="0.000">
                  <c:v>131.10211042421656</c:v>
                </c:pt>
                <c:pt idx="86" formatCode="0.000">
                  <c:v>136.57561625582943</c:v>
                </c:pt>
                <c:pt idx="87" formatCode="0.000">
                  <c:v>142.82396655829075</c:v>
                </c:pt>
                <c:pt idx="88" formatCode="0.000">
                  <c:v>149.92686494392976</c:v>
                </c:pt>
                <c:pt idx="89" formatCode="0.000">
                  <c:v>158.1383389046027</c:v>
                </c:pt>
                <c:pt idx="90" formatCode="0.000">
                  <c:v>167.62060506950121</c:v>
                </c:pt>
                <c:pt idx="91" formatCode="0.000">
                  <c:v>178.72711421098515</c:v>
                </c:pt>
                <c:pt idx="92" formatCode="0.000">
                  <c:v>191.88767550702025</c:v>
                </c:pt>
                <c:pt idx="93" formatCode="0.000">
                  <c:v>207.70010131712257</c:v>
                </c:pt>
                <c:pt idx="94" formatCode="0.000">
                  <c:v>227.10487444608566</c:v>
                </c:pt>
                <c:pt idx="95" formatCode="0.000">
                  <c:v>251.22549019607843</c:v>
                </c:pt>
                <c:pt idx="96" formatCode="0.000">
                  <c:v>282.11009174311926</c:v>
                </c:pt>
                <c:pt idx="97" formatCode="0.000">
                  <c:v>323.00420168067222</c:v>
                </c:pt>
                <c:pt idx="98" formatCode="0.000">
                  <c:v>379.62962962962956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D-4F53-9F60-3D24B54E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45629226962413"/>
          <c:y val="0.29838707359647676"/>
          <c:w val="0.26353453197317595"/>
          <c:h val="0.1684521875269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174711715677223"/>
          <c:y val="7.2393127771065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4615215370979731"/>
          <c:w val="0.87617458395028214"/>
          <c:h val="0.72328385199670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H.Marathon!$A$34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H.Marathon!$C$34</c:f>
              <c:numCache>
                <c:formatCode>0.000</c:formatCode>
                <c:ptCount val="1"/>
                <c:pt idx="0">
                  <c:v>64.516666666666666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5-49CD-8873-E2562F22AF4F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H.Marathon!$G$7:$G$106</c:f>
              <c:numCache>
                <c:formatCode>0.000</c:formatCode>
                <c:ptCount val="100"/>
                <c:pt idx="5">
                  <c:v>160.36666666666667</c:v>
                </c:pt>
                <c:pt idx="6">
                  <c:v>101.20000000000002</c:v>
                </c:pt>
                <c:pt idx="7">
                  <c:v>114.11666666666666</c:v>
                </c:pt>
                <c:pt idx="8">
                  <c:v>103.21666666666665</c:v>
                </c:pt>
                <c:pt idx="9">
                  <c:v>115.31666666666668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76.366666666666674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70.316666666666663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66.933333333333337</c:v>
                </c:pt>
                <c:pt idx="22">
                  <c:v>67.05</c:v>
                </c:pt>
                <c:pt idx="23">
                  <c:v>67.533333333333346</c:v>
                </c:pt>
                <c:pt idx="24">
                  <c:v>66.8</c:v>
                </c:pt>
                <c:pt idx="25">
                  <c:v>65.2</c:v>
                </c:pt>
                <c:pt idx="26">
                  <c:v>66.600000000000009</c:v>
                </c:pt>
                <c:pt idx="27">
                  <c:v>66.150000000000006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66.666666666666671</c:v>
                </c:pt>
                <c:pt idx="31">
                  <c:v>66.449999999999989</c:v>
                </c:pt>
                <c:pt idx="32">
                  <c:v>66.416666666666671</c:v>
                </c:pt>
                <c:pt idx="33">
                  <c:v>67.433333333333337</c:v>
                </c:pt>
                <c:pt idx="34">
                  <c:v>68.483333333333334</c:v>
                </c:pt>
                <c:pt idx="35">
                  <c:v>70.5</c:v>
                </c:pt>
                <c:pt idx="36">
                  <c:v>69.383333333333326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71.849999999999994</c:v>
                </c:pt>
                <c:pt idx="42">
                  <c:v>71.899999999999991</c:v>
                </c:pt>
                <c:pt idx="43">
                  <c:v>72.183333333333323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81.233333333333334</c:v>
                </c:pt>
                <c:pt idx="53">
                  <c:v>81.783333333333331</c:v>
                </c:pt>
                <c:pt idx="54">
                  <c:v>81.266666666666652</c:v>
                </c:pt>
                <c:pt idx="55">
                  <c:v>83.7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90.283333333333331</c:v>
                </c:pt>
                <c:pt idx="59">
                  <c:v>84.933333333333337</c:v>
                </c:pt>
                <c:pt idx="60">
                  <c:v>87.033333333333331</c:v>
                </c:pt>
                <c:pt idx="61">
                  <c:v>86.883333333333326</c:v>
                </c:pt>
                <c:pt idx="62">
                  <c:v>91.61666666666666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100.48333333333332</c:v>
                </c:pt>
                <c:pt idx="69">
                  <c:v>97.633333333333326</c:v>
                </c:pt>
                <c:pt idx="70">
                  <c:v>105.46666666666665</c:v>
                </c:pt>
                <c:pt idx="71">
                  <c:v>105.7</c:v>
                </c:pt>
                <c:pt idx="72">
                  <c:v>107.63333333333333</c:v>
                </c:pt>
                <c:pt idx="73">
                  <c:v>113.05000000000001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125.88333333333333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140.01666666666665</c:v>
                </c:pt>
                <c:pt idx="83">
                  <c:v>143.6</c:v>
                </c:pt>
                <c:pt idx="84">
                  <c:v>152.78333333333336</c:v>
                </c:pt>
                <c:pt idx="86">
                  <c:v>193.6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5-49CD-8873-E2562F22AF4F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111.51666666666668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75.23333333333332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67.216666666666654</c:v>
                </c:pt>
                <c:pt idx="20" formatCode="0.000">
                  <c:v>66.816666666666663</c:v>
                </c:pt>
                <c:pt idx="21" formatCode="0.000">
                  <c:v>65.599999999999994</c:v>
                </c:pt>
                <c:pt idx="22" formatCode="0.000">
                  <c:v>64.849999999999994</c:v>
                </c:pt>
                <c:pt idx="23" formatCode="0.000">
                  <c:v>66.183333333333337</c:v>
                </c:pt>
                <c:pt idx="24" formatCode="0.000">
                  <c:v>65.849999999999994</c:v>
                </c:pt>
                <c:pt idx="25" formatCode="0.000">
                  <c:v>64.816666666666663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65.833333333333343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66.11666666666666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67.266666666666666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72.05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79.649999999999991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84.833333333333329</c:v>
                </c:pt>
                <c:pt idx="58" formatCode="0.000">
                  <c:v>86</c:v>
                </c:pt>
                <c:pt idx="59" formatCode="0.000">
                  <c:v>84.933333333333337</c:v>
                </c:pt>
                <c:pt idx="60" formatCode="0.000">
                  <c:v>86.516666666666666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92.933333333333351</c:v>
                </c:pt>
                <c:pt idx="65" formatCode="0.000">
                  <c:v>94.73333333333332</c:v>
                </c:pt>
                <c:pt idx="66" formatCode="0.000">
                  <c:v>93.716666666666654</c:v>
                </c:pt>
                <c:pt idx="67" formatCode="0.000">
                  <c:v>97.833333333333329</c:v>
                </c:pt>
                <c:pt idx="68" formatCode="0.000">
                  <c:v>95.199999999999989</c:v>
                </c:pt>
                <c:pt idx="69" formatCode="0.000">
                  <c:v>97.633333333333326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109.96666666666668</c:v>
                </c:pt>
                <c:pt idx="74" formatCode="0.000">
                  <c:v>110.00000000000001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116.80000000000001</c:v>
                </c:pt>
                <c:pt idx="78" formatCode="0.000">
                  <c:v>125.89999999999999</c:v>
                </c:pt>
                <c:pt idx="79" formatCode="0.000">
                  <c:v>124.31666666666668</c:v>
                </c:pt>
                <c:pt idx="80" formatCode="0.000">
                  <c:v>125.33333333333333</c:v>
                </c:pt>
                <c:pt idx="81" formatCode="0.000">
                  <c:v>136.10000000000002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6" formatCode="0.000">
                  <c:v>163.5</c:v>
                </c:pt>
                <c:pt idx="92" formatCode="0.000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9CD-8873-E2562F22AF4F}"/>
            </c:ext>
          </c:extLst>
        </c:ser>
        <c:ser>
          <c:idx val="7"/>
          <c:order val="3"/>
          <c:tx>
            <c:strRef>
              <c:f>H.Marathon!$D$6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H.Marathon!$D$7:$D$105</c:f>
              <c:numCache>
                <c:formatCode>General</c:formatCode>
                <c:ptCount val="99"/>
                <c:pt idx="4" formatCode="0.000">
                  <c:v>102.55196001052356</c:v>
                </c:pt>
                <c:pt idx="5" formatCode="0.000">
                  <c:v>96.994127600278702</c:v>
                </c:pt>
                <c:pt idx="6" formatCode="0.000">
                  <c:v>92.242888920441104</c:v>
                </c:pt>
                <c:pt idx="7" formatCode="0.000">
                  <c:v>88.162120595286567</c:v>
                </c:pt>
                <c:pt idx="8" formatCode="0.000">
                  <c:v>84.625070557075247</c:v>
                </c:pt>
                <c:pt idx="9" formatCode="0.000">
                  <c:v>81.534471218206164</c:v>
                </c:pt>
                <c:pt idx="10" formatCode="0.000">
                  <c:v>78.852611562891937</c:v>
                </c:pt>
                <c:pt idx="11" formatCode="0.000">
                  <c:v>76.494367910828529</c:v>
                </c:pt>
                <c:pt idx="12" formatCode="0.000">
                  <c:v>74.426242028487422</c:v>
                </c:pt>
                <c:pt idx="13" formatCode="0.000">
                  <c:v>72.620910649079676</c:v>
                </c:pt>
                <c:pt idx="14" formatCode="0.000">
                  <c:v>71.040641516311283</c:v>
                </c:pt>
                <c:pt idx="15" formatCode="0.000">
                  <c:v>69.594715229423315</c:v>
                </c:pt>
                <c:pt idx="16" formatCode="0.000">
                  <c:v>68.206474190726155</c:v>
                </c:pt>
                <c:pt idx="17" formatCode="0.000">
                  <c:v>67.003575357535752</c:v>
                </c:pt>
                <c:pt idx="18" formatCode="0.000">
                  <c:v>66.096924068233463</c:v>
                </c:pt>
                <c:pt idx="19" formatCode="0.000">
                  <c:v>65.464194545210276</c:v>
                </c:pt>
                <c:pt idx="20" formatCode="0.000">
                  <c:v>65.090338309454637</c:v>
                </c:pt>
                <c:pt idx="21" formatCode="0.000">
                  <c:v>64.966666666666669</c:v>
                </c:pt>
                <c:pt idx="22" formatCode="0.000">
                  <c:v>64.966666666666669</c:v>
                </c:pt>
                <c:pt idx="23" formatCode="0.000">
                  <c:v>64.966666666666669</c:v>
                </c:pt>
                <c:pt idx="24" formatCode="0.000">
                  <c:v>64.966666666666669</c:v>
                </c:pt>
                <c:pt idx="25" formatCode="0.000">
                  <c:v>64.966666666666669</c:v>
                </c:pt>
                <c:pt idx="26" formatCode="0.000">
                  <c:v>64.966666666666669</c:v>
                </c:pt>
                <c:pt idx="27" formatCode="0.000">
                  <c:v>64.966666666666669</c:v>
                </c:pt>
                <c:pt idx="28" formatCode="0.000">
                  <c:v>64.966666666666669</c:v>
                </c:pt>
                <c:pt idx="29" formatCode="0.000">
                  <c:v>64.986162515421299</c:v>
                </c:pt>
                <c:pt idx="30" formatCode="0.000">
                  <c:v>65.03820869623253</c:v>
                </c:pt>
                <c:pt idx="31" formatCode="0.000">
                  <c:v>65.122961774926495</c:v>
                </c:pt>
                <c:pt idx="32" formatCode="0.000">
                  <c:v>65.240677512217985</c:v>
                </c:pt>
                <c:pt idx="33" formatCode="0.000">
                  <c:v>65.39829541641501</c:v>
                </c:pt>
                <c:pt idx="34" formatCode="0.000">
                  <c:v>65.596392030156167</c:v>
                </c:pt>
                <c:pt idx="35" formatCode="0.000">
                  <c:v>65.822357311719017</c:v>
                </c:pt>
                <c:pt idx="36" formatCode="0.000">
                  <c:v>66.090200067819609</c:v>
                </c:pt>
                <c:pt idx="37" formatCode="0.000">
                  <c:v>66.394140691534659</c:v>
                </c:pt>
                <c:pt idx="38" formatCode="0.000">
                  <c:v>66.735148091080291</c:v>
                </c:pt>
                <c:pt idx="39" formatCode="0.000">
                  <c:v>67.121259083238627</c:v>
                </c:pt>
                <c:pt idx="40" formatCode="0.000">
                  <c:v>67.546960560060995</c:v>
                </c:pt>
                <c:pt idx="41" formatCode="0.000">
                  <c:v>68.013679508654377</c:v>
                </c:pt>
                <c:pt idx="42" formatCode="0.000">
                  <c:v>68.530239099859358</c:v>
                </c:pt>
                <c:pt idx="43" formatCode="0.000">
                  <c:v>69.091424722606263</c:v>
                </c:pt>
                <c:pt idx="44" formatCode="0.000">
                  <c:v>69.699245431462998</c:v>
                </c:pt>
                <c:pt idx="45" formatCode="0.000">
                  <c:v>70.36355103072313</c:v>
                </c:pt>
                <c:pt idx="46" formatCode="0.000">
                  <c:v>71.079504011670309</c:v>
                </c:pt>
                <c:pt idx="47" formatCode="0.000">
                  <c:v>71.849885718498854</c:v>
                </c:pt>
                <c:pt idx="48" formatCode="0.000">
                  <c:v>72.677779020770402</c:v>
                </c:pt>
                <c:pt idx="49" formatCode="0.000">
                  <c:v>73.533295604602912</c:v>
                </c:pt>
                <c:pt idx="50" formatCode="0.000">
                  <c:v>74.409193295918755</c:v>
                </c:pt>
                <c:pt idx="51" formatCode="0.000">
                  <c:v>75.306209188207561</c:v>
                </c:pt>
                <c:pt idx="52" formatCode="0.000">
                  <c:v>76.225116351832298</c:v>
                </c:pt>
                <c:pt idx="53" formatCode="0.000">
                  <c:v>77.166726056142849</c:v>
                </c:pt>
                <c:pt idx="54" formatCode="0.000">
                  <c:v>78.131890158348369</c:v>
                </c:pt>
                <c:pt idx="55" formatCode="0.000">
                  <c:v>79.121503673933333</c:v>
                </c:pt>
                <c:pt idx="56" formatCode="0.000">
                  <c:v>80.136507544920036</c:v>
                </c:pt>
                <c:pt idx="57" formatCode="0.000">
                  <c:v>81.177891623974347</c:v>
                </c:pt>
                <c:pt idx="58" formatCode="0.000">
                  <c:v>82.246697894248214</c:v>
                </c:pt>
                <c:pt idx="59" formatCode="0.000">
                  <c:v>83.344023946974559</c:v>
                </c:pt>
                <c:pt idx="60" formatCode="0.000">
                  <c:v>84.471026741212668</c:v>
                </c:pt>
                <c:pt idx="61" formatCode="0.000">
                  <c:v>85.628926672817542</c:v>
                </c:pt>
                <c:pt idx="62" formatCode="0.000">
                  <c:v>86.81901198271639</c:v>
                </c:pt>
                <c:pt idx="63" formatCode="0.000">
                  <c:v>88.042643537968104</c:v>
                </c:pt>
                <c:pt idx="64" formatCode="0.000">
                  <c:v>89.301260022909503</c:v>
                </c:pt>
                <c:pt idx="65" formatCode="0.000">
                  <c:v>90.596383582020181</c:v>
                </c:pt>
                <c:pt idx="66" formatCode="0.000">
                  <c:v>91.929625961039577</c:v>
                </c:pt>
                <c:pt idx="67" formatCode="0.000">
                  <c:v>93.302695198429788</c:v>
                </c:pt>
                <c:pt idx="68" formatCode="0.000">
                  <c:v>94.717402925596545</c:v>
                </c:pt>
                <c:pt idx="69" formatCode="0.000">
                  <c:v>96.175672341475448</c:v>
                </c:pt>
                <c:pt idx="70" formatCode="0.000">
                  <c:v>97.67954693529795</c:v>
                </c:pt>
                <c:pt idx="71" formatCode="0.000">
                  <c:v>99.231200040731139</c:v>
                </c:pt>
                <c:pt idx="72" formatCode="0.000">
                  <c:v>100.8329453153293</c:v>
                </c:pt>
                <c:pt idx="73" formatCode="0.000">
                  <c:v>102.4872482515644</c:v>
                </c:pt>
                <c:pt idx="74" formatCode="0.000">
                  <c:v>104.19673883988237</c:v>
                </c:pt>
                <c:pt idx="75" formatCode="0.000">
                  <c:v>105.96422552057849</c:v>
                </c:pt>
                <c:pt idx="76" formatCode="0.000">
                  <c:v>107.8822096756338</c:v>
                </c:pt>
                <c:pt idx="77" formatCode="0.000">
                  <c:v>110.00112879557513</c:v>
                </c:pt>
                <c:pt idx="78" formatCode="0.000">
                  <c:v>112.37963443464223</c:v>
                </c:pt>
                <c:pt idx="79" formatCode="0.000">
                  <c:v>115.02596789423986</c:v>
                </c:pt>
                <c:pt idx="80" formatCode="0.000">
                  <c:v>117.97106712668726</c:v>
                </c:pt>
                <c:pt idx="81" formatCode="0.000">
                  <c:v>121.2290850283013</c:v>
                </c:pt>
                <c:pt idx="82" formatCode="0.000">
                  <c:v>124.8878636421889</c:v>
                </c:pt>
                <c:pt idx="83" formatCode="0.000">
                  <c:v>128.97888955065847</c:v>
                </c:pt>
                <c:pt idx="84" formatCode="0.000">
                  <c:v>133.53888317917097</c:v>
                </c:pt>
                <c:pt idx="85" formatCode="0.000">
                  <c:v>138.69911756333619</c:v>
                </c:pt>
                <c:pt idx="86" formatCode="0.000">
                  <c:v>144.49881376037959</c:v>
                </c:pt>
                <c:pt idx="87" formatCode="0.000">
                  <c:v>151.12041560052725</c:v>
                </c:pt>
                <c:pt idx="88" formatCode="0.000">
                  <c:v>158.68751017749554</c:v>
                </c:pt>
                <c:pt idx="89" formatCode="0.000">
                  <c:v>167.35359780182037</c:v>
                </c:pt>
                <c:pt idx="90" formatCode="0.000">
                  <c:v>177.45606846945282</c:v>
                </c:pt>
                <c:pt idx="91" formatCode="0.000">
                  <c:v>189.24167394892709</c:v>
                </c:pt>
                <c:pt idx="92" formatCode="0.000">
                  <c:v>203.27492699207343</c:v>
                </c:pt>
                <c:pt idx="93" formatCode="0.000">
                  <c:v>220.07678410117433</c:v>
                </c:pt>
                <c:pt idx="94" formatCode="0.000">
                  <c:v>240.61728395061726</c:v>
                </c:pt>
                <c:pt idx="95" formatCode="0.000">
                  <c:v>266.36599699330327</c:v>
                </c:pt>
                <c:pt idx="96" formatCode="0.000">
                  <c:v>299.2476585290957</c:v>
                </c:pt>
                <c:pt idx="97" formatCode="0.000">
                  <c:v>343.01302358324534</c:v>
                </c:pt>
                <c:pt idx="98" formatCode="0.000">
                  <c:v>403.51966873706004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5-49CD-8873-E2562F22AF4F}"/>
            </c:ext>
          </c:extLst>
        </c:ser>
        <c:ser>
          <c:idx val="3"/>
          <c:order val="4"/>
          <c:tx>
            <c:strRef>
              <c:f>H.Marathon!$F$6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109.67199327165686</c:v>
                </c:pt>
                <c:pt idx="5">
                  <c:v>102.1623315575055</c:v>
                </c:pt>
                <c:pt idx="6">
                  <c:v>95.981157073457979</c:v>
                </c:pt>
                <c:pt idx="7">
                  <c:v>90.833101142379505</c:v>
                </c:pt>
                <c:pt idx="8">
                  <c:v>86.506567599840778</c:v>
                </c:pt>
                <c:pt idx="9">
                  <c:v>82.846251588310039</c:v>
                </c:pt>
                <c:pt idx="10">
                  <c:v>79.735844441726798</c:v>
                </c:pt>
                <c:pt idx="11">
                  <c:v>77.086781745093404</c:v>
                </c:pt>
                <c:pt idx="12">
                  <c:v>74.830712728107429</c:v>
                </c:pt>
                <c:pt idx="13">
                  <c:v>72.914336837396561</c:v>
                </c:pt>
                <c:pt idx="14">
                  <c:v>71.295790049207227</c:v>
                </c:pt>
                <c:pt idx="15">
                  <c:v>69.844670594536694</c:v>
                </c:pt>
                <c:pt idx="16">
                  <c:v>68.451443569553803</c:v>
                </c:pt>
                <c:pt idx="17">
                  <c:v>67.244224422442244</c:v>
                </c:pt>
                <c:pt idx="18">
                  <c:v>66.334316817580628</c:v>
                </c:pt>
                <c:pt idx="19">
                  <c:v>65.699314792422413</c:v>
                </c:pt>
                <c:pt idx="20">
                  <c:v>65.324115820058111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65.2</c:v>
                </c:pt>
                <c:pt idx="25">
                  <c:v>65.2</c:v>
                </c:pt>
                <c:pt idx="26">
                  <c:v>65.2</c:v>
                </c:pt>
                <c:pt idx="27">
                  <c:v>65.2</c:v>
                </c:pt>
                <c:pt idx="28">
                  <c:v>65.2</c:v>
                </c:pt>
                <c:pt idx="29">
                  <c:v>65.219565869760928</c:v>
                </c:pt>
                <c:pt idx="30">
                  <c:v>65.27179897887676</c:v>
                </c:pt>
                <c:pt idx="31">
                  <c:v>65.363408521303256</c:v>
                </c:pt>
                <c:pt idx="32">
                  <c:v>65.48814785054239</c:v>
                </c:pt>
                <c:pt idx="33">
                  <c:v>65.653005739603273</c:v>
                </c:pt>
                <c:pt idx="34">
                  <c:v>65.851934148065851</c:v>
                </c:pt>
                <c:pt idx="35">
                  <c:v>66.092245311708055</c:v>
                </c:pt>
                <c:pt idx="36">
                  <c:v>66.374834571923046</c:v>
                </c:pt>
                <c:pt idx="37">
                  <c:v>66.693944353518816</c:v>
                </c:pt>
                <c:pt idx="38">
                  <c:v>67.05059646236117</c:v>
                </c:pt>
                <c:pt idx="39">
                  <c:v>67.452927788123318</c:v>
                </c:pt>
                <c:pt idx="40">
                  <c:v>67.902520308269104</c:v>
                </c:pt>
                <c:pt idx="41">
                  <c:v>68.393999790202457</c:v>
                </c:pt>
                <c:pt idx="42">
                  <c:v>68.936350179742021</c:v>
                </c:pt>
                <c:pt idx="43">
                  <c:v>69.524418852633829</c:v>
                </c:pt>
                <c:pt idx="44">
                  <c:v>70.160335736575917</c:v>
                </c:pt>
                <c:pt idx="45">
                  <c:v>70.861862840995542</c:v>
                </c:pt>
                <c:pt idx="46">
                  <c:v>71.609006040637013</c:v>
                </c:pt>
                <c:pt idx="47">
                  <c:v>72.420304342996786</c:v>
                </c:pt>
                <c:pt idx="48">
                  <c:v>73.2748932344347</c:v>
                </c:pt>
                <c:pt idx="49">
                  <c:v>74.149891959513255</c:v>
                </c:pt>
                <c:pt idx="50">
                  <c:v>75.046040515653772</c:v>
                </c:pt>
                <c:pt idx="51">
                  <c:v>75.964115111266466</c:v>
                </c:pt>
                <c:pt idx="52">
                  <c:v>76.904930408115121</c:v>
                </c:pt>
                <c:pt idx="53">
                  <c:v>77.869341932401767</c:v>
                </c:pt>
                <c:pt idx="54">
                  <c:v>78.858248669569434</c:v>
                </c:pt>
                <c:pt idx="55">
                  <c:v>79.872595859365433</c:v>
                </c:pt>
                <c:pt idx="56">
                  <c:v>80.913378009431625</c:v>
                </c:pt>
                <c:pt idx="57">
                  <c:v>81.981642147617251</c:v>
                </c:pt>
                <c:pt idx="58">
                  <c:v>83.078491335372064</c:v>
                </c:pt>
                <c:pt idx="59">
                  <c:v>84.205088467002454</c:v>
                </c:pt>
                <c:pt idx="60">
                  <c:v>85.362660382299026</c:v>
                </c:pt>
                <c:pt idx="61">
                  <c:v>86.552502323111653</c:v>
                </c:pt>
                <c:pt idx="62">
                  <c:v>87.775982767905219</c:v>
                </c:pt>
                <c:pt idx="63">
                  <c:v>89.03454868223406</c:v>
                </c:pt>
                <c:pt idx="64">
                  <c:v>90.329731227486846</c:v>
                </c:pt>
                <c:pt idx="65">
                  <c:v>91.663151975256568</c:v>
                </c:pt>
                <c:pt idx="66">
                  <c:v>93.036529680365305</c:v>
                </c:pt>
                <c:pt idx="67">
                  <c:v>94.451687672026651</c:v>
                </c:pt>
                <c:pt idx="68">
                  <c:v>95.910561929979409</c:v>
                </c:pt>
                <c:pt idx="69">
                  <c:v>97.415209920812799</c:v>
                </c:pt>
                <c:pt idx="70">
                  <c:v>98.96782027929568</c:v>
                </c:pt>
                <c:pt idx="71">
                  <c:v>100.57072343051057</c:v>
                </c:pt>
                <c:pt idx="72">
                  <c:v>102.22640326121041</c:v>
                </c:pt>
                <c:pt idx="73">
                  <c:v>103.93750996333493</c:v>
                </c:pt>
                <c:pt idx="74">
                  <c:v>105.70687418936447</c:v>
                </c:pt>
                <c:pt idx="75">
                  <c:v>107.60851625680806</c:v>
                </c:pt>
                <c:pt idx="76">
                  <c:v>109.72736452372939</c:v>
                </c:pt>
                <c:pt idx="77">
                  <c:v>112.06600206256446</c:v>
                </c:pt>
                <c:pt idx="78">
                  <c:v>114.64744153332163</c:v>
                </c:pt>
                <c:pt idx="79">
                  <c:v>117.51982696467196</c:v>
                </c:pt>
                <c:pt idx="80">
                  <c:v>120.7183854841696</c:v>
                </c:pt>
                <c:pt idx="81">
                  <c:v>124.28516965306902</c:v>
                </c:pt>
                <c:pt idx="82">
                  <c:v>128.24547600314713</c:v>
                </c:pt>
                <c:pt idx="83">
                  <c:v>132.65513733468973</c:v>
                </c:pt>
                <c:pt idx="84">
                  <c:v>137.61080624736175</c:v>
                </c:pt>
                <c:pt idx="85">
                  <c:v>143.20228420821437</c:v>
                </c:pt>
                <c:pt idx="86">
                  <c:v>149.54128440366972</c:v>
                </c:pt>
                <c:pt idx="87">
                  <c:v>156.73076923076925</c:v>
                </c:pt>
                <c:pt idx="88">
                  <c:v>164.93802175562865</c:v>
                </c:pt>
                <c:pt idx="89">
                  <c:v>174.42482611021936</c:v>
                </c:pt>
                <c:pt idx="90">
                  <c:v>185.49075391180656</c:v>
                </c:pt>
                <c:pt idx="91">
                  <c:v>198.53836784409256</c:v>
                </c:pt>
                <c:pt idx="92">
                  <c:v>214.05121470781356</c:v>
                </c:pt>
                <c:pt idx="93">
                  <c:v>232.77400928239913</c:v>
                </c:pt>
                <c:pt idx="94">
                  <c:v>255.88697017268444</c:v>
                </c:pt>
                <c:pt idx="95">
                  <c:v>285.08963707914302</c:v>
                </c:pt>
                <c:pt idx="96">
                  <c:v>323.09217046580773</c:v>
                </c:pt>
                <c:pt idx="97">
                  <c:v>374.28243398392652</c:v>
                </c:pt>
                <c:pt idx="98">
                  <c:v>446.88142563399589</c:v>
                </c:pt>
                <c:pt idx="99">
                  <c:v>558.21917808219177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264523963337154"/>
          <c:y val="0.14805120473706782"/>
          <c:w val="0.33340142416935603"/>
          <c:h val="0.2284063209694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5" formatCode="0.000">
                  <c:v>154.38333333333333</c:v>
                </c:pt>
                <c:pt idx="6" formatCode="0.000">
                  <c:v>128.79999999999998</c:v>
                </c:pt>
                <c:pt idx="7" formatCode="0.000">
                  <c:v>121.39999999999999</c:v>
                </c:pt>
                <c:pt idx="8" formatCode="0.000">
                  <c:v>114.33333333333333</c:v>
                </c:pt>
                <c:pt idx="9" formatCode="0.000">
                  <c:v>128.35</c:v>
                </c:pt>
                <c:pt idx="10" formatCode="0.000">
                  <c:v>119.61666666666666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96.75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85.183333333333323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85.083333333333343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81.583333333333343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84.600000000000009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95.316666666666663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102.63333333333334</c:v>
                </c:pt>
                <c:pt idx="49" formatCode="0.000">
                  <c:v>104.91666666666667</c:v>
                </c:pt>
                <c:pt idx="50" formatCode="0.000">
                  <c:v>98.600000000000009</c:v>
                </c:pt>
                <c:pt idx="51" formatCode="0.000">
                  <c:v>101.65</c:v>
                </c:pt>
                <c:pt idx="52" formatCode="0.000">
                  <c:v>107.53333333333333</c:v>
                </c:pt>
                <c:pt idx="53" formatCode="0.000">
                  <c:v>105.23333333333335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121.64999999999999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119.60000000000001</c:v>
                </c:pt>
                <c:pt idx="60" formatCode="0.000">
                  <c:v>120.81666666666665</c:v>
                </c:pt>
                <c:pt idx="61" formatCode="0.000">
                  <c:v>118.39999999999998</c:v>
                </c:pt>
                <c:pt idx="62" formatCode="0.000">
                  <c:v>122.56666666666666</c:v>
                </c:pt>
                <c:pt idx="63" formatCode="0.000">
                  <c:v>138.51666666666665</c:v>
                </c:pt>
                <c:pt idx="64" formatCode="0.000">
                  <c:v>130.93333333333334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140.98333333333335</c:v>
                </c:pt>
                <c:pt idx="68" formatCode="0.000">
                  <c:v>140.35000000000002</c:v>
                </c:pt>
                <c:pt idx="69" formatCode="0.000">
                  <c:v>138.33333333333331</c:v>
                </c:pt>
                <c:pt idx="70" formatCode="0.000">
                  <c:v>151.91666666666669</c:v>
                </c:pt>
                <c:pt idx="71" formatCode="0.000">
                  <c:v>151.05000000000001</c:v>
                </c:pt>
                <c:pt idx="72" formatCode="0.000">
                  <c:v>148.48333333333335</c:v>
                </c:pt>
                <c:pt idx="73" formatCode="0.000">
                  <c:v>154.06666666666666</c:v>
                </c:pt>
                <c:pt idx="74" formatCode="0.000">
                  <c:v>163.91666666666666</c:v>
                </c:pt>
                <c:pt idx="76" formatCode="0.000">
                  <c:v>163.7166666666667</c:v>
                </c:pt>
                <c:pt idx="78" formatCode="0.000">
                  <c:v>169.8</c:v>
                </c:pt>
                <c:pt idx="79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122.07313864772428</c:v>
                </c:pt>
                <c:pt idx="5" formatCode="0.000">
                  <c:v>115.45735045287151</c:v>
                </c:pt>
                <c:pt idx="6" formatCode="0.000">
                  <c:v>109.80169435373182</c:v>
                </c:pt>
                <c:pt idx="7" formatCode="0.000">
                  <c:v>104.94413534174696</c:v>
                </c:pt>
                <c:pt idx="8" formatCode="0.000">
                  <c:v>100.73379358256263</c:v>
                </c:pt>
                <c:pt idx="9" formatCode="0.000">
                  <c:v>97.054886211512724</c:v>
                </c:pt>
                <c:pt idx="10" formatCode="0.000">
                  <c:v>93.862523769065817</c:v>
                </c:pt>
                <c:pt idx="11" formatCode="0.000">
                  <c:v>91.055378939518803</c:v>
                </c:pt>
                <c:pt idx="12" formatCode="0.000">
                  <c:v>88.593576965669982</c:v>
                </c:pt>
                <c:pt idx="13" formatCode="0.000">
                  <c:v>86.444593486847012</c:v>
                </c:pt>
                <c:pt idx="14" formatCode="0.000">
                  <c:v>84.563513759795882</c:v>
                </c:pt>
                <c:pt idx="15" formatCode="0.000">
                  <c:v>82.842349580432057</c:v>
                </c:pt>
                <c:pt idx="16" formatCode="0.000">
                  <c:v>81.189851268591426</c:v>
                </c:pt>
                <c:pt idx="17" formatCode="0.000">
                  <c:v>79.757975797579746</c:v>
                </c:pt>
                <c:pt idx="18" formatCode="0.000">
                  <c:v>78.678739783633461</c:v>
                </c:pt>
                <c:pt idx="19" formatCode="0.000">
                  <c:v>77.925567647453988</c:v>
                </c:pt>
                <c:pt idx="20" formatCode="0.000">
                  <c:v>77.480546371439061</c:v>
                </c:pt>
                <c:pt idx="21" formatCode="0.000">
                  <c:v>77.333333333333329</c:v>
                </c:pt>
                <c:pt idx="22" formatCode="0.000">
                  <c:v>77.333333333333329</c:v>
                </c:pt>
                <c:pt idx="23" formatCode="0.000">
                  <c:v>77.333333333333329</c:v>
                </c:pt>
                <c:pt idx="24" formatCode="0.000">
                  <c:v>77.333333333333329</c:v>
                </c:pt>
                <c:pt idx="25" formatCode="0.000">
                  <c:v>77.333333333333329</c:v>
                </c:pt>
                <c:pt idx="26" formatCode="0.000">
                  <c:v>77.333333333333329</c:v>
                </c:pt>
                <c:pt idx="27" formatCode="0.000">
                  <c:v>77.333333333333329</c:v>
                </c:pt>
                <c:pt idx="28" formatCode="0.000">
                  <c:v>77.333333333333329</c:v>
                </c:pt>
                <c:pt idx="29" formatCode="0.000">
                  <c:v>77.333333333333329</c:v>
                </c:pt>
                <c:pt idx="30" formatCode="0.000">
                  <c:v>77.372019343004823</c:v>
                </c:pt>
                <c:pt idx="31" formatCode="0.000">
                  <c:v>77.457264957264954</c:v>
                </c:pt>
                <c:pt idx="32" formatCode="0.000">
                  <c:v>77.581594435527009</c:v>
                </c:pt>
                <c:pt idx="33" formatCode="0.000">
                  <c:v>77.745383867832842</c:v>
                </c:pt>
                <c:pt idx="34" formatCode="0.000">
                  <c:v>77.964848607050442</c:v>
                </c:pt>
                <c:pt idx="35" formatCode="0.000">
                  <c:v>78.225099467260094</c:v>
                </c:pt>
                <c:pt idx="36" formatCode="0.000">
                  <c:v>78.526942864879501</c:v>
                </c:pt>
                <c:pt idx="37" formatCode="0.000">
                  <c:v>78.879368965048272</c:v>
                </c:pt>
                <c:pt idx="38" formatCode="0.000">
                  <c:v>79.283712664889606</c:v>
                </c:pt>
                <c:pt idx="39" formatCode="0.000">
                  <c:v>79.733305839089937</c:v>
                </c:pt>
                <c:pt idx="40" formatCode="0.000">
                  <c:v>80.237947015286707</c:v>
                </c:pt>
                <c:pt idx="41" formatCode="0.000">
                  <c:v>80.799637794727133</c:v>
                </c:pt>
                <c:pt idx="42" formatCode="0.000">
                  <c:v>81.412078464399755</c:v>
                </c:pt>
                <c:pt idx="43" formatCode="0.000">
                  <c:v>82.086119661748569</c:v>
                </c:pt>
                <c:pt idx="44" formatCode="0.000">
                  <c:v>82.815734989648035</c:v>
                </c:pt>
                <c:pt idx="45" formatCode="0.000">
                  <c:v>83.612642808231513</c:v>
                </c:pt>
                <c:pt idx="46" formatCode="0.000">
                  <c:v>84.480372878887181</c:v>
                </c:pt>
                <c:pt idx="47" formatCode="0.000">
                  <c:v>85.41344525439952</c:v>
                </c:pt>
                <c:pt idx="48" formatCode="0.000">
                  <c:v>86.41561440756881</c:v>
                </c:pt>
                <c:pt idx="49" formatCode="0.000">
                  <c:v>87.451468204606272</c:v>
                </c:pt>
                <c:pt idx="50" formatCode="0.000">
                  <c:v>88.512456602189914</c:v>
                </c:pt>
                <c:pt idx="51" formatCode="0.000">
                  <c:v>89.589125733704051</c:v>
                </c:pt>
                <c:pt idx="52" formatCode="0.000">
                  <c:v>90.702947845804985</c:v>
                </c:pt>
                <c:pt idx="53" formatCode="0.000">
                  <c:v>91.844813935075209</c:v>
                </c:pt>
                <c:pt idx="54" formatCode="0.000">
                  <c:v>93.004610142313084</c:v>
                </c:pt>
                <c:pt idx="55" formatCode="0.000">
                  <c:v>94.20554675762375</c:v>
                </c:pt>
                <c:pt idx="56" formatCode="0.000">
                  <c:v>95.42612701546561</c:v>
                </c:pt>
                <c:pt idx="57" formatCode="0.000">
                  <c:v>96.690839376510795</c:v>
                </c:pt>
                <c:pt idx="58" formatCode="0.000">
                  <c:v>97.989525257644871</c:v>
                </c:pt>
                <c:pt idx="59" formatCode="0.000">
                  <c:v>99.310817173922345</c:v>
                </c:pt>
                <c:pt idx="60" formatCode="0.000">
                  <c:v>100.6813348956299</c:v>
                </c:pt>
                <c:pt idx="61" formatCode="0.000">
                  <c:v>102.07673354452656</c:v>
                </c:pt>
                <c:pt idx="62" formatCode="0.000">
                  <c:v>103.5252119589469</c:v>
                </c:pt>
                <c:pt idx="63" formatCode="0.000">
                  <c:v>105.01539018649284</c:v>
                </c:pt>
                <c:pt idx="64" formatCode="0.000">
                  <c:v>106.53441704550673</c:v>
                </c:pt>
                <c:pt idx="65" formatCode="0.000">
                  <c:v>108.11314599934758</c:v>
                </c:pt>
                <c:pt idx="66" formatCode="0.000">
                  <c:v>109.73936899862825</c:v>
                </c:pt>
                <c:pt idx="67" formatCode="0.000">
                  <c:v>111.39921252280801</c:v>
                </c:pt>
                <c:pt idx="68" formatCode="0.000">
                  <c:v>113.12658474741563</c:v>
                </c:pt>
                <c:pt idx="69" formatCode="0.000">
                  <c:v>114.89129896498785</c:v>
                </c:pt>
                <c:pt idx="70" formatCode="0.000">
                  <c:v>116.72955974842768</c:v>
                </c:pt>
                <c:pt idx="71" formatCode="0.000">
                  <c:v>118.62760137035332</c:v>
                </c:pt>
                <c:pt idx="72" formatCode="0.000">
                  <c:v>120.56958736098119</c:v>
                </c:pt>
                <c:pt idx="73" formatCode="0.000">
                  <c:v>122.59564574085816</c:v>
                </c:pt>
                <c:pt idx="74" formatCode="0.000">
                  <c:v>124.67085818689881</c:v>
                </c:pt>
                <c:pt idx="75" formatCode="0.000">
                  <c:v>126.85914260717409</c:v>
                </c:pt>
                <c:pt idx="76" formatCode="0.000">
                  <c:v>129.27671904602698</c:v>
                </c:pt>
                <c:pt idx="77" formatCode="0.000">
                  <c:v>131.99066962507823</c:v>
                </c:pt>
                <c:pt idx="78" formatCode="0.000">
                  <c:v>134.98574503985571</c:v>
                </c:pt>
                <c:pt idx="79" formatCode="0.000">
                  <c:v>138.31753413223632</c:v>
                </c:pt>
                <c:pt idx="80" formatCode="0.000">
                  <c:v>142.02632384450567</c:v>
                </c:pt>
                <c:pt idx="81" formatCode="0.000">
                  <c:v>146.16014616014616</c:v>
                </c:pt>
                <c:pt idx="82" formatCode="0.000">
                  <c:v>150.77662962240851</c:v>
                </c:pt>
                <c:pt idx="83" formatCode="0.000">
                  <c:v>155.94541910331384</c:v>
                </c:pt>
                <c:pt idx="84" formatCode="0.000">
                  <c:v>161.75137697831693</c:v>
                </c:pt>
                <c:pt idx="85" formatCode="0.000">
                  <c:v>168.29887558940877</c:v>
                </c:pt>
                <c:pt idx="86" formatCode="0.000">
                  <c:v>175.71763993031885</c:v>
                </c:pt>
                <c:pt idx="87" formatCode="0.000">
                  <c:v>184.17083432563308</c:v>
                </c:pt>
                <c:pt idx="88" formatCode="0.000">
                  <c:v>193.86646611514999</c:v>
                </c:pt>
                <c:pt idx="89" formatCode="0.000">
                  <c:v>205.07380889242464</c:v>
                </c:pt>
                <c:pt idx="90" formatCode="0.000">
                  <c:v>218.14762576398684</c:v>
                </c:pt>
                <c:pt idx="91" formatCode="0.000">
                  <c:v>233.49436392914652</c:v>
                </c:pt>
                <c:pt idx="92" formatCode="0.000">
                  <c:v>251.90010857763301</c:v>
                </c:pt>
                <c:pt idx="93" formatCode="0.000">
                  <c:v>274.23167848699762</c:v>
                </c:pt>
                <c:pt idx="94" formatCode="0.000">
                  <c:v>301.84751496226909</c:v>
                </c:pt>
                <c:pt idx="95" formatCode="0.000">
                  <c:v>336.8176538908246</c:v>
                </c:pt>
                <c:pt idx="96" formatCode="0.000">
                  <c:v>382.45961094625784</c:v>
                </c:pt>
                <c:pt idx="97" formatCode="0.000">
                  <c:v>444.44444444444446</c:v>
                </c:pt>
                <c:pt idx="98" formatCode="0.000">
                  <c:v>532.96577073282788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80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v>RRIC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5" formatCode="0.000">
                  <c:v>198.68333333333334</c:v>
                </c:pt>
                <c:pt idx="6" formatCode="0.000">
                  <c:v>146.51666666666668</c:v>
                </c:pt>
                <c:pt idx="7" formatCode="0.000">
                  <c:v>145.86666666666667</c:v>
                </c:pt>
                <c:pt idx="8" formatCode="0.000">
                  <c:v>158.80000000000001</c:v>
                </c:pt>
                <c:pt idx="9" formatCode="0.000">
                  <c:v>153.88333333333335</c:v>
                </c:pt>
                <c:pt idx="10" formatCode="0.000">
                  <c:v>161.6</c:v>
                </c:pt>
                <c:pt idx="11" formatCode="0.000">
                  <c:v>129.96666666666667</c:v>
                </c:pt>
                <c:pt idx="12" formatCode="0.000">
                  <c:v>130.30000000000001</c:v>
                </c:pt>
                <c:pt idx="13" formatCode="0.000">
                  <c:v>138.66666666666666</c:v>
                </c:pt>
                <c:pt idx="14" formatCode="0.000">
                  <c:v>146.76666666666668</c:v>
                </c:pt>
                <c:pt idx="15" formatCode="0.000">
                  <c:v>132.85</c:v>
                </c:pt>
                <c:pt idx="16" formatCode="0.000">
                  <c:v>125.58333333333333</c:v>
                </c:pt>
                <c:pt idx="17" formatCode="0.000">
                  <c:v>117.65</c:v>
                </c:pt>
                <c:pt idx="18" formatCode="0.000">
                  <c:v>118.56666666666666</c:v>
                </c:pt>
                <c:pt idx="19" formatCode="0.000">
                  <c:v>122.88333333333333</c:v>
                </c:pt>
                <c:pt idx="20" formatCode="0.000">
                  <c:v>121.63333333333334</c:v>
                </c:pt>
                <c:pt idx="21" formatCode="0.000">
                  <c:v>114.26666666666667</c:v>
                </c:pt>
                <c:pt idx="22" formatCode="0.000">
                  <c:v>111.26666666666667</c:v>
                </c:pt>
                <c:pt idx="23" formatCode="0.000">
                  <c:v>112.46666666666667</c:v>
                </c:pt>
                <c:pt idx="24" formatCode="0.000">
                  <c:v>109.11666666666666</c:v>
                </c:pt>
                <c:pt idx="25" formatCode="0.000">
                  <c:v>108.26666666666667</c:v>
                </c:pt>
                <c:pt idx="26" formatCode="0.000">
                  <c:v>109.60000000000001</c:v>
                </c:pt>
                <c:pt idx="27" formatCode="0.000">
                  <c:v>107.68333333333334</c:v>
                </c:pt>
                <c:pt idx="28" formatCode="0.000">
                  <c:v>109.23333333333333</c:v>
                </c:pt>
                <c:pt idx="29" formatCode="0.000">
                  <c:v>110.85000000000001</c:v>
                </c:pt>
                <c:pt idx="30" formatCode="0.000">
                  <c:v>113.93333333333334</c:v>
                </c:pt>
                <c:pt idx="31" formatCode="0.000">
                  <c:v>108.88333333333334</c:v>
                </c:pt>
                <c:pt idx="32" formatCode="0.000">
                  <c:v>110.73333333333333</c:v>
                </c:pt>
                <c:pt idx="33" formatCode="0.000">
                  <c:v>113.01666666666668</c:v>
                </c:pt>
                <c:pt idx="34" formatCode="0.000">
                  <c:v>113.03333333333333</c:v>
                </c:pt>
                <c:pt idx="35" formatCode="0.000">
                  <c:v>112.91666666666666</c:v>
                </c:pt>
                <c:pt idx="36" formatCode="0.000">
                  <c:v>118.95</c:v>
                </c:pt>
                <c:pt idx="37" formatCode="0.000">
                  <c:v>115.08333333333333</c:v>
                </c:pt>
                <c:pt idx="38" formatCode="0.000">
                  <c:v>115.96666666666667</c:v>
                </c:pt>
                <c:pt idx="39" formatCode="0.000">
                  <c:v>116.61666666666666</c:v>
                </c:pt>
                <c:pt idx="40" formatCode="0.000">
                  <c:v>114</c:v>
                </c:pt>
                <c:pt idx="41" formatCode="0.000">
                  <c:v>122.16666666666667</c:v>
                </c:pt>
                <c:pt idx="42" formatCode="0.000">
                  <c:v>117.05</c:v>
                </c:pt>
                <c:pt idx="43" formatCode="0.000">
                  <c:v>122.75</c:v>
                </c:pt>
                <c:pt idx="44" formatCode="0.000">
                  <c:v>128.76666666666665</c:v>
                </c:pt>
                <c:pt idx="45" formatCode="0.000">
                  <c:v>124.18333333333334</c:v>
                </c:pt>
                <c:pt idx="46" formatCode="0.000">
                  <c:v>128.76666666666665</c:v>
                </c:pt>
                <c:pt idx="47" formatCode="0.000">
                  <c:v>119.41666666666667</c:v>
                </c:pt>
                <c:pt idx="48" formatCode="0.000">
                  <c:v>128.46666666666667</c:v>
                </c:pt>
                <c:pt idx="49" formatCode="0.000">
                  <c:v>120.68333333333332</c:v>
                </c:pt>
                <c:pt idx="50" formatCode="0.000">
                  <c:v>129.53333333333333</c:v>
                </c:pt>
                <c:pt idx="51" formatCode="0.000">
                  <c:v>134.01666666666665</c:v>
                </c:pt>
                <c:pt idx="52" formatCode="0.000">
                  <c:v>132.25</c:v>
                </c:pt>
                <c:pt idx="53" formatCode="0.000">
                  <c:v>131.10000000000002</c:v>
                </c:pt>
                <c:pt idx="54" formatCode="0.000">
                  <c:v>134.81666666666666</c:v>
                </c:pt>
                <c:pt idx="55" formatCode="0.000">
                  <c:v>137.98333333333332</c:v>
                </c:pt>
                <c:pt idx="56" formatCode="0.000">
                  <c:v>132.58333333333331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137.18333333333334</c:v>
                </c:pt>
                <c:pt idx="60" formatCode="0.000">
                  <c:v>156.1</c:v>
                </c:pt>
                <c:pt idx="61" formatCode="0.000">
                  <c:v>144.16666666666666</c:v>
                </c:pt>
                <c:pt idx="62" formatCode="0.000">
                  <c:v>150.69999999999999</c:v>
                </c:pt>
                <c:pt idx="63" formatCode="0.000">
                  <c:v>166.16666666666666</c:v>
                </c:pt>
                <c:pt idx="64" formatCode="0.000">
                  <c:v>159.70000000000002</c:v>
                </c:pt>
                <c:pt idx="65" formatCode="0.000">
                  <c:v>159.96666666666667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179.36666666666667</c:v>
                </c:pt>
                <c:pt idx="70" formatCode="0.000">
                  <c:v>194.79999999999998</c:v>
                </c:pt>
                <c:pt idx="71" formatCode="0.000">
                  <c:v>215.33333333333331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264.05</c:v>
                </c:pt>
                <c:pt idx="76" formatCode="0.000">
                  <c:v>217.86666666666665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143.348623853211</c:v>
                </c:pt>
                <c:pt idx="5" formatCode="0.000">
                  <c:v>136.22493461203138</c:v>
                </c:pt>
                <c:pt idx="6" formatCode="0.000">
                  <c:v>130.09991673605327</c:v>
                </c:pt>
                <c:pt idx="7" formatCode="0.000">
                  <c:v>124.76710141070004</c:v>
                </c:pt>
                <c:pt idx="8" formatCode="0.000">
                  <c:v>120.13070220399796</c:v>
                </c:pt>
                <c:pt idx="9" formatCode="0.000">
                  <c:v>116.05595444416936</c:v>
                </c:pt>
                <c:pt idx="10" formatCode="0.000">
                  <c:v>112.49100071994241</c:v>
                </c:pt>
                <c:pt idx="11" formatCode="0.000">
                  <c:v>109.34219734079775</c:v>
                </c:pt>
                <c:pt idx="12" formatCode="0.000">
                  <c:v>106.5825375170532</c:v>
                </c:pt>
                <c:pt idx="13" formatCode="0.000">
                  <c:v>104.14352366140858</c:v>
                </c:pt>
                <c:pt idx="14" formatCode="0.000">
                  <c:v>102.01305767138193</c:v>
                </c:pt>
                <c:pt idx="15" formatCode="0.000">
                  <c:v>100.05336179295624</c:v>
                </c:pt>
                <c:pt idx="16" formatCode="0.000">
                  <c:v>98.167539267015712</c:v>
                </c:pt>
                <c:pt idx="17" formatCode="0.000">
                  <c:v>96.530065897858321</c:v>
                </c:pt>
                <c:pt idx="18" formatCode="0.000">
                  <c:v>95.293758894084164</c:v>
                </c:pt>
                <c:pt idx="19" formatCode="0.000">
                  <c:v>94.429895245769544</c:v>
                </c:pt>
                <c:pt idx="20" formatCode="0.000">
                  <c:v>93.919054297735926</c:v>
                </c:pt>
                <c:pt idx="21" formatCode="0.000">
                  <c:v>93.75</c:v>
                </c:pt>
                <c:pt idx="22" formatCode="0.000">
                  <c:v>93.75</c:v>
                </c:pt>
                <c:pt idx="23" formatCode="0.000">
                  <c:v>93.75</c:v>
                </c:pt>
                <c:pt idx="24" formatCode="0.000">
                  <c:v>93.75</c:v>
                </c:pt>
                <c:pt idx="25" formatCode="0.000">
                  <c:v>93.75</c:v>
                </c:pt>
                <c:pt idx="26" formatCode="0.000">
                  <c:v>93.75</c:v>
                </c:pt>
                <c:pt idx="27" formatCode="0.000">
                  <c:v>93.75</c:v>
                </c:pt>
                <c:pt idx="28" formatCode="0.000">
                  <c:v>93.75</c:v>
                </c:pt>
                <c:pt idx="29" formatCode="0.000">
                  <c:v>93.75</c:v>
                </c:pt>
                <c:pt idx="30" formatCode="0.000">
                  <c:v>93.759375937593759</c:v>
                </c:pt>
                <c:pt idx="31" formatCode="0.000">
                  <c:v>93.825060048038438</c:v>
                </c:pt>
                <c:pt idx="32" formatCode="0.000">
                  <c:v>93.947289307545844</c:v>
                </c:pt>
                <c:pt idx="33" formatCode="0.000">
                  <c:v>94.126506024096386</c:v>
                </c:pt>
                <c:pt idx="34" formatCode="0.000">
                  <c:v>94.363361852038238</c:v>
                </c:pt>
                <c:pt idx="35" formatCode="0.000">
                  <c:v>94.658723747980616</c:v>
                </c:pt>
                <c:pt idx="36" formatCode="0.000">
                  <c:v>95.013681970203706</c:v>
                </c:pt>
                <c:pt idx="37" formatCode="0.000">
                  <c:v>95.429560260586314</c:v>
                </c:pt>
                <c:pt idx="38" formatCode="0.000">
                  <c:v>95.907928388746797</c:v>
                </c:pt>
                <c:pt idx="39" formatCode="0.000">
                  <c:v>96.450617283950621</c:v>
                </c:pt>
                <c:pt idx="40" formatCode="0.000">
                  <c:v>97.059737032819129</c:v>
                </c:pt>
                <c:pt idx="41" formatCode="0.000">
                  <c:v>97.727509642447615</c:v>
                </c:pt>
                <c:pt idx="42" formatCode="0.000">
                  <c:v>98.476890756302524</c:v>
                </c:pt>
                <c:pt idx="43" formatCode="0.000">
                  <c:v>99.300921512551625</c:v>
                </c:pt>
                <c:pt idx="44" formatCode="0.000">
                  <c:v>100.19236934915037</c:v>
                </c:pt>
                <c:pt idx="45" formatCode="0.000">
                  <c:v>101.1763436218433</c:v>
                </c:pt>
                <c:pt idx="46" formatCode="0.000">
                  <c:v>102.24670083978623</c:v>
                </c:pt>
                <c:pt idx="47" formatCode="0.000">
                  <c:v>103.39693393625235</c:v>
                </c:pt>
                <c:pt idx="48" formatCode="0.000">
                  <c:v>104.63169642857143</c:v>
                </c:pt>
                <c:pt idx="49" formatCode="0.000">
                  <c:v>105.90826931766833</c:v>
                </c:pt>
                <c:pt idx="50" formatCode="0.000">
                  <c:v>107.2041166380789</c:v>
                </c:pt>
                <c:pt idx="51" formatCode="0.000">
                  <c:v>108.54463355331713</c:v>
                </c:pt>
                <c:pt idx="52" formatCode="0.000">
                  <c:v>109.90621336459554</c:v>
                </c:pt>
                <c:pt idx="53" formatCode="0.000">
                  <c:v>111.30238632316276</c:v>
                </c:pt>
                <c:pt idx="54" formatCode="0.000">
                  <c:v>112.74804570054118</c:v>
                </c:pt>
                <c:pt idx="55" formatCode="0.000">
                  <c:v>114.21783625730994</c:v>
                </c:pt>
                <c:pt idx="56" formatCode="0.000">
                  <c:v>115.72645352425626</c:v>
                </c:pt>
                <c:pt idx="57" formatCode="0.000">
                  <c:v>117.29012886275491</c:v>
                </c:pt>
                <c:pt idx="58" formatCode="0.000">
                  <c:v>118.88156226223688</c:v>
                </c:pt>
                <c:pt idx="59" formatCode="0.000">
                  <c:v>120.51677593521018</c:v>
                </c:pt>
                <c:pt idx="60" formatCode="0.000">
                  <c:v>122.21353148220571</c:v>
                </c:pt>
                <c:pt idx="61" formatCode="0.000">
                  <c:v>123.94235854045479</c:v>
                </c:pt>
                <c:pt idx="62" formatCode="0.000">
                  <c:v>125.72079924902775</c:v>
                </c:pt>
                <c:pt idx="63" formatCode="0.000">
                  <c:v>127.56837664988434</c:v>
                </c:pt>
                <c:pt idx="64" formatCode="0.000">
                  <c:v>129.45318972659487</c:v>
                </c:pt>
                <c:pt idx="65" formatCode="0.000">
                  <c:v>131.39453398738613</c:v>
                </c:pt>
                <c:pt idx="66" formatCode="0.000">
                  <c:v>133.41397466913335</c:v>
                </c:pt>
                <c:pt idx="67" formatCode="0.000">
                  <c:v>135.47687861271677</c:v>
                </c:pt>
                <c:pt idx="68" formatCode="0.000">
                  <c:v>137.62477980035231</c:v>
                </c:pt>
                <c:pt idx="69" formatCode="0.000">
                  <c:v>139.82102908277406</c:v>
                </c:pt>
                <c:pt idx="70" formatCode="0.000">
                  <c:v>142.08851167020308</c:v>
                </c:pt>
                <c:pt idx="71" formatCode="0.000">
                  <c:v>144.45300462249614</c:v>
                </c:pt>
                <c:pt idx="72" formatCode="0.000">
                  <c:v>146.8745104182986</c:v>
                </c:pt>
                <c:pt idx="73" formatCode="0.000">
                  <c:v>149.37858508604205</c:v>
                </c:pt>
                <c:pt idx="74" formatCode="0.000">
                  <c:v>151.99416342412451</c:v>
                </c:pt>
                <c:pt idx="75" formatCode="0.000">
                  <c:v>154.80515191545575</c:v>
                </c:pt>
                <c:pt idx="76" formatCode="0.000">
                  <c:v>157.90803436078826</c:v>
                </c:pt>
                <c:pt idx="77" formatCode="0.000">
                  <c:v>161.38750215183336</c:v>
                </c:pt>
                <c:pt idx="78" formatCode="0.000">
                  <c:v>165.2564780539397</c:v>
                </c:pt>
                <c:pt idx="79" formatCode="0.000">
                  <c:v>169.56049918610961</c:v>
                </c:pt>
                <c:pt idx="80" formatCode="0.000">
                  <c:v>174.35372884508092</c:v>
                </c:pt>
                <c:pt idx="81" formatCode="0.000">
                  <c:v>179.66653890379453</c:v>
                </c:pt>
                <c:pt idx="82" formatCode="0.000">
                  <c:v>185.64356435643563</c:v>
                </c:pt>
                <c:pt idx="83" formatCode="0.000">
                  <c:v>192.34714813295034</c:v>
                </c:pt>
                <c:pt idx="84" formatCode="0.000">
                  <c:v>199.89339019189768</c:v>
                </c:pt>
                <c:pt idx="85" formatCode="0.000">
                  <c:v>208.42596709648734</c:v>
                </c:pt>
                <c:pt idx="86" formatCode="0.000">
                  <c:v>218.07397069085835</c:v>
                </c:pt>
                <c:pt idx="87" formatCode="0.000">
                  <c:v>229.16157418724026</c:v>
                </c:pt>
                <c:pt idx="88" formatCode="0.000">
                  <c:v>241.93548387096774</c:v>
                </c:pt>
                <c:pt idx="89" formatCode="0.000">
                  <c:v>256.7789646672145</c:v>
                </c:pt>
                <c:pt idx="90" formatCode="0.000">
                  <c:v>274.12280701754383</c:v>
                </c:pt>
                <c:pt idx="91" formatCode="0.000">
                  <c:v>294.81132075471697</c:v>
                </c:pt>
                <c:pt idx="92" formatCode="0.000">
                  <c:v>319.74761255115959</c:v>
                </c:pt>
                <c:pt idx="93" formatCode="0.000">
                  <c:v>350.20545386626821</c:v>
                </c:pt>
                <c:pt idx="94" formatCode="0.000">
                  <c:v>388.52051388313305</c:v>
                </c:pt>
                <c:pt idx="95" formatCode="0.000">
                  <c:v>437.87949556282109</c:v>
                </c:pt>
                <c:pt idx="96" formatCode="0.000">
                  <c:v>503.49087003222343</c:v>
                </c:pt>
                <c:pt idx="97" formatCode="0.000">
                  <c:v>595.61626429479031</c:v>
                </c:pt>
                <c:pt idx="98" formatCode="0.000">
                  <c:v>733.56807511737088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9185231846019244"/>
          <c:w val="0.29038920494566856"/>
          <c:h val="0.13536835890516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39383947893851"/>
          <c:y val="2.81456801370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308447001977"/>
          <c:y val="0.14084689739747347"/>
          <c:w val="0.84999588114773172"/>
          <c:h val="0.7215955584963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Marathon!$A$31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Marathon!$C$31</c:f>
              <c:numCache>
                <c:formatCode>0.000</c:formatCode>
                <c:ptCount val="1"/>
                <c:pt idx="0">
                  <c:v>134.06666666666663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5-49B6-80C6-1EE65224E259}"/>
            </c:ext>
          </c:extLst>
        </c:ser>
        <c:ser>
          <c:idx val="1"/>
          <c:order val="1"/>
          <c:tx>
            <c:strRef>
              <c:f>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4">
                  <c:v>296.60000000000002</c:v>
                </c:pt>
                <c:pt idx="5">
                  <c:v>240.6</c:v>
                </c:pt>
                <c:pt idx="6">
                  <c:v>231.9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143.85</c:v>
                </c:pt>
                <c:pt idx="19">
                  <c:v>142.5</c:v>
                </c:pt>
                <c:pt idx="20">
                  <c:v>142.63333333333333</c:v>
                </c:pt>
                <c:pt idx="21">
                  <c:v>139.86666666666667</c:v>
                </c:pt>
                <c:pt idx="22">
                  <c:v>139.51666666666668</c:v>
                </c:pt>
                <c:pt idx="23">
                  <c:v>138.96666666666667</c:v>
                </c:pt>
                <c:pt idx="24">
                  <c:v>139.68333333333331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137.28333333333333</c:v>
                </c:pt>
                <c:pt idx="28">
                  <c:v>135.4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139.83333333333334</c:v>
                </c:pt>
                <c:pt idx="32">
                  <c:v>138.33333333333331</c:v>
                </c:pt>
                <c:pt idx="33">
                  <c:v>141.5</c:v>
                </c:pt>
                <c:pt idx="34">
                  <c:v>141.5</c:v>
                </c:pt>
                <c:pt idx="35">
                  <c:v>139.30000000000001</c:v>
                </c:pt>
                <c:pt idx="36">
                  <c:v>141.48333333333335</c:v>
                </c:pt>
                <c:pt idx="37">
                  <c:v>144.23333333333332</c:v>
                </c:pt>
                <c:pt idx="38">
                  <c:v>142.30000000000001</c:v>
                </c:pt>
                <c:pt idx="39">
                  <c:v>146.68333333333337</c:v>
                </c:pt>
                <c:pt idx="40">
                  <c:v>144.88333333333333</c:v>
                </c:pt>
                <c:pt idx="41">
                  <c:v>146.85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152.61666666666667</c:v>
                </c:pt>
                <c:pt idx="45">
                  <c:v>150.43333333333334</c:v>
                </c:pt>
                <c:pt idx="46">
                  <c:v>148.98333333333335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174.26666666666668</c:v>
                </c:pt>
                <c:pt idx="54">
                  <c:v>172.23333333333335</c:v>
                </c:pt>
                <c:pt idx="55">
                  <c:v>176.81666666666666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186.9</c:v>
                </c:pt>
                <c:pt idx="59">
                  <c:v>181.5</c:v>
                </c:pt>
                <c:pt idx="60">
                  <c:v>188.83333333333331</c:v>
                </c:pt>
                <c:pt idx="61">
                  <c:v>195.29999999999998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192.93333333333334</c:v>
                </c:pt>
                <c:pt idx="65">
                  <c:v>199.08333333333334</c:v>
                </c:pt>
                <c:pt idx="66">
                  <c:v>208.35</c:v>
                </c:pt>
                <c:pt idx="67">
                  <c:v>219.96666666666667</c:v>
                </c:pt>
                <c:pt idx="68">
                  <c:v>211.60000000000002</c:v>
                </c:pt>
                <c:pt idx="69">
                  <c:v>221.20000000000002</c:v>
                </c:pt>
                <c:pt idx="70">
                  <c:v>217.08333333333331</c:v>
                </c:pt>
                <c:pt idx="71">
                  <c:v>215.48333333333335</c:v>
                </c:pt>
                <c:pt idx="72">
                  <c:v>239.06666666666669</c:v>
                </c:pt>
                <c:pt idx="73">
                  <c:v>241.89999999999998</c:v>
                </c:pt>
                <c:pt idx="74">
                  <c:v>248.9</c:v>
                </c:pt>
                <c:pt idx="75">
                  <c:v>242.45000000000002</c:v>
                </c:pt>
                <c:pt idx="76">
                  <c:v>232.81666666666666</c:v>
                </c:pt>
                <c:pt idx="77">
                  <c:v>300.61666666666662</c:v>
                </c:pt>
                <c:pt idx="78">
                  <c:v>303.90000000000003</c:v>
                </c:pt>
                <c:pt idx="79">
                  <c:v>252.71666666666667</c:v>
                </c:pt>
                <c:pt idx="80">
                  <c:v>289.75</c:v>
                </c:pt>
                <c:pt idx="81">
                  <c:v>293.09999999999997</c:v>
                </c:pt>
                <c:pt idx="82">
                  <c:v>351.98333333333329</c:v>
                </c:pt>
                <c:pt idx="83">
                  <c:v>362.05</c:v>
                </c:pt>
                <c:pt idx="84">
                  <c:v>314.43333333333334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483.40000000000003</c:v>
                </c:pt>
                <c:pt idx="88">
                  <c:v>489.38333333333338</c:v>
                </c:pt>
                <c:pt idx="89">
                  <c:v>533.13333333333333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2"/>
          <c:tx>
            <c:strRef>
              <c:f>Marathon!$C$6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3"/>
          <c:tx>
            <c:strRef>
              <c:f>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205.83168667983986</c:v>
                </c:pt>
                <c:pt idx="4">
                  <c:v>195.40644540644541</c:v>
                </c:pt>
                <c:pt idx="5">
                  <c:v>186.44728991693057</c:v>
                </c:pt>
                <c:pt idx="6">
                  <c:v>178.6971056567256</c:v>
                </c:pt>
                <c:pt idx="7">
                  <c:v>171.97951062568791</c:v>
                </c:pt>
                <c:pt idx="8">
                  <c:v>166.11465489041541</c:v>
                </c:pt>
                <c:pt idx="9">
                  <c:v>160.96121082451759</c:v>
                </c:pt>
                <c:pt idx="10">
                  <c:v>156.47869963793235</c:v>
                </c:pt>
                <c:pt idx="11">
                  <c:v>152.53059998498159</c:v>
                </c:pt>
                <c:pt idx="12">
                  <c:v>149.07162777043885</c:v>
                </c:pt>
                <c:pt idx="13">
                  <c:v>146.06478984647467</c:v>
                </c:pt>
                <c:pt idx="14">
                  <c:v>143.44985875706215</c:v>
                </c:pt>
                <c:pt idx="15">
                  <c:v>141.05902777777777</c:v>
                </c:pt>
                <c:pt idx="16">
                  <c:v>138.74658469945354</c:v>
                </c:pt>
                <c:pt idx="17">
                  <c:v>136.88129653964083</c:v>
                </c:pt>
                <c:pt idx="18">
                  <c:v>135.78328152678898</c:v>
                </c:pt>
                <c:pt idx="19">
                  <c:v>135.41666666666666</c:v>
                </c:pt>
                <c:pt idx="20">
                  <c:v>135.41666666666666</c:v>
                </c:pt>
                <c:pt idx="21">
                  <c:v>135.41666666666666</c:v>
                </c:pt>
                <c:pt idx="22">
                  <c:v>135.41666666666666</c:v>
                </c:pt>
                <c:pt idx="23">
                  <c:v>135.41666666666666</c:v>
                </c:pt>
                <c:pt idx="24">
                  <c:v>135.41666666666666</c:v>
                </c:pt>
                <c:pt idx="25">
                  <c:v>135.41666666666666</c:v>
                </c:pt>
                <c:pt idx="26">
                  <c:v>135.41666666666666</c:v>
                </c:pt>
                <c:pt idx="27">
                  <c:v>135.41666666666666</c:v>
                </c:pt>
                <c:pt idx="28">
                  <c:v>135.41666666666666</c:v>
                </c:pt>
                <c:pt idx="29">
                  <c:v>135.41666666666666</c:v>
                </c:pt>
                <c:pt idx="30">
                  <c:v>135.4437554177502</c:v>
                </c:pt>
                <c:pt idx="31">
                  <c:v>135.56578903460473</c:v>
                </c:pt>
                <c:pt idx="32">
                  <c:v>135.76966780295433</c:v>
                </c:pt>
                <c:pt idx="33">
                  <c:v>136.0561304799223</c:v>
                </c:pt>
                <c:pt idx="34">
                  <c:v>136.42622069984552</c:v>
                </c:pt>
                <c:pt idx="35">
                  <c:v>136.88129653964083</c:v>
                </c:pt>
                <c:pt idx="36">
                  <c:v>137.42304309586629</c:v>
                </c:pt>
                <c:pt idx="37">
                  <c:v>138.06756389342033</c:v>
                </c:pt>
                <c:pt idx="38">
                  <c:v>138.78924532814048</c:v>
                </c:pt>
                <c:pt idx="39">
                  <c:v>139.61920472900985</c:v>
                </c:pt>
                <c:pt idx="40">
                  <c:v>140.54661823213976</c:v>
                </c:pt>
                <c:pt idx="41">
                  <c:v>141.5751873148632</c:v>
                </c:pt>
                <c:pt idx="42">
                  <c:v>142.70910176695824</c:v>
                </c:pt>
                <c:pt idx="43">
                  <c:v>143.96838897157841</c:v>
                </c:pt>
                <c:pt idx="44">
                  <c:v>145.32803892108464</c:v>
                </c:pt>
                <c:pt idx="45">
                  <c:v>146.82496656908452</c:v>
                </c:pt>
                <c:pt idx="46">
                  <c:v>148.45063217130746</c:v>
                </c:pt>
                <c:pt idx="47">
                  <c:v>150.19594794439516</c:v>
                </c:pt>
                <c:pt idx="48">
                  <c:v>152.05105172542855</c:v>
                </c:pt>
                <c:pt idx="49">
                  <c:v>153.95255419129904</c:v>
                </c:pt>
                <c:pt idx="50">
                  <c:v>155.9022181287896</c:v>
                </c:pt>
                <c:pt idx="51">
                  <c:v>157.90189676616913</c:v>
                </c:pt>
                <c:pt idx="52">
                  <c:v>159.95353964879124</c:v>
                </c:pt>
                <c:pt idx="53">
                  <c:v>162.05919897877772</c:v>
                </c:pt>
                <c:pt idx="54">
                  <c:v>164.22103646212304</c:v>
                </c:pt>
                <c:pt idx="55">
                  <c:v>166.44133071124222</c:v>
                </c:pt>
                <c:pt idx="56">
                  <c:v>168.72248525625051</c:v>
                </c:pt>
                <c:pt idx="57">
                  <c:v>171.06703722418729</c:v>
                </c:pt>
                <c:pt idx="58">
                  <c:v>173.47766675207106</c:v>
                </c:pt>
                <c:pt idx="59">
                  <c:v>175.9572072072072</c:v>
                </c:pt>
                <c:pt idx="60">
                  <c:v>178.50865629668687</c:v>
                </c:pt>
                <c:pt idx="61">
                  <c:v>181.13518815766005</c:v>
                </c:pt>
                <c:pt idx="62">
                  <c:v>183.84016653090777</c:v>
                </c:pt>
                <c:pt idx="63">
                  <c:v>186.62715913267181</c:v>
                </c:pt>
                <c:pt idx="64">
                  <c:v>189.49995335385762</c:v>
                </c:pt>
                <c:pt idx="65">
                  <c:v>192.46257343187415</c:v>
                </c:pt>
                <c:pt idx="66">
                  <c:v>195.51929925883144</c:v>
                </c:pt>
                <c:pt idx="67">
                  <c:v>198.67468701095461</c:v>
                </c:pt>
                <c:pt idx="68">
                  <c:v>201.93359180833085</c:v>
                </c:pt>
                <c:pt idx="69">
                  <c:v>205.30119264200525</c:v>
                </c:pt>
                <c:pt idx="70">
                  <c:v>208.78301983759894</c:v>
                </c:pt>
                <c:pt idx="71">
                  <c:v>212.38498536177332</c:v>
                </c:pt>
                <c:pt idx="72">
                  <c:v>216.11341632088516</c:v>
                </c:pt>
                <c:pt idx="73">
                  <c:v>219.97509205111541</c:v>
                </c:pt>
                <c:pt idx="74">
                  <c:v>224.12556548604215</c:v>
                </c:pt>
                <c:pt idx="75">
                  <c:v>228.74436936936937</c:v>
                </c:pt>
                <c:pt idx="76">
                  <c:v>233.88025331030514</c:v>
                </c:pt>
                <c:pt idx="77">
                  <c:v>239.59070535503653</c:v>
                </c:pt>
                <c:pt idx="78">
                  <c:v>245.94381886426928</c:v>
                </c:pt>
                <c:pt idx="79">
                  <c:v>253.02067762830092</c:v>
                </c:pt>
                <c:pt idx="80">
                  <c:v>260.91843288375077</c:v>
                </c:pt>
                <c:pt idx="81">
                  <c:v>269.7543160690571</c:v>
                </c:pt>
                <c:pt idx="82">
                  <c:v>279.6709348753958</c:v>
                </c:pt>
                <c:pt idx="83">
                  <c:v>290.84335624284074</c:v>
                </c:pt>
                <c:pt idx="84">
                  <c:v>303.48871955774689</c:v>
                </c:pt>
                <c:pt idx="85">
                  <c:v>317.87949921752738</c:v>
                </c:pt>
                <c:pt idx="86">
                  <c:v>334.3621399176954</c:v>
                </c:pt>
                <c:pt idx="87">
                  <c:v>353.38378566457897</c:v>
                </c:pt>
                <c:pt idx="88">
                  <c:v>375.53152153817712</c:v>
                </c:pt>
                <c:pt idx="89">
                  <c:v>401.59153815737443</c:v>
                </c:pt>
                <c:pt idx="90">
                  <c:v>432.64110756123534</c:v>
                </c:pt>
                <c:pt idx="91">
                  <c:v>470.19675925925924</c:v>
                </c:pt>
                <c:pt idx="92">
                  <c:v>516.46325959827107</c:v>
                </c:pt>
                <c:pt idx="93">
                  <c:v>574.77362761743063</c:v>
                </c:pt>
                <c:pt idx="94">
                  <c:v>650.41626641050266</c:v>
                </c:pt>
                <c:pt idx="95">
                  <c:v>752.31481481481478</c:v>
                </c:pt>
                <c:pt idx="96">
                  <c:v>896.79911699779245</c:v>
                </c:pt>
                <c:pt idx="97">
                  <c:v>1117.2992299229923</c:v>
                </c:pt>
                <c:pt idx="98">
                  <c:v>1494.6651949963207</c:v>
                </c:pt>
                <c:pt idx="99">
                  <c:v>2287.4436936936936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208.85911616555012</c:v>
                </c:pt>
                <c:pt idx="4" formatCode="0.000">
                  <c:v>198.03052683407182</c:v>
                </c:pt>
                <c:pt idx="5" formatCode="0.000">
                  <c:v>188.74653902107084</c:v>
                </c:pt>
                <c:pt idx="6" formatCode="0.000">
                  <c:v>180.73155387795447</c:v>
                </c:pt>
                <c:pt idx="7" formatCode="0.000">
                  <c:v>173.79656036643328</c:v>
                </c:pt>
                <c:pt idx="8" formatCode="0.000">
                  <c:v>167.75108441775103</c:v>
                </c:pt>
                <c:pt idx="9" formatCode="0.000">
                  <c:v>162.44597923987232</c:v>
                </c:pt>
                <c:pt idx="10" formatCode="0.000">
                  <c:v>157.83690448159481</c:v>
                </c:pt>
                <c:pt idx="11" formatCode="0.000">
                  <c:v>153.78144834442145</c:v>
                </c:pt>
                <c:pt idx="12" formatCode="0.000">
                  <c:v>150.23158523830864</c:v>
                </c:pt>
                <c:pt idx="13" formatCode="0.000">
                  <c:v>147.14813595287742</c:v>
                </c:pt>
                <c:pt idx="14" formatCode="0.000">
                  <c:v>144.46839080459765</c:v>
                </c:pt>
                <c:pt idx="15" formatCode="0.000">
                  <c:v>142.0197740112994</c:v>
                </c:pt>
                <c:pt idx="16" formatCode="0.000">
                  <c:v>139.65277777777774</c:v>
                </c:pt>
                <c:pt idx="17" formatCode="0.000">
                  <c:v>137.58894362342633</c:v>
                </c:pt>
                <c:pt idx="18" formatCode="0.000">
                  <c:v>136.02543290043286</c:v>
                </c:pt>
                <c:pt idx="19" formatCode="0.000">
                  <c:v>134.93022007514756</c:v>
                </c:pt>
                <c:pt idx="20" formatCode="0.000">
                  <c:v>134.28151709401706</c:v>
                </c:pt>
                <c:pt idx="21" formatCode="0.000">
                  <c:v>134.06666666666663</c:v>
                </c:pt>
                <c:pt idx="22" formatCode="0.000">
                  <c:v>134.06666666666663</c:v>
                </c:pt>
                <c:pt idx="23" formatCode="0.000">
                  <c:v>134.06666666666663</c:v>
                </c:pt>
                <c:pt idx="24" formatCode="0.000">
                  <c:v>134.06666666666663</c:v>
                </c:pt>
                <c:pt idx="25" formatCode="0.000">
                  <c:v>134.06666666666663</c:v>
                </c:pt>
                <c:pt idx="26" formatCode="0.000">
                  <c:v>134.06666666666663</c:v>
                </c:pt>
                <c:pt idx="27" formatCode="0.000">
                  <c:v>134.06666666666663</c:v>
                </c:pt>
                <c:pt idx="28" formatCode="0.000">
                  <c:v>134.06666666666663</c:v>
                </c:pt>
                <c:pt idx="29" formatCode="0.000">
                  <c:v>134.06666666666663</c:v>
                </c:pt>
                <c:pt idx="30" formatCode="0.000">
                  <c:v>134.06666666666663</c:v>
                </c:pt>
                <c:pt idx="31" formatCode="0.000">
                  <c:v>134.08007467413404</c:v>
                </c:pt>
                <c:pt idx="32" formatCode="0.000">
                  <c:v>134.16057907201704</c:v>
                </c:pt>
                <c:pt idx="33" formatCode="0.000">
                  <c:v>134.32187823531373</c:v>
                </c:pt>
                <c:pt idx="34" formatCode="0.000">
                  <c:v>134.59157380450421</c:v>
                </c:pt>
                <c:pt idx="35" formatCode="0.000">
                  <c:v>134.94380137560807</c:v>
                </c:pt>
                <c:pt idx="36" formatCode="0.000">
                  <c:v>135.39352319396752</c:v>
                </c:pt>
                <c:pt idx="37" formatCode="0.000">
                  <c:v>135.94267558980596</c:v>
                </c:pt>
                <c:pt idx="38" formatCode="0.000">
                  <c:v>136.5936491764306</c:v>
                </c:pt>
                <c:pt idx="39" formatCode="0.000">
                  <c:v>137.33524550979988</c:v>
                </c:pt>
                <c:pt idx="40" formatCode="0.000">
                  <c:v>138.18456675599529</c:v>
                </c:pt>
                <c:pt idx="41" formatCode="0.000">
                  <c:v>139.14547656114854</c:v>
                </c:pt>
                <c:pt idx="42" formatCode="0.000">
                  <c:v>140.20776685491177</c:v>
                </c:pt>
                <c:pt idx="43" formatCode="0.000">
                  <c:v>141.39070519580957</c:v>
                </c:pt>
                <c:pt idx="44" formatCode="0.000">
                  <c:v>142.70001773993255</c:v>
                </c:pt>
                <c:pt idx="45" formatCode="0.000">
                  <c:v>144.14220693115431</c:v>
                </c:pt>
                <c:pt idx="46" formatCode="0.000">
                  <c:v>145.72463768115938</c:v>
                </c:pt>
                <c:pt idx="47" formatCode="0.000">
                  <c:v>147.43942226621206</c:v>
                </c:pt>
                <c:pt idx="48" formatCode="0.000">
                  <c:v>149.26148593483259</c:v>
                </c:pt>
                <c:pt idx="49" formatCode="0.000">
                  <c:v>151.11211301472795</c:v>
                </c:pt>
                <c:pt idx="50" formatCode="0.000">
                  <c:v>153.02667123235548</c:v>
                </c:pt>
                <c:pt idx="51" formatCode="0.000">
                  <c:v>154.97245019843561</c:v>
                </c:pt>
                <c:pt idx="52" formatCode="0.000">
                  <c:v>156.98672911787662</c:v>
                </c:pt>
                <c:pt idx="53" formatCode="0.000">
                  <c:v>159.05405939810967</c:v>
                </c:pt>
                <c:pt idx="54" formatCode="0.000">
                  <c:v>161.15719036743195</c:v>
                </c:pt>
                <c:pt idx="55" formatCode="0.000">
                  <c:v>163.33658219623129</c:v>
                </c:pt>
                <c:pt idx="56" formatCode="0.000">
                  <c:v>165.55528113937595</c:v>
                </c:pt>
                <c:pt idx="57" formatCode="0.000">
                  <c:v>167.8560994950127</c:v>
                </c:pt>
                <c:pt idx="58" formatCode="0.000">
                  <c:v>170.22177078042998</c:v>
                </c:pt>
                <c:pt idx="59" formatCode="0.000">
                  <c:v>172.63284402094598</c:v>
                </c:pt>
                <c:pt idx="60" formatCode="0.000">
                  <c:v>175.13607663836268</c:v>
                </c:pt>
                <c:pt idx="61" formatCode="0.000">
                  <c:v>177.68941904130767</c:v>
                </c:pt>
                <c:pt idx="62" formatCode="0.000">
                  <c:v>180.34257017307863</c:v>
                </c:pt>
                <c:pt idx="63" formatCode="0.000">
                  <c:v>183.07615276070823</c:v>
                </c:pt>
                <c:pt idx="64" formatCode="0.000">
                  <c:v>185.86810850778681</c:v>
                </c:pt>
                <c:pt idx="65" formatCode="0.000">
                  <c:v>188.7731155543039</c:v>
                </c:pt>
                <c:pt idx="66" formatCode="0.000">
                  <c:v>191.74294431731497</c:v>
                </c:pt>
                <c:pt idx="67" formatCode="0.000">
                  <c:v>194.83602189604218</c:v>
                </c:pt>
                <c:pt idx="68" formatCode="0.000">
                  <c:v>198.03052683407182</c:v>
                </c:pt>
                <c:pt idx="69" formatCode="0.000">
                  <c:v>201.30130130130124</c:v>
                </c:pt>
                <c:pt idx="70" formatCode="0.000">
                  <c:v>204.71318776403515</c:v>
                </c:pt>
                <c:pt idx="71" formatCode="0.000">
                  <c:v>208.21038463529527</c:v>
                </c:pt>
                <c:pt idx="72" formatCode="0.000">
                  <c:v>211.86262115465649</c:v>
                </c:pt>
                <c:pt idx="73" formatCode="0.000">
                  <c:v>215.64527371186526</c:v>
                </c:pt>
                <c:pt idx="74" formatCode="0.000">
                  <c:v>219.6733846742039</c:v>
                </c:pt>
                <c:pt idx="75" formatCode="0.000">
                  <c:v>224.19175027870676</c:v>
                </c:pt>
                <c:pt idx="76" formatCode="0.000">
                  <c:v>229.17378917378915</c:v>
                </c:pt>
                <c:pt idx="77" formatCode="0.000">
                  <c:v>234.75164886476384</c:v>
                </c:pt>
                <c:pt idx="78" formatCode="0.000">
                  <c:v>240.95375029954462</c:v>
                </c:pt>
                <c:pt idx="79" formatCode="0.000">
                  <c:v>247.81269254467028</c:v>
                </c:pt>
                <c:pt idx="80" formatCode="0.000">
                  <c:v>255.51108569976486</c:v>
                </c:pt>
                <c:pt idx="81" formatCode="0.000">
                  <c:v>264.0667060600091</c:v>
                </c:pt>
                <c:pt idx="82" formatCode="0.000">
                  <c:v>273.71716346808216</c:v>
                </c:pt>
                <c:pt idx="83" formatCode="0.000">
                  <c:v>284.58218354206457</c:v>
                </c:pt>
                <c:pt idx="84" formatCode="0.000">
                  <c:v>296.80466386244552</c:v>
                </c:pt>
                <c:pt idx="85" formatCode="0.000">
                  <c:v>310.77113274609792</c:v>
                </c:pt>
                <c:pt idx="86" formatCode="0.000">
                  <c:v>326.67316439246258</c:v>
                </c:pt>
                <c:pt idx="87" formatCode="0.000">
                  <c:v>345.087945087945</c:v>
                </c:pt>
                <c:pt idx="88" formatCode="0.000">
                  <c:v>366.50264260980487</c:v>
                </c:pt>
                <c:pt idx="89" formatCode="0.000">
                  <c:v>391.54984423676007</c:v>
                </c:pt>
                <c:pt idx="90" formatCode="0.000">
                  <c:v>421.46075657550028</c:v>
                </c:pt>
                <c:pt idx="91" formatCode="0.000">
                  <c:v>457.40930285454323</c:v>
                </c:pt>
                <c:pt idx="92" formatCode="0.000">
                  <c:v>501.74650698602784</c:v>
                </c:pt>
                <c:pt idx="93" formatCode="0.000">
                  <c:v>557.44975744975739</c:v>
                </c:pt>
                <c:pt idx="94" formatCode="0.000">
                  <c:v>629.12560613170638</c:v>
                </c:pt>
                <c:pt idx="95" formatCode="0.000">
                  <c:v>725.46897546897537</c:v>
                </c:pt>
                <c:pt idx="96" formatCode="0.000">
                  <c:v>860.50492083868187</c:v>
                </c:pt>
                <c:pt idx="97" formatCode="0.000">
                  <c:v>1064.8662960021177</c:v>
                </c:pt>
                <c:pt idx="98" formatCode="0.000">
                  <c:v>1408.2633053221284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13868198023306"/>
          <c:y val="0.14337752534921416"/>
          <c:w val="0.36196900000047039"/>
          <c:h val="0.22637920648370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551-ADCB-C403CE7BC31D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4551-ADCB-C403CE7BC31D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'50K'!$D$7:$D$105</c:f>
              <c:numCache>
                <c:formatCode>General</c:formatCode>
                <c:ptCount val="99"/>
                <c:pt idx="3" formatCode="0.0">
                  <c:v>236.2661255254385</c:v>
                </c:pt>
                <c:pt idx="4" formatCode="0.0">
                  <c:v>224.82758620689657</c:v>
                </c:pt>
                <c:pt idx="5" formatCode="0.0">
                  <c:v>215.06795091700752</c:v>
                </c:pt>
                <c:pt idx="6" formatCode="0.0">
                  <c:v>206.6954095866092</c:v>
                </c:pt>
                <c:pt idx="7" formatCode="0.0">
                  <c:v>199.48598702729166</c:v>
                </c:pt>
                <c:pt idx="8" formatCode="0.0">
                  <c:v>193.26535451742947</c:v>
                </c:pt>
                <c:pt idx="9" formatCode="0.0">
                  <c:v>187.89625360230548</c:v>
                </c:pt>
                <c:pt idx="10" formatCode="0.0">
                  <c:v>183.2696199685181</c:v>
                </c:pt>
                <c:pt idx="11" formatCode="0.0">
                  <c:v>179.29820701792983</c:v>
                </c:pt>
                <c:pt idx="12" formatCode="0.0">
                  <c:v>175.91193611051156</c:v>
                </c:pt>
                <c:pt idx="13" formatCode="0.0">
                  <c:v>173.05446438050748</c:v>
                </c:pt>
                <c:pt idx="14" formatCode="0.0">
                  <c:v>170.68062827225131</c:v>
                </c:pt>
                <c:pt idx="15" formatCode="0.0">
                  <c:v>168.56256463288523</c:v>
                </c:pt>
                <c:pt idx="16" formatCode="0.0">
                  <c:v>166.49642492339123</c:v>
                </c:pt>
                <c:pt idx="17" formatCode="0.0">
                  <c:v>164.76534296028879</c:v>
                </c:pt>
                <c:pt idx="18" formatCode="0.0">
                  <c:v>163.63114871647784</c:v>
                </c:pt>
                <c:pt idx="19" formatCode="0.0">
                  <c:v>163.06988709446907</c:v>
                </c:pt>
                <c:pt idx="20" formatCode="0.0">
                  <c:v>163</c:v>
                </c:pt>
                <c:pt idx="21" formatCode="0.0">
                  <c:v>163</c:v>
                </c:pt>
                <c:pt idx="22" formatCode="0.0">
                  <c:v>163</c:v>
                </c:pt>
                <c:pt idx="23" formatCode="0.0">
                  <c:v>163</c:v>
                </c:pt>
                <c:pt idx="24" formatCode="0.0">
                  <c:v>163</c:v>
                </c:pt>
                <c:pt idx="25" formatCode="0.0">
                  <c:v>163</c:v>
                </c:pt>
                <c:pt idx="26" formatCode="0.0">
                  <c:v>163</c:v>
                </c:pt>
                <c:pt idx="27" formatCode="0.0">
                  <c:v>163.16735112936345</c:v>
                </c:pt>
                <c:pt idx="28" formatCode="0.0">
                  <c:v>163.37702390131074</c:v>
                </c:pt>
                <c:pt idx="29" formatCode="0.0">
                  <c:v>163.6714727085479</c:v>
                </c:pt>
                <c:pt idx="30" formatCode="0.0">
                  <c:v>164.05161290322582</c:v>
                </c:pt>
                <c:pt idx="31" formatCode="0.0">
                  <c:v>164.51863354037269</c:v>
                </c:pt>
                <c:pt idx="32" formatCode="0.0">
                  <c:v>165.07400675149313</c:v>
                </c:pt>
                <c:pt idx="33" formatCode="0.0">
                  <c:v>165.71949947862356</c:v>
                </c:pt>
                <c:pt idx="34" formatCode="0.0">
                  <c:v>166.45718774548311</c:v>
                </c:pt>
                <c:pt idx="35" formatCode="0.0">
                  <c:v>167.28947368421052</c:v>
                </c:pt>
                <c:pt idx="36" formatCode="0.0">
                  <c:v>168.21910558348767</c:v>
                </c:pt>
                <c:pt idx="37" formatCode="0.0">
                  <c:v>169.24920127795528</c:v>
                </c:pt>
                <c:pt idx="38" formatCode="0.0">
                  <c:v>170.38327526132403</c:v>
                </c:pt>
                <c:pt idx="39" formatCode="0.0">
                  <c:v>171.62526997840172</c:v>
                </c:pt>
                <c:pt idx="40" formatCode="0.0">
                  <c:v>172.9795918367347</c:v>
                </c:pt>
                <c:pt idx="41" formatCode="0.0">
                  <c:v>174.45115257958287</c:v>
                </c:pt>
                <c:pt idx="42" formatCode="0.0">
                  <c:v>176.04541678205484</c:v>
                </c:pt>
                <c:pt idx="43" formatCode="0.0">
                  <c:v>177.76845637583892</c:v>
                </c:pt>
                <c:pt idx="44" formatCode="0.0">
                  <c:v>179.62701328058773</c:v>
                </c:pt>
                <c:pt idx="45" formatCode="0.0">
                  <c:v>181.61559888579387</c:v>
                </c:pt>
                <c:pt idx="46" formatCode="0.0">
                  <c:v>183.66197183098592</c:v>
                </c:pt>
                <c:pt idx="47" formatCode="0.0">
                  <c:v>185.75498575498577</c:v>
                </c:pt>
                <c:pt idx="48" formatCode="0.0">
                  <c:v>187.89625360230548</c:v>
                </c:pt>
                <c:pt idx="49" formatCode="0.0">
                  <c:v>190.08746355685133</c:v>
                </c:pt>
                <c:pt idx="50" formatCode="0.0">
                  <c:v>192.33038348082596</c:v>
                </c:pt>
                <c:pt idx="51" formatCode="0.0">
                  <c:v>194.62686567164178</c:v>
                </c:pt>
                <c:pt idx="52" formatCode="0.0">
                  <c:v>196.97885196374622</c:v>
                </c:pt>
                <c:pt idx="53" formatCode="0.0">
                  <c:v>199.38837920489297</c:v>
                </c:pt>
                <c:pt idx="54" formatCode="0.0">
                  <c:v>201.88508651333308</c:v>
                </c:pt>
                <c:pt idx="55" formatCode="0.0">
                  <c:v>204.501543171154</c:v>
                </c:pt>
                <c:pt idx="56" formatCode="0.0">
                  <c:v>207.24466313206443</c:v>
                </c:pt>
                <c:pt idx="57" formatCode="0.0">
                  <c:v>210.12194807538609</c:v>
                </c:pt>
                <c:pt idx="58" formatCode="0.0">
                  <c:v>213.14154952598886</c:v>
                </c:pt>
                <c:pt idx="59" formatCode="0.0">
                  <c:v>216.31233909281525</c:v>
                </c:pt>
                <c:pt idx="60" formatCode="0.0">
                  <c:v>219.64398808801928</c:v>
                </c:pt>
                <c:pt idx="61" formatCode="0.0">
                  <c:v>223.14705801823507</c:v>
                </c:pt>
                <c:pt idx="62" formatCode="0.0">
                  <c:v>226.83310371700134</c:v>
                </c:pt>
                <c:pt idx="63" formatCode="0.0">
                  <c:v>230.71479122434536</c:v>
                </c:pt>
                <c:pt idx="64" formatCode="0.0">
                  <c:v>234.8060329304657</c:v>
                </c:pt>
                <c:pt idx="65" formatCode="0.0">
                  <c:v>239.12214300384358</c:v>
                </c:pt>
                <c:pt idx="66" formatCode="0.0">
                  <c:v>243.6800167436576</c:v>
                </c:pt>
                <c:pt idx="67" formatCode="0.0">
                  <c:v>248.49833826264597</c:v>
                </c:pt>
                <c:pt idx="68" formatCode="0.0">
                  <c:v>253.59782185919877</c:v>
                </c:pt>
                <c:pt idx="69" formatCode="0.0">
                  <c:v>259.00149362824544</c:v>
                </c:pt>
                <c:pt idx="70" formatCode="0.0">
                  <c:v>264.73502135745724</c:v>
                </c:pt>
                <c:pt idx="71" formatCode="0.0">
                  <c:v>270.82710264845645</c:v>
                </c:pt>
                <c:pt idx="72" formatCode="0.0">
                  <c:v>277.30992361217443</c:v>
                </c:pt>
                <c:pt idx="73" formatCode="0.0">
                  <c:v>284.21970357454234</c:v>
                </c:pt>
                <c:pt idx="74" formatCode="0.0">
                  <c:v>291.59734521190001</c:v>
                </c:pt>
                <c:pt idx="75" formatCode="0.0">
                  <c:v>299.48921471355607</c:v>
                </c:pt>
                <c:pt idx="76" formatCode="0.0">
                  <c:v>307.94808335380026</c:v>
                </c:pt>
                <c:pt idx="77" formatCode="0.0">
                  <c:v>317.03427082117707</c:v>
                </c:pt>
                <c:pt idx="78" formatCode="0.0">
                  <c:v>326.81704260651628</c:v>
                </c:pt>
                <c:pt idx="79" formatCode="0.0">
                  <c:v>337.37632984228173</c:v>
                </c:pt>
                <c:pt idx="80" formatCode="0.0">
                  <c:v>348.80486186899486</c:v>
                </c:pt>
                <c:pt idx="81" formatCode="0.0">
                  <c:v>361.21083189292204</c:v>
                </c:pt>
                <c:pt idx="82" formatCode="0.0">
                  <c:v>374.72125795995311</c:v>
                </c:pt>
                <c:pt idx="83" formatCode="0.0">
                  <c:v>389.48626045400243</c:v>
                </c:pt>
                <c:pt idx="84" formatCode="0.0">
                  <c:v>405.68456158689867</c:v>
                </c:pt>
                <c:pt idx="85" formatCode="0.0">
                  <c:v>423.53063451644755</c:v>
                </c:pt>
                <c:pt idx="86" formatCode="0.0">
                  <c:v>443.28410976040902</c:v>
                </c:pt>
                <c:pt idx="87" formatCode="0.0">
                  <c:v>465.26231660672477</c:v>
                </c:pt>
                <c:pt idx="88" formatCode="0.0">
                  <c:v>489.8572501878287</c:v>
                </c:pt>
                <c:pt idx="89" formatCode="0.0">
                  <c:v>517.55890010795713</c:v>
                </c:pt>
                <c:pt idx="90" formatCode="0.0">
                  <c:v>548.98790879391061</c:v>
                </c:pt>
                <c:pt idx="91" formatCode="0.0">
                  <c:v>584.94222349816982</c:v>
                </c:pt>
                <c:pt idx="92" formatCode="0.0">
                  <c:v>626.46527537568716</c:v>
                </c:pt>
                <c:pt idx="93" formatCode="0.0">
                  <c:v>674.94824016563166</c:v>
                </c:pt>
                <c:pt idx="94" formatCode="0.0">
                  <c:v>732.28806325531264</c:v>
                </c:pt>
                <c:pt idx="95" formatCode="0.0">
                  <c:v>801.14027327238784</c:v>
                </c:pt>
                <c:pt idx="96" formatCode="0.0">
                  <c:v>885.34028569876705</c:v>
                </c:pt>
                <c:pt idx="97" formatCode="0.0">
                  <c:v>990.64057372067634</c:v>
                </c:pt>
                <c:pt idx="98" formatCode="0.0">
                  <c:v>1126.0794473229712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3-4551-ADCB-C403CE7BC31D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3-4551-ADCB-C403CE7BC31D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2781192534982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Female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6-449B-A89D-ADB3D95C8F7B}"/>
            </c:ext>
          </c:extLst>
        </c:ser>
        <c:ser>
          <c:idx val="1"/>
          <c:order val="1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6-449B-A89D-ADB3D95C8F7B}"/>
            </c:ext>
          </c:extLst>
        </c:ser>
        <c:ser>
          <c:idx val="2"/>
          <c:order val="2"/>
          <c:tx>
            <c:strRef>
              <c:f>'5K'!#REF!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6-449B-A89D-ADB3D95C8F7B}"/>
            </c:ext>
          </c:extLst>
        </c:ser>
        <c:ser>
          <c:idx val="4"/>
          <c:order val="4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80369641052703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Factors'!$C$91:$P$91</c:f>
              <c:numCache>
                <c:formatCode>0.0000</c:formatCode>
                <c:ptCount val="14"/>
                <c:pt idx="0">
                  <c:v>0.44309999999999999</c:v>
                </c:pt>
                <c:pt idx="1">
                  <c:v>0.43099999999999999</c:v>
                </c:pt>
                <c:pt idx="2">
                  <c:v>0.4264</c:v>
                </c:pt>
                <c:pt idx="3">
                  <c:v>0.41260000000000002</c:v>
                </c:pt>
                <c:pt idx="4">
                  <c:v>0.41220000000000001</c:v>
                </c:pt>
                <c:pt idx="5">
                  <c:v>0.39910000000000001</c:v>
                </c:pt>
                <c:pt idx="6">
                  <c:v>0.39639999999999997</c:v>
                </c:pt>
                <c:pt idx="7">
                  <c:v>0.3931</c:v>
                </c:pt>
                <c:pt idx="8">
                  <c:v>0.39200000000000002</c:v>
                </c:pt>
                <c:pt idx="9">
                  <c:v>0.38890000000000002</c:v>
                </c:pt>
                <c:pt idx="10">
                  <c:v>0.38819999999999999</c:v>
                </c:pt>
                <c:pt idx="11">
                  <c:v>0.37709999999999999</c:v>
                </c:pt>
                <c:pt idx="12">
                  <c:v>0.36509999999999998</c:v>
                </c:pt>
                <c:pt idx="13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Factors'!$C$96:$P$96</c:f>
              <c:numCache>
                <c:formatCode>0.0000</c:formatCode>
                <c:ptCount val="14"/>
                <c:pt idx="0">
                  <c:v>0.32879999999999998</c:v>
                </c:pt>
                <c:pt idx="1">
                  <c:v>0.31559999999999999</c:v>
                </c:pt>
                <c:pt idx="2">
                  <c:v>0.31069999999999998</c:v>
                </c:pt>
                <c:pt idx="3">
                  <c:v>0.29630000000000001</c:v>
                </c:pt>
                <c:pt idx="4">
                  <c:v>0.2959</c:v>
                </c:pt>
                <c:pt idx="5">
                  <c:v>0.28289999999999998</c:v>
                </c:pt>
                <c:pt idx="6">
                  <c:v>0.27960000000000002</c:v>
                </c:pt>
                <c:pt idx="7">
                  <c:v>0.2757</c:v>
                </c:pt>
                <c:pt idx="8">
                  <c:v>0.27450000000000002</c:v>
                </c:pt>
                <c:pt idx="9">
                  <c:v>0.27079999999999999</c:v>
                </c:pt>
                <c:pt idx="10">
                  <c:v>0.27</c:v>
                </c:pt>
                <c:pt idx="11">
                  <c:v>0.25619999999999998</c:v>
                </c:pt>
                <c:pt idx="12">
                  <c:v>0.24129999999999999</c:v>
                </c:pt>
                <c:pt idx="13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1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9274340165548"/>
          <c:y val="6.2173135586627647E-2"/>
          <c:w val="0.13908058880551433"/>
          <c:h val="0.5319949881019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2.6718961266205361</c:v>
                </c:pt>
                <c:pt idx="11">
                  <c:v>2.9466666666666668</c:v>
                </c:pt>
                <c:pt idx="12">
                  <c:v>2.9499999999999997</c:v>
                </c:pt>
                <c:pt idx="13">
                  <c:v>2.9515131631273364</c:v>
                </c:pt>
                <c:pt idx="14">
                  <c:v>2.9624999999999999</c:v>
                </c:pt>
                <c:pt idx="15">
                  <c:v>2.9618693496646249</c:v>
                </c:pt>
                <c:pt idx="16">
                  <c:v>2.9716666666666667</c:v>
                </c:pt>
                <c:pt idx="17">
                  <c:v>3</c:v>
                </c:pt>
                <c:pt idx="18">
                  <c:v>3.0388888888888896</c:v>
                </c:pt>
                <c:pt idx="19">
                  <c:v>3.0447188419629359</c:v>
                </c:pt>
                <c:pt idx="20">
                  <c:v>3.0749999999999997</c:v>
                </c:pt>
                <c:pt idx="21">
                  <c:v>3.0793537938934317</c:v>
                </c:pt>
                <c:pt idx="22">
                  <c:v>3.0933333333333328</c:v>
                </c:pt>
                <c:pt idx="23">
                  <c:v>3.125</c:v>
                </c:pt>
                <c:pt idx="24">
                  <c:v>3.1773116877987118</c:v>
                </c:pt>
                <c:pt idx="25">
                  <c:v>3.2600000000000002</c:v>
                </c:pt>
                <c:pt idx="26">
                  <c:v>3.6785174580450168</c:v>
                </c:pt>
                <c:pt idx="27">
                  <c:v>3.9318333333333326</c:v>
                </c:pt>
                <c:pt idx="28">
                  <c:v>4.4111111111111114</c:v>
                </c:pt>
                <c:pt idx="29">
                  <c:v>4.5049411437206706</c:v>
                </c:pt>
                <c:pt idx="3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Parameters!$N$13:$N$26</c:f>
              <c:numCache>
                <c:formatCode>0.000000</c:formatCode>
                <c:ptCount val="14"/>
                <c:pt idx="0">
                  <c:v>2.9466666666666672</c:v>
                </c:pt>
                <c:pt idx="2">
                  <c:v>2.9730925870909894</c:v>
                </c:pt>
                <c:pt idx="3">
                  <c:v>2.9960097283729223</c:v>
                </c:pt>
                <c:pt idx="5">
                  <c:v>3.0197247503450315</c:v>
                </c:pt>
                <c:pt idx="6">
                  <c:v>3.039240613753635</c:v>
                </c:pt>
                <c:pt idx="7">
                  <c:v>3.0632978313424566</c:v>
                </c:pt>
                <c:pt idx="8">
                  <c:v>3.0709229615367906</c:v>
                </c:pt>
                <c:pt idx="9">
                  <c:v>3.0945941972329281</c:v>
                </c:pt>
                <c:pt idx="10">
                  <c:v>3.100441005087343</c:v>
                </c:pt>
                <c:pt idx="11">
                  <c:v>3.1190895680880804</c:v>
                </c:pt>
                <c:pt idx="12">
                  <c:v>3.1392476059897305</c:v>
                </c:pt>
                <c:pt idx="13">
                  <c:v>3.1773116877987122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Parameters!$AK$2:$AK$32</c:f>
              <c:numCache>
                <c:formatCode>0.000000</c:formatCode>
                <c:ptCount val="31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7">
                  <c:v>2.7097222222222221</c:v>
                </c:pt>
                <c:pt idx="18">
                  <c:v>2.7433333333333332</c:v>
                </c:pt>
                <c:pt idx="19">
                  <c:v>2.7578524748800337</c:v>
                </c:pt>
                <c:pt idx="20">
                  <c:v>2.7983333333333338</c:v>
                </c:pt>
                <c:pt idx="21">
                  <c:v>2.8068096535924476</c:v>
                </c:pt>
                <c:pt idx="22">
                  <c:v>2.8393333333333328</c:v>
                </c:pt>
                <c:pt idx="23">
                  <c:v>2.8772222222222221</c:v>
                </c:pt>
                <c:pt idx="24">
                  <c:v>2.9604613500809731</c:v>
                </c:pt>
                <c:pt idx="25">
                  <c:v>3.0266666666666673</c:v>
                </c:pt>
                <c:pt idx="26">
                  <c:v>3.3305429679810552</c:v>
                </c:pt>
                <c:pt idx="27">
                  <c:v>3.56</c:v>
                </c:pt>
                <c:pt idx="28">
                  <c:v>4.0333333333333332</c:v>
                </c:pt>
                <c:pt idx="29">
                  <c:v>4.1269403351096265</c:v>
                </c:pt>
                <c:pt idx="3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Parameters!$AL$2:$AL$32</c:f>
              <c:numCache>
                <c:formatCode>0.00000</c:formatCode>
                <c:ptCount val="31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7">
                  <c:v>2.7930555555555556</c:v>
                </c:pt>
                <c:pt idx="18">
                  <c:v>2.7655555555555558</c:v>
                </c:pt>
                <c:pt idx="19">
                  <c:v>2.8085977889127496</c:v>
                </c:pt>
                <c:pt idx="20">
                  <c:v>2.8149999999999999</c:v>
                </c:pt>
                <c:pt idx="21">
                  <c:v>2.8099695856539082</c:v>
                </c:pt>
                <c:pt idx="22">
                  <c:v>2.9146666666666663</c:v>
                </c:pt>
                <c:pt idx="23">
                  <c:v>2.9794444444444443</c:v>
                </c:pt>
                <c:pt idx="24">
                  <c:v>2.9604613500809736</c:v>
                </c:pt>
                <c:pt idx="25">
                  <c:v>3.2726666666666664</c:v>
                </c:pt>
                <c:pt idx="26">
                  <c:v>3.6145090381988418</c:v>
                </c:pt>
                <c:pt idx="27">
                  <c:v>3.7033333333333331</c:v>
                </c:pt>
                <c:pt idx="28">
                  <c:v>4.2446666666666673</c:v>
                </c:pt>
                <c:pt idx="29">
                  <c:v>4.2753444881889759</c:v>
                </c:pt>
                <c:pt idx="30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Parameters!$C$2:$C$32</c:f>
              <c:numCache>
                <c:formatCode>0.0000</c:formatCode>
                <c:ptCount val="31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  <c:pt idx="10" formatCode="0.00000">
                  <c:v>2.6201151939340921</c:v>
                </c:pt>
                <c:pt idx="11" formatCode="0.00000">
                  <c:v>2.9466666666666668</c:v>
                </c:pt>
                <c:pt idx="14" formatCode="0.00000">
                  <c:v>3.0583333333333331</c:v>
                </c:pt>
                <c:pt idx="16" formatCode="0.00000">
                  <c:v>2.9716666666666667</c:v>
                </c:pt>
                <c:pt idx="17" formatCode="0.00000">
                  <c:v>3.1986111111111111</c:v>
                </c:pt>
                <c:pt idx="18" formatCode="0.00000">
                  <c:v>3.13</c:v>
                </c:pt>
                <c:pt idx="19" formatCode="0.00000">
                  <c:v>3.112034054455314</c:v>
                </c:pt>
                <c:pt idx="20" formatCode="0.00000">
                  <c:v>3.2424999999999997</c:v>
                </c:pt>
                <c:pt idx="21" formatCode="0.00000">
                  <c:v>3.0801437769087974</c:v>
                </c:pt>
                <c:pt idx="22" formatCode="0.00000">
                  <c:v>3.3006666666666664</c:v>
                </c:pt>
                <c:pt idx="23" formatCode="0.00000">
                  <c:v>3.2794444444444446</c:v>
                </c:pt>
                <c:pt idx="24" formatCode="0.00000">
                  <c:v>3.1773116877987118</c:v>
                </c:pt>
                <c:pt idx="25" formatCode="0.00000">
                  <c:v>3.7730000000000001</c:v>
                </c:pt>
                <c:pt idx="26" formatCode="0.00000">
                  <c:v>4.229052334367295</c:v>
                </c:pt>
                <c:pt idx="27" formatCode="0.00000">
                  <c:v>4.2061666666666664</c:v>
                </c:pt>
                <c:pt idx="28" formatCode="0.00000">
                  <c:v>5.5060000000000002</c:v>
                </c:pt>
                <c:pt idx="29" formatCode="0.00000">
                  <c:v>5.1429857962830399</c:v>
                </c:pt>
                <c:pt idx="30" formatCode="0.0000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Parameters!$AM$2:$AM$32</c:f>
              <c:numCache>
                <c:formatCode>General</c:formatCode>
                <c:ptCount val="31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7" formatCode="0.0000">
                  <c:v>2.7489332786612395</c:v>
                </c:pt>
                <c:pt idx="18" formatCode="0.0000">
                  <c:v>2.7879130239738878</c:v>
                </c:pt>
                <c:pt idx="19" formatCode="0.0000">
                  <c:v>2.8003183542621493</c:v>
                </c:pt>
                <c:pt idx="20" formatCode="0.0000">
                  <c:v>2.8389834121305668</c:v>
                </c:pt>
                <c:pt idx="21" formatCode="0.0000">
                  <c:v>2.8485696191191034</c:v>
                </c:pt>
                <c:pt idx="22" formatCode="0.0000">
                  <c:v>2.8792400641237994</c:v>
                </c:pt>
                <c:pt idx="23" formatCode="0.0000">
                  <c:v>2.9125555245665282</c:v>
                </c:pt>
                <c:pt idx="24" formatCode="0.0000">
                  <c:v>2.9759239653221776</c:v>
                </c:pt>
                <c:pt idx="25" formatCode="0.0000">
                  <c:v>3.0079656299190201</c:v>
                </c:pt>
                <c:pt idx="26" formatCode="0.0000">
                  <c:v>3.0996482612584857</c:v>
                </c:pt>
                <c:pt idx="27" formatCode="0.0000">
                  <c:v>3.1424462807089837</c:v>
                </c:pt>
                <c:pt idx="28" formatCode="0.0000">
                  <c:v>3.2238826181318867</c:v>
                </c:pt>
                <c:pt idx="29" formatCode="0.0000">
                  <c:v>3.2382278750838078</c:v>
                </c:pt>
                <c:pt idx="30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Parameters!$AN$2:$AN$32</c:f>
              <c:numCache>
                <c:formatCode>General</c:formatCode>
                <c:ptCount val="31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7" formatCode="0.0000">
                  <c:v>3.0933559985021257</c:v>
                </c:pt>
                <c:pt idx="18" formatCode="0.0000">
                  <c:v>3.1228316993039442</c:v>
                </c:pt>
                <c:pt idx="19" formatCode="0.0000">
                  <c:v>3.1321840831381662</c:v>
                </c:pt>
                <c:pt idx="20" formatCode="0.0000">
                  <c:v>3.1612473294187096</c:v>
                </c:pt>
                <c:pt idx="21" formatCode="0.0000">
                  <c:v>3.1684329273190817</c:v>
                </c:pt>
                <c:pt idx="22" formatCode="0.0000">
                  <c:v>3.1913699472123334</c:v>
                </c:pt>
                <c:pt idx="23" formatCode="0.0000">
                  <c:v>3.2161948633210322</c:v>
                </c:pt>
                <c:pt idx="24" formatCode="0.0000">
                  <c:v>3.2631594292744608</c:v>
                </c:pt>
                <c:pt idx="25" formatCode="0.0000">
                  <c:v>3.286782196257712</c:v>
                </c:pt>
                <c:pt idx="26" formatCode="0.0000">
                  <c:v>3.3539262102195408</c:v>
                </c:pt>
                <c:pt idx="27" formatCode="0.0000">
                  <c:v>3.3850469811790553</c:v>
                </c:pt>
                <c:pt idx="28" formatCode="0.0000">
                  <c:v>3.4438845109187777</c:v>
                </c:pt>
                <c:pt idx="29" formatCode="0.0000">
                  <c:v>3.4541983968172794</c:v>
                </c:pt>
                <c:pt idx="30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Parameters!$B$2:$B$32</c15:sqref>
                        </c15:formulaRef>
                      </c:ext>
                    </c:extLst>
                    <c:numCache>
                      <c:formatCode>0.0000</c:formatCode>
                      <c:ptCount val="3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  <c:pt idx="25">
                        <c:v>50</c:v>
                      </c:pt>
                      <c:pt idx="26">
                        <c:v>80.467200000000005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160.93440000000001</c:v>
                      </c:pt>
                      <c:pt idx="3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Parameters!$B$2:$B$26</c15:sqref>
                        </c15:formulaRef>
                      </c:ext>
                    </c:extLst>
                    <c:numCache>
                      <c:formatCode>0.0000</c:formatCode>
                      <c:ptCount val="2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4213035474913"/>
          <c:y val="3.0512141602294582E-2"/>
          <c:w val="0.78151496913145069"/>
          <c:h val="0.81508320776258314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Factors'!$C$6:$P$6</c:f>
              <c:numCache>
                <c:formatCode>0.0000</c:formatCode>
                <c:ptCount val="14"/>
                <c:pt idx="0">
                  <c:v>0.72199999999999998</c:v>
                </c:pt>
                <c:pt idx="1">
                  <c:v>0.70699999999999996</c:v>
                </c:pt>
                <c:pt idx="2">
                  <c:v>0.70099999999999996</c:v>
                </c:pt>
                <c:pt idx="3">
                  <c:v>0.68500000000000005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0.68130000000000002</c:v>
                </c:pt>
                <c:pt idx="7">
                  <c:v>0.67269999999999996</c:v>
                </c:pt>
                <c:pt idx="8">
                  <c:v>0.6673</c:v>
                </c:pt>
                <c:pt idx="9">
                  <c:v>0.64170000000000005</c:v>
                </c:pt>
                <c:pt idx="10">
                  <c:v>0.63349999999999995</c:v>
                </c:pt>
                <c:pt idx="11">
                  <c:v>0.63349999999999995</c:v>
                </c:pt>
                <c:pt idx="12">
                  <c:v>0.65400000000000003</c:v>
                </c:pt>
                <c:pt idx="13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Factors'!$C$11:$P$11</c:f>
              <c:numCache>
                <c:formatCode>0.0000</c:formatCode>
                <c:ptCount val="14"/>
                <c:pt idx="0">
                  <c:v>0.85450000000000004</c:v>
                </c:pt>
                <c:pt idx="1">
                  <c:v>0.8508</c:v>
                </c:pt>
                <c:pt idx="2">
                  <c:v>0.84930000000000005</c:v>
                </c:pt>
                <c:pt idx="3">
                  <c:v>0.83930000000000005</c:v>
                </c:pt>
                <c:pt idx="4">
                  <c:v>0.83930000000000005</c:v>
                </c:pt>
                <c:pt idx="5">
                  <c:v>0.83330000000000004</c:v>
                </c:pt>
                <c:pt idx="6">
                  <c:v>0.83209999999999995</c:v>
                </c:pt>
                <c:pt idx="7">
                  <c:v>0.82599999999999996</c:v>
                </c:pt>
                <c:pt idx="8">
                  <c:v>0.8216</c:v>
                </c:pt>
                <c:pt idx="9">
                  <c:v>0.8024</c:v>
                </c:pt>
                <c:pt idx="10">
                  <c:v>0.79679999999999995</c:v>
                </c:pt>
                <c:pt idx="11">
                  <c:v>0.79679999999999995</c:v>
                </c:pt>
                <c:pt idx="12">
                  <c:v>0.80779999999999996</c:v>
                </c:pt>
                <c:pt idx="13">
                  <c:v>0.82530000000000003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Factors'!$C$16:$P$16</c:f>
              <c:numCache>
                <c:formatCode>0.0000</c:formatCode>
                <c:ptCount val="14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0.93600000000000005</c:v>
                </c:pt>
                <c:pt idx="6">
                  <c:v>0.93730000000000002</c:v>
                </c:pt>
                <c:pt idx="7">
                  <c:v>0.93369999999999997</c:v>
                </c:pt>
                <c:pt idx="8">
                  <c:v>0.93030000000000002</c:v>
                </c:pt>
                <c:pt idx="9">
                  <c:v>0.91769999999999996</c:v>
                </c:pt>
                <c:pt idx="10">
                  <c:v>0.91449999999999998</c:v>
                </c:pt>
                <c:pt idx="11">
                  <c:v>0.91449999999999998</c:v>
                </c:pt>
                <c:pt idx="12">
                  <c:v>0.91900000000000004</c:v>
                </c:pt>
                <c:pt idx="13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ser>
          <c:idx val="3"/>
          <c:order val="3"/>
          <c:tx>
            <c:v>40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0.96360000000000001</c:v>
                </c:pt>
                <c:pt idx="7">
                  <c:v>0.96530000000000005</c:v>
                </c:pt>
                <c:pt idx="8">
                  <c:v>0.96579999999999999</c:v>
                </c:pt>
                <c:pt idx="9">
                  <c:v>0.96750000000000003</c:v>
                </c:pt>
                <c:pt idx="10">
                  <c:v>0.96789999999999998</c:v>
                </c:pt>
                <c:pt idx="11">
                  <c:v>0.96989999999999998</c:v>
                </c:pt>
                <c:pt idx="12">
                  <c:v>0.97199999999999998</c:v>
                </c:pt>
                <c:pt idx="13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051-A554-211C35A8736E}"/>
            </c:ext>
          </c:extLst>
        </c:ser>
        <c:ser>
          <c:idx val="4"/>
          <c:order val="4"/>
          <c:tx>
            <c:v>50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0.88249999999999995</c:v>
                </c:pt>
                <c:pt idx="7">
                  <c:v>0.88280000000000003</c:v>
                </c:pt>
                <c:pt idx="8">
                  <c:v>0.88300000000000001</c:v>
                </c:pt>
                <c:pt idx="9">
                  <c:v>0.88339999999999996</c:v>
                </c:pt>
                <c:pt idx="10">
                  <c:v>0.88349999999999995</c:v>
                </c:pt>
                <c:pt idx="11">
                  <c:v>0.88429999999999997</c:v>
                </c:pt>
                <c:pt idx="12">
                  <c:v>0.88519999999999999</c:v>
                </c:pt>
                <c:pt idx="13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051-A554-211C35A8736E}"/>
            </c:ext>
          </c:extLst>
        </c:ser>
        <c:ser>
          <c:idx val="5"/>
          <c:order val="5"/>
          <c:tx>
            <c:v>60 yrs</c:v>
          </c:tx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0.78200000000000003</c:v>
                </c:pt>
                <c:pt idx="7">
                  <c:v>0.78090000000000004</c:v>
                </c:pt>
                <c:pt idx="8">
                  <c:v>0.78059999999999996</c:v>
                </c:pt>
                <c:pt idx="9">
                  <c:v>0.77969999999999995</c:v>
                </c:pt>
                <c:pt idx="10">
                  <c:v>0.77949999999999997</c:v>
                </c:pt>
                <c:pt idx="11">
                  <c:v>0.77869999999999995</c:v>
                </c:pt>
                <c:pt idx="12">
                  <c:v>0.77790000000000004</c:v>
                </c:pt>
                <c:pt idx="13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E-4051-A554-211C35A8736E}"/>
            </c:ext>
          </c:extLst>
        </c:ser>
        <c:ser>
          <c:idx val="6"/>
          <c:order val="6"/>
          <c:tx>
            <c:v>70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0.68140000000000001</c:v>
                </c:pt>
                <c:pt idx="7">
                  <c:v>0.67910000000000004</c:v>
                </c:pt>
                <c:pt idx="8">
                  <c:v>0.67830000000000001</c:v>
                </c:pt>
                <c:pt idx="9">
                  <c:v>0.67610000000000003</c:v>
                </c:pt>
                <c:pt idx="10">
                  <c:v>0.67549999999999999</c:v>
                </c:pt>
                <c:pt idx="11">
                  <c:v>0.67310000000000003</c:v>
                </c:pt>
                <c:pt idx="12">
                  <c:v>0.67049999999999998</c:v>
                </c:pt>
                <c:pt idx="13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E-4051-A554-211C35A8736E}"/>
            </c:ext>
          </c:extLst>
        </c:ser>
        <c:ser>
          <c:idx val="7"/>
          <c:order val="7"/>
          <c:tx>
            <c:v>80 yrs</c:v>
          </c:tx>
          <c:marker>
            <c:symbol val="circle"/>
            <c:size val="7"/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0.57210000000000005</c:v>
                </c:pt>
                <c:pt idx="7">
                  <c:v>0.56920000000000004</c:v>
                </c:pt>
                <c:pt idx="8">
                  <c:v>0.56830000000000003</c:v>
                </c:pt>
                <c:pt idx="9">
                  <c:v>0.5655</c:v>
                </c:pt>
                <c:pt idx="10">
                  <c:v>0.56479999999999997</c:v>
                </c:pt>
                <c:pt idx="11">
                  <c:v>0.55910000000000004</c:v>
                </c:pt>
                <c:pt idx="12">
                  <c:v>0.55289999999999995</c:v>
                </c:pt>
                <c:pt idx="13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E-4051-A554-211C35A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4971434948578"/>
          <c:y val="0.34855783681690256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286500445277823"/>
          <c:y val="2.814569536423841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359049902026345"/>
          <c:y val="0.14998958375480392"/>
          <c:w val="0.84821500511484704"/>
          <c:h val="0.7398040564446367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181.6</c:v>
                </c:pt>
                <c:pt idx="1">
                  <c:v>182.33333333333334</c:v>
                </c:pt>
                <c:pt idx="2">
                  <c:v>182.68313051777616</c:v>
                </c:pt>
                <c:pt idx="3">
                  <c:v>184</c:v>
                </c:pt>
                <c:pt idx="4">
                  <c:v>183.92587290225083</c:v>
                </c:pt>
                <c:pt idx="5">
                  <c:v>185.3</c:v>
                </c:pt>
                <c:pt idx="6">
                  <c:v>186.83333333333334</c:v>
                </c:pt>
                <c:pt idx="7">
                  <c:v>188.86666666666667</c:v>
                </c:pt>
                <c:pt idx="8">
                  <c:v>189.14539091704444</c:v>
                </c:pt>
                <c:pt idx="9">
                  <c:v>190.7</c:v>
                </c:pt>
                <c:pt idx="10">
                  <c:v>190.87569617253229</c:v>
                </c:pt>
                <c:pt idx="11">
                  <c:v>191.36</c:v>
                </c:pt>
                <c:pt idx="12">
                  <c:v>192.9</c:v>
                </c:pt>
                <c:pt idx="13">
                  <c:v>195.28380139826993</c:v>
                </c:pt>
                <c:pt idx="14">
                  <c:v>200.36</c:v>
                </c:pt>
                <c:pt idx="15">
                  <c:v>226.09212200747632</c:v>
                </c:pt>
                <c:pt idx="16">
                  <c:v>241.66</c:v>
                </c:pt>
                <c:pt idx="17">
                  <c:v>271.12</c:v>
                </c:pt>
                <c:pt idx="18">
                  <c:v>276.88921697287839</c:v>
                </c:pt>
                <c:pt idx="19">
                  <c:v>295.02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197.8</c:v>
                </c:pt>
                <c:pt idx="1">
                  <c:v>198.66666666666666</c:v>
                </c:pt>
                <c:pt idx="2">
                  <c:v>199.14946711206554</c:v>
                </c:pt>
                <c:pt idx="3">
                  <c:v>200.625</c:v>
                </c:pt>
                <c:pt idx="4">
                  <c:v>200.57862085421138</c:v>
                </c:pt>
                <c:pt idx="5">
                  <c:v>202.1</c:v>
                </c:pt>
                <c:pt idx="6">
                  <c:v>204</c:v>
                </c:pt>
                <c:pt idx="7">
                  <c:v>206.53333333333333</c:v>
                </c:pt>
                <c:pt idx="8">
                  <c:v>206.91660701503218</c:v>
                </c:pt>
                <c:pt idx="9">
                  <c:v>208.85</c:v>
                </c:pt>
                <c:pt idx="10">
                  <c:v>209.12430382746771</c:v>
                </c:pt>
                <c:pt idx="11">
                  <c:v>209.88</c:v>
                </c:pt>
                <c:pt idx="12">
                  <c:v>211.8</c:v>
                </c:pt>
                <c:pt idx="13">
                  <c:v>214.88328000947979</c:v>
                </c:pt>
                <c:pt idx="14">
                  <c:v>220.46</c:v>
                </c:pt>
                <c:pt idx="15">
                  <c:v>248.772170524139</c:v>
                </c:pt>
                <c:pt idx="16">
                  <c:v>265.89999999999998</c:v>
                </c:pt>
                <c:pt idx="17">
                  <c:v>298.32</c:v>
                </c:pt>
                <c:pt idx="18">
                  <c:v>304.6645092658872</c:v>
                </c:pt>
                <c:pt idx="19">
                  <c:v>324.61500000000001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222</c:v>
                </c:pt>
                <c:pt idx="1">
                  <c:v>223.16666666666666</c:v>
                </c:pt>
                <c:pt idx="2">
                  <c:v>223.6936292054402</c:v>
                </c:pt>
                <c:pt idx="3">
                  <c:v>225.75</c:v>
                </c:pt>
                <c:pt idx="4">
                  <c:v>225.80629125904716</c:v>
                </c:pt>
                <c:pt idx="5">
                  <c:v>227.8</c:v>
                </c:pt>
                <c:pt idx="6">
                  <c:v>230.16666666666666</c:v>
                </c:pt>
                <c:pt idx="7">
                  <c:v>233.46666666666667</c:v>
                </c:pt>
                <c:pt idx="8">
                  <c:v>234.00839099657995</c:v>
                </c:pt>
                <c:pt idx="9">
                  <c:v>236.65</c:v>
                </c:pt>
                <c:pt idx="10">
                  <c:v>237.04230359047281</c:v>
                </c:pt>
                <c:pt idx="11">
                  <c:v>238.36</c:v>
                </c:pt>
                <c:pt idx="12">
                  <c:v>241.03333333333333</c:v>
                </c:pt>
                <c:pt idx="13">
                  <c:v>245.4793221945728</c:v>
                </c:pt>
                <c:pt idx="14">
                  <c:v>251.86</c:v>
                </c:pt>
                <c:pt idx="15">
                  <c:v>284.20275590551176</c:v>
                </c:pt>
                <c:pt idx="16">
                  <c:v>303.77</c:v>
                </c:pt>
                <c:pt idx="17">
                  <c:v>340.8</c:v>
                </c:pt>
                <c:pt idx="18">
                  <c:v>348.04864590789788</c:v>
                </c:pt>
                <c:pt idx="19">
                  <c:v>370.84500000000003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252.8</c:v>
                </c:pt>
                <c:pt idx="1">
                  <c:v>254.5</c:v>
                </c:pt>
                <c:pt idx="2">
                  <c:v>255.22821721148492</c:v>
                </c:pt>
                <c:pt idx="3">
                  <c:v>258.125</c:v>
                </c:pt>
                <c:pt idx="4">
                  <c:v>258.1175932553885</c:v>
                </c:pt>
                <c:pt idx="5">
                  <c:v>260.89999999999998</c:v>
                </c:pt>
                <c:pt idx="6">
                  <c:v>264.16666666666669</c:v>
                </c:pt>
                <c:pt idx="7">
                  <c:v>268.46666666666664</c:v>
                </c:pt>
                <c:pt idx="8">
                  <c:v>269.30227471566053</c:v>
                </c:pt>
                <c:pt idx="9">
                  <c:v>272.89999999999998</c:v>
                </c:pt>
                <c:pt idx="10">
                  <c:v>273.53951890034364</c:v>
                </c:pt>
                <c:pt idx="11">
                  <c:v>275.72000000000003</c:v>
                </c:pt>
                <c:pt idx="12">
                  <c:v>279.63333333333333</c:v>
                </c:pt>
                <c:pt idx="13">
                  <c:v>286.24244578741559</c:v>
                </c:pt>
                <c:pt idx="14">
                  <c:v>293.7</c:v>
                </c:pt>
                <c:pt idx="15">
                  <c:v>331.40211166785969</c:v>
                </c:pt>
                <c:pt idx="16">
                  <c:v>354.22</c:v>
                </c:pt>
                <c:pt idx="17">
                  <c:v>397.4</c:v>
                </c:pt>
                <c:pt idx="18">
                  <c:v>405.84859420981468</c:v>
                </c:pt>
                <c:pt idx="19">
                  <c:v>432.43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294</c:v>
                </c:pt>
                <c:pt idx="1">
                  <c:v>297.5</c:v>
                </c:pt>
                <c:pt idx="2">
                  <c:v>298.8795434661576</c:v>
                </c:pt>
                <c:pt idx="3">
                  <c:v>304.5</c:v>
                </c:pt>
                <c:pt idx="4">
                  <c:v>304.47188419629362</c:v>
                </c:pt>
                <c:pt idx="5">
                  <c:v>310.39999999999998</c:v>
                </c:pt>
                <c:pt idx="6">
                  <c:v>314.66666666666669</c:v>
                </c:pt>
                <c:pt idx="7">
                  <c:v>320.33333333333331</c:v>
                </c:pt>
                <c:pt idx="8">
                  <c:v>321.43531774437287</c:v>
                </c:pt>
                <c:pt idx="9">
                  <c:v>326.25</c:v>
                </c:pt>
                <c:pt idx="10">
                  <c:v>327.14776632302403</c:v>
                </c:pt>
                <c:pt idx="11">
                  <c:v>331.96</c:v>
                </c:pt>
                <c:pt idx="12">
                  <c:v>339.13333333333333</c:v>
                </c:pt>
                <c:pt idx="13">
                  <c:v>352.38772366394124</c:v>
                </c:pt>
                <c:pt idx="14">
                  <c:v>361.56</c:v>
                </c:pt>
                <c:pt idx="15">
                  <c:v>407.96746997534399</c:v>
                </c:pt>
                <c:pt idx="16">
                  <c:v>436.06</c:v>
                </c:pt>
                <c:pt idx="17">
                  <c:v>489.22</c:v>
                </c:pt>
                <c:pt idx="18">
                  <c:v>499.62593454227311</c:v>
                </c:pt>
                <c:pt idx="19">
                  <c:v>532.35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4498920085"/>
          <c:y val="0.15235405469481741"/>
          <c:w val="0.52390923212021878"/>
          <c:h val="0.10506179358044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20787401574803149"/>
          <c:w val="0.87034396237940992"/>
          <c:h val="0.66713791879298123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6.3966423948220061</c:v>
                </c:pt>
                <c:pt idx="3" formatCode="0.000">
                  <c:v>6.0996190751723809</c:v>
                </c:pt>
                <c:pt idx="4" formatCode="0.000">
                  <c:v>5.8402585410895664</c:v>
                </c:pt>
                <c:pt idx="5" formatCode="0.000">
                  <c:v>5.6124938994631535</c:v>
                </c:pt>
                <c:pt idx="6" formatCode="0.000">
                  <c:v>5.4115331964407938</c:v>
                </c:pt>
                <c:pt idx="7" formatCode="0.000">
                  <c:v>5.2335443299822106</c:v>
                </c:pt>
                <c:pt idx="8" formatCode="0.000">
                  <c:v>5.0754293050874661</c:v>
                </c:pt>
                <c:pt idx="9" formatCode="0.000">
                  <c:v>4.9346596450165787</c:v>
                </c:pt>
                <c:pt idx="10" formatCode="0.000">
                  <c:v>4.8091545012165451</c:v>
                </c:pt>
                <c:pt idx="11" formatCode="0.000">
                  <c:v>4.6971891129181982</c:v>
                </c:pt>
                <c:pt idx="12" formatCode="0.000">
                  <c:v>4.5973251926152061</c:v>
                </c:pt>
                <c:pt idx="13" formatCode="0.000">
                  <c:v>4.5083573897858082</c:v>
                </c:pt>
                <c:pt idx="14" formatCode="0.000">
                  <c:v>4.4292717086834736</c:v>
                </c:pt>
                <c:pt idx="15" formatCode="0.000">
                  <c:v>4.3560606060606064</c:v>
                </c:pt>
                <c:pt idx="16" formatCode="0.000">
                  <c:v>4.2852303523035236</c:v>
                </c:pt>
                <c:pt idx="17" formatCode="0.000">
                  <c:v>4.2336010709504688</c:v>
                </c:pt>
                <c:pt idx="18" formatCode="0.000">
                  <c:v>4.2166666666666668</c:v>
                </c:pt>
                <c:pt idx="19" formatCode="0.000">
                  <c:v>4.2166666666666668</c:v>
                </c:pt>
                <c:pt idx="20" formatCode="0.000">
                  <c:v>4.2166666666666668</c:v>
                </c:pt>
                <c:pt idx="21" formatCode="0.000">
                  <c:v>4.2166666666666668</c:v>
                </c:pt>
                <c:pt idx="22" formatCode="0.000">
                  <c:v>4.2166666666666668</c:v>
                </c:pt>
                <c:pt idx="23" formatCode="0.000">
                  <c:v>4.2166666666666668</c:v>
                </c:pt>
                <c:pt idx="24" formatCode="0.000">
                  <c:v>4.2166666666666668</c:v>
                </c:pt>
                <c:pt idx="25" formatCode="0.000">
                  <c:v>4.2166666666666668</c:v>
                </c:pt>
                <c:pt idx="26" formatCode="0.000">
                  <c:v>4.2166666666666668</c:v>
                </c:pt>
                <c:pt idx="27" formatCode="0.000">
                  <c:v>4.2166666666666668</c:v>
                </c:pt>
                <c:pt idx="28" formatCode="0.000">
                  <c:v>4.2166666666666668</c:v>
                </c:pt>
                <c:pt idx="29" formatCode="0.000">
                  <c:v>4.2166666666666668</c:v>
                </c:pt>
                <c:pt idx="30" formatCode="0.000">
                  <c:v>4.2175101687004064</c:v>
                </c:pt>
                <c:pt idx="31" formatCode="0.000">
                  <c:v>4.2208875542208872</c:v>
                </c:pt>
                <c:pt idx="32" formatCode="0.000">
                  <c:v>4.2263873575891218</c:v>
                </c:pt>
                <c:pt idx="33" formatCode="0.000">
                  <c:v>4.2340261739799843</c:v>
                </c:pt>
                <c:pt idx="34" formatCode="0.000">
                  <c:v>4.2442543197450089</c:v>
                </c:pt>
                <c:pt idx="35" formatCode="0.000">
                  <c:v>4.2566794535298476</c:v>
                </c:pt>
                <c:pt idx="36" formatCode="0.000">
                  <c:v>4.271772532333773</c:v>
                </c:pt>
                <c:pt idx="37" formatCode="0.000">
                  <c:v>4.2891533584240333</c:v>
                </c:pt>
                <c:pt idx="38" formatCode="0.000">
                  <c:v>4.3093169817748258</c:v>
                </c:pt>
                <c:pt idx="39" formatCode="0.000">
                  <c:v>4.3318950756797481</c:v>
                </c:pt>
                <c:pt idx="40" formatCode="0.000">
                  <c:v>4.3569608045739479</c:v>
                </c:pt>
                <c:pt idx="41" formatCode="0.000">
                  <c:v>4.3850526899611761</c:v>
                </c:pt>
                <c:pt idx="42" formatCode="0.000">
                  <c:v>4.4158201556882046</c:v>
                </c:pt>
                <c:pt idx="43" formatCode="0.000">
                  <c:v>4.4498381877022659</c:v>
                </c:pt>
                <c:pt idx="44" formatCode="0.000">
                  <c:v>4.4867702348017309</c:v>
                </c:pt>
                <c:pt idx="45" formatCode="0.000">
                  <c:v>4.5272349867582848</c:v>
                </c:pt>
                <c:pt idx="46" formatCode="0.000">
                  <c:v>4.5709123757904244</c:v>
                </c:pt>
                <c:pt idx="47" formatCode="0.000">
                  <c:v>4.6179680940386234</c:v>
                </c:pt>
                <c:pt idx="48" formatCode="0.000">
                  <c:v>4.6675522101689912</c:v>
                </c:pt>
                <c:pt idx="49" formatCode="0.000">
                  <c:v>4.718212673902503</c:v>
                </c:pt>
                <c:pt idx="50" formatCode="0.000">
                  <c:v>4.7699849170437405</c:v>
                </c:pt>
                <c:pt idx="51" formatCode="0.000">
                  <c:v>4.8229059438026614</c:v>
                </c:pt>
                <c:pt idx="52" formatCode="0.000">
                  <c:v>4.8775785617890879</c:v>
                </c:pt>
                <c:pt idx="53" formatCode="0.000">
                  <c:v>4.9329277803774767</c:v>
                </c:pt>
                <c:pt idx="54" formatCode="0.000">
                  <c:v>4.9895475880566407</c:v>
                </c:pt>
                <c:pt idx="55" formatCode="0.000">
                  <c:v>5.0474822440347937</c:v>
                </c:pt>
                <c:pt idx="56" formatCode="0.000">
                  <c:v>5.1067780872794799</c:v>
                </c:pt>
                <c:pt idx="57" formatCode="0.000">
                  <c:v>5.1674836601307197</c:v>
                </c:pt>
                <c:pt idx="58" formatCode="0.000">
                  <c:v>5.2296498408367444</c:v>
                </c:pt>
                <c:pt idx="59" formatCode="0.000">
                  <c:v>5.2933299857728686</c:v>
                </c:pt>
                <c:pt idx="60" formatCode="0.000">
                  <c:v>5.3585800821790146</c:v>
                </c:pt>
                <c:pt idx="61" formatCode="0.000">
                  <c:v>5.4254589123348778</c:v>
                </c:pt>
                <c:pt idx="62" formatCode="0.000">
                  <c:v>5.494744157762141</c:v>
                </c:pt>
                <c:pt idx="63" formatCode="0.000">
                  <c:v>5.5650873256785882</c:v>
                </c:pt>
                <c:pt idx="64" formatCode="0.000">
                  <c:v>5.6372549019607847</c:v>
                </c:pt>
                <c:pt idx="65" formatCode="0.000">
                  <c:v>5.7113187954309454</c:v>
                </c:pt>
                <c:pt idx="66" formatCode="0.000">
                  <c:v>5.787354744258395</c:v>
                </c:pt>
                <c:pt idx="67" formatCode="0.000">
                  <c:v>5.8654425743033345</c:v>
                </c:pt>
                <c:pt idx="68" formatCode="0.000">
                  <c:v>5.9456664786614022</c:v>
                </c:pt>
                <c:pt idx="69" formatCode="0.000">
                  <c:v>6.0281153204670002</c:v>
                </c:pt>
                <c:pt idx="70" formatCode="0.000">
                  <c:v>6.1128829612448055</c:v>
                </c:pt>
                <c:pt idx="71" formatCode="0.000">
                  <c:v>6.2000686173601922</c:v>
                </c:pt>
                <c:pt idx="72" formatCode="0.000">
                  <c:v>6.2907155999801088</c:v>
                </c:pt>
                <c:pt idx="73" formatCode="0.000">
                  <c:v>6.3830860833585632</c:v>
                </c:pt>
                <c:pt idx="74" formatCode="0.000">
                  <c:v>6.4782096584216724</c:v>
                </c:pt>
                <c:pt idx="75" formatCode="0.000">
                  <c:v>6.5762112705344151</c:v>
                </c:pt>
                <c:pt idx="76" formatCode="0.000">
                  <c:v>6.6772235418316184</c:v>
                </c:pt>
                <c:pt idx="77" formatCode="0.000">
                  <c:v>6.7813873700010721</c:v>
                </c:pt>
                <c:pt idx="78" formatCode="0.000">
                  <c:v>6.889978213507626</c:v>
                </c:pt>
                <c:pt idx="79" formatCode="0.000">
                  <c:v>7.0125838461112044</c:v>
                </c:pt>
                <c:pt idx="80" formatCode="0.000">
                  <c:v>7.1505285173251938</c:v>
                </c:pt>
                <c:pt idx="81" formatCode="0.000">
                  <c:v>7.305382305382305</c:v>
                </c:pt>
                <c:pt idx="82" formatCode="0.000">
                  <c:v>7.4803382413813502</c:v>
                </c:pt>
                <c:pt idx="83" formatCode="0.000">
                  <c:v>7.6764366769828269</c:v>
                </c:pt>
                <c:pt idx="84" formatCode="0.000">
                  <c:v>7.8963795255930087</c:v>
                </c:pt>
                <c:pt idx="85" formatCode="0.000">
                  <c:v>8.1450003219367719</c:v>
                </c:pt>
                <c:pt idx="86" formatCode="0.000">
                  <c:v>8.4265920596855857</c:v>
                </c:pt>
                <c:pt idx="87" formatCode="0.000">
                  <c:v>8.7428294975464791</c:v>
                </c:pt>
                <c:pt idx="88" formatCode="0.000">
                  <c:v>9.1033390903857221</c:v>
                </c:pt>
                <c:pt idx="89" formatCode="0.000">
                  <c:v>9.5162867674716018</c:v>
                </c:pt>
                <c:pt idx="90" formatCode="0.000">
                  <c:v>9.9897338703308858</c:v>
                </c:pt>
                <c:pt idx="91" formatCode="0.000">
                  <c:v>10.536398467432951</c:v>
                </c:pt>
                <c:pt idx="92" formatCode="0.000">
                  <c:v>11.175898931000971</c:v>
                </c:pt>
                <c:pt idx="93" formatCode="0.000">
                  <c:v>11.928335690711929</c:v>
                </c:pt>
                <c:pt idx="94" formatCode="0.000">
                  <c:v>12.824412003244122</c:v>
                </c:pt>
                <c:pt idx="95" formatCode="0.000">
                  <c:v>13.911800285934236</c:v>
                </c:pt>
                <c:pt idx="96" formatCode="0.000">
                  <c:v>15.255668113844671</c:v>
                </c:pt>
                <c:pt idx="97" formatCode="0.000">
                  <c:v>16.941207981786526</c:v>
                </c:pt>
                <c:pt idx="98" formatCode="0.000">
                  <c:v>19.131881427707199</c:v>
                </c:pt>
                <c:pt idx="99" formatCode="0.000">
                  <c:v>22.08835341365462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DE7-8D69-506E5C00CCCE}"/>
            </c:ext>
          </c:extLst>
        </c:ser>
        <c:ser>
          <c:idx val="0"/>
          <c:order val="1"/>
          <c:tx>
            <c:strRef>
              <c:f>Mile!$D$6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37-8073-1E5A2C95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9726340129143086"/>
          <c:h val="9.9882674626142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39998071899592064"/>
          <c:y val="5.7120370190060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349182945908896E-2"/>
          <c:y val="0.12591279824232315"/>
          <c:w val="0.82831780306751501"/>
          <c:h val="0.74957188394035212"/>
        </c:manualLayout>
      </c:layout>
      <c:scatterChart>
        <c:scatterStyle val="lineMarker"/>
        <c:varyColors val="0"/>
        <c:ser>
          <c:idx val="1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'5K'!$A$33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'5K'!$C$33</c:f>
              <c:numCache>
                <c:formatCode>0.000</c:formatCode>
                <c:ptCount val="1"/>
                <c:pt idx="0">
                  <c:v>14.733333333333334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7A7-B9A1-1AA0F866D7DA}"/>
            </c:ext>
          </c:extLst>
        </c:ser>
        <c:ser>
          <c:idx val="3"/>
          <c:order val="1"/>
          <c:tx>
            <c:strRef>
              <c:f>'5K'!$G$6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2"/>
          <c:tx>
            <c:strRef>
              <c:f>'5K'!$B$6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18.466666666666665</c:v>
                </c:pt>
                <c:pt idx="7" formatCode="0.000">
                  <c:v>18.583333333333332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15.083333333333334</c:v>
                </c:pt>
                <c:pt idx="18" formatCode="0.000">
                  <c:v>14.850000000000001</c:v>
                </c:pt>
                <c:pt idx="19" formatCode="0.000">
                  <c:v>14.966666666666667</c:v>
                </c:pt>
                <c:pt idx="20" formatCode="0.000">
                  <c:v>15</c:v>
                </c:pt>
                <c:pt idx="21" formatCode="0.000">
                  <c:v>14.766666666666666</c:v>
                </c:pt>
                <c:pt idx="22" formatCode="0.000">
                  <c:v>14.9</c:v>
                </c:pt>
                <c:pt idx="23" formatCode="0.000">
                  <c:v>14.8</c:v>
                </c:pt>
                <c:pt idx="24" formatCode="0.000">
                  <c:v>14.916666666666664</c:v>
                </c:pt>
                <c:pt idx="25" formatCode="0.000">
                  <c:v>14.883333333333333</c:v>
                </c:pt>
                <c:pt idx="26" formatCode="0.000">
                  <c:v>14.733333333333334</c:v>
                </c:pt>
                <c:pt idx="27" formatCode="0.000">
                  <c:v>15.166666666666666</c:v>
                </c:pt>
                <c:pt idx="28" formatCode="0.000">
                  <c:v>14.783333333333331</c:v>
                </c:pt>
                <c:pt idx="29" formatCode="0.000">
                  <c:v>14.833333333333334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15.249999999999998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15.500000000000002</c:v>
                </c:pt>
                <c:pt idx="36" formatCode="0.000">
                  <c:v>15.500000000000002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15.800000000000002</c:v>
                </c:pt>
                <c:pt idx="40" formatCode="0.000">
                  <c:v>15.883333333333331</c:v>
                </c:pt>
                <c:pt idx="41" formatCode="0.000">
                  <c:v>15.800000000000002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16.333333333333332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17.649999999999999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18.783333333333335</c:v>
                </c:pt>
                <c:pt idx="58" formatCode="0.000">
                  <c:v>18.966666666666661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23.916666666666671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25.216666666666665</c:v>
                </c:pt>
                <c:pt idx="79" formatCode="0.000">
                  <c:v>25.18333333333333</c:v>
                </c:pt>
                <c:pt idx="80" formatCode="0.000">
                  <c:v>26.816666666666663</c:v>
                </c:pt>
                <c:pt idx="81" formatCode="0.000">
                  <c:v>29.666666666666668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34.849999999999994</c:v>
                </c:pt>
                <c:pt idx="85" formatCode="0.000">
                  <c:v>34.383333333333333</c:v>
                </c:pt>
                <c:pt idx="86" formatCode="0.000">
                  <c:v>38.150000000000006</c:v>
                </c:pt>
                <c:pt idx="87" formatCode="0.000">
                  <c:v>41.43333333333333</c:v>
                </c:pt>
                <c:pt idx="88" formatCode="0.000">
                  <c:v>41.083333333333336</c:v>
                </c:pt>
                <c:pt idx="89" formatCode="0.000">
                  <c:v>43.2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2" formatCode="0.000">
                  <c:v>46.85</c:v>
                </c:pt>
                <c:pt idx="93" formatCode="0.000">
                  <c:v>48.916666666666664</c:v>
                </c:pt>
                <c:pt idx="94" formatCode="0.000">
                  <c:v>65.13333333333334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3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3" formatCode="0.0000">
                  <c:v>22.175501827101165</c:v>
                </c:pt>
                <c:pt idx="4" formatCode="0.0000">
                  <c:v>21.065145030908226</c:v>
                </c:pt>
                <c:pt idx="5" formatCode="0.0000">
                  <c:v>20.109855190884744</c:v>
                </c:pt>
                <c:pt idx="6" formatCode="0.0000">
                  <c:v>19.282667363106118</c:v>
                </c:pt>
                <c:pt idx="7" formatCode="0.0000">
                  <c:v>18.565082558042075</c:v>
                </c:pt>
                <c:pt idx="8" formatCode="0.0000">
                  <c:v>17.93812763200518</c:v>
                </c:pt>
                <c:pt idx="9" formatCode="0.0000">
                  <c:v>17.386867616468461</c:v>
                </c:pt>
                <c:pt idx="10" formatCode="0.0000">
                  <c:v>16.907106327761241</c:v>
                </c:pt>
                <c:pt idx="11" formatCode="0.0000">
                  <c:v>16.484334300811192</c:v>
                </c:pt>
                <c:pt idx="12" formatCode="0.0000">
                  <c:v>16.113778553761094</c:v>
                </c:pt>
                <c:pt idx="13" formatCode="0.0000">
                  <c:v>15.791537446975367</c:v>
                </c:pt>
                <c:pt idx="14" formatCode="0.0000">
                  <c:v>15.511204481792717</c:v>
                </c:pt>
                <c:pt idx="15" formatCode="0.0000">
                  <c:v>15.254820936639119</c:v>
                </c:pt>
                <c:pt idx="16" formatCode="0.0000">
                  <c:v>15.006775067750677</c:v>
                </c:pt>
                <c:pt idx="17" formatCode="0.0000">
                  <c:v>14.825970548862115</c:v>
                </c:pt>
                <c:pt idx="18" formatCode="0.0000">
                  <c:v>14.766666666666666</c:v>
                </c:pt>
                <c:pt idx="19" formatCode="0.0000">
                  <c:v>14.766666666666666</c:v>
                </c:pt>
                <c:pt idx="20" formatCode="0.0000">
                  <c:v>14.766666666666666</c:v>
                </c:pt>
                <c:pt idx="21" formatCode="0.0000">
                  <c:v>14.766666666666666</c:v>
                </c:pt>
                <c:pt idx="22" formatCode="0.0000">
                  <c:v>14.766666666666666</c:v>
                </c:pt>
                <c:pt idx="23" formatCode="0.0000">
                  <c:v>14.766666666666666</c:v>
                </c:pt>
                <c:pt idx="24" formatCode="0.0000">
                  <c:v>14.766666666666666</c:v>
                </c:pt>
                <c:pt idx="25" formatCode="0.0000">
                  <c:v>14.766666666666666</c:v>
                </c:pt>
                <c:pt idx="26" formatCode="0.0000">
                  <c:v>14.766666666666666</c:v>
                </c:pt>
                <c:pt idx="27" formatCode="0.0000">
                  <c:v>14.766666666666666</c:v>
                </c:pt>
                <c:pt idx="28" formatCode="0.0000">
                  <c:v>14.766666666666666</c:v>
                </c:pt>
                <c:pt idx="29" formatCode="0.0000">
                  <c:v>14.766666666666666</c:v>
                </c:pt>
                <c:pt idx="30" formatCode="0.0000">
                  <c:v>14.769620590784822</c:v>
                </c:pt>
                <c:pt idx="31" formatCode="0.0000">
                  <c:v>14.781448114781448</c:v>
                </c:pt>
                <c:pt idx="32" formatCode="0.0000">
                  <c:v>14.800708295746883</c:v>
                </c:pt>
                <c:pt idx="33" formatCode="0.0000">
                  <c:v>14.827459249589985</c:v>
                </c:pt>
                <c:pt idx="34" formatCode="0.0000">
                  <c:v>14.863277973494379</c:v>
                </c:pt>
                <c:pt idx="35" formatCode="0.0000">
                  <c:v>14.906790497341676</c:v>
                </c:pt>
                <c:pt idx="36" formatCode="0.0000">
                  <c:v>14.959646101374396</c:v>
                </c:pt>
                <c:pt idx="37" formatCode="0.0000">
                  <c:v>15.020513342148984</c:v>
                </c:pt>
                <c:pt idx="38" formatCode="0.0000">
                  <c:v>15.091125872934763</c:v>
                </c:pt>
                <c:pt idx="39" formatCode="0.0000">
                  <c:v>15.170193822340934</c:v>
                </c:pt>
                <c:pt idx="40" formatCode="0.0000">
                  <c:v>15.25797341048426</c:v>
                </c:pt>
                <c:pt idx="41" formatCode="0.0000">
                  <c:v>15.356350526899611</c:v>
                </c:pt>
                <c:pt idx="42" formatCode="0.0000">
                  <c:v>15.464097462212447</c:v>
                </c:pt>
                <c:pt idx="43" formatCode="0.0000">
                  <c:v>15.583227803573941</c:v>
                </c:pt>
                <c:pt idx="44" formatCode="0.0000">
                  <c:v>15.712562956657445</c:v>
                </c:pt>
                <c:pt idx="45" formatCode="0.0000">
                  <c:v>15.854269558370911</c:v>
                </c:pt>
                <c:pt idx="46" formatCode="0.0000">
                  <c:v>16.007226738934055</c:v>
                </c:pt>
                <c:pt idx="47" formatCode="0.0000">
                  <c:v>16.172014748293357</c:v>
                </c:pt>
                <c:pt idx="48" formatCode="0.0000">
                  <c:v>16.345657147074014</c:v>
                </c:pt>
                <c:pt idx="49" formatCode="0.0000">
                  <c:v>16.52306888963485</c:v>
                </c:pt>
                <c:pt idx="50" formatCode="0.0000">
                  <c:v>16.704374057315231</c:v>
                </c:pt>
                <c:pt idx="51" formatCode="0.0000">
                  <c:v>16.88970223798086</c:v>
                </c:pt>
                <c:pt idx="52" formatCode="0.0000">
                  <c:v>17.081164449585501</c:v>
                </c:pt>
                <c:pt idx="53" formatCode="0.0000">
                  <c:v>17.274996100452345</c:v>
                </c:pt>
                <c:pt idx="54" formatCode="0.0000">
                  <c:v>17.473277324182543</c:v>
                </c:pt>
                <c:pt idx="55" formatCode="0.0000">
                  <c:v>17.676163115473624</c:v>
                </c:pt>
                <c:pt idx="56" formatCode="0.0000">
                  <c:v>17.883815752290985</c:v>
                </c:pt>
                <c:pt idx="57" formatCode="0.0000">
                  <c:v>18.096405228758169</c:v>
                </c:pt>
                <c:pt idx="58" formatCode="0.0000">
                  <c:v>18.314109719293892</c:v>
                </c:pt>
                <c:pt idx="59" formatCode="0.0000">
                  <c:v>18.537116076659135</c:v>
                </c:pt>
                <c:pt idx="60" formatCode="0.0000">
                  <c:v>18.765620366840341</c:v>
                </c:pt>
                <c:pt idx="61" formatCode="0.0000">
                  <c:v>18.99982844398696</c:v>
                </c:pt>
                <c:pt idx="62" formatCode="0.0000">
                  <c:v>19.242463730344888</c:v>
                </c:pt>
                <c:pt idx="63" formatCode="0.0000">
                  <c:v>19.488803836170867</c:v>
                </c:pt>
                <c:pt idx="64" formatCode="0.0000">
                  <c:v>19.741532976827092</c:v>
                </c:pt>
                <c:pt idx="65" formatCode="0.0000">
                  <c:v>20.000902975303624</c:v>
                </c:pt>
                <c:pt idx="66" formatCode="0.0000">
                  <c:v>20.267179064873272</c:v>
                </c:pt>
                <c:pt idx="67" formatCode="0.0000">
                  <c:v>20.540640793805348</c:v>
                </c:pt>
                <c:pt idx="68" formatCode="0.0000">
                  <c:v>20.821583004324118</c:v>
                </c:pt>
                <c:pt idx="69" formatCode="0.0000">
                  <c:v>21.110316893018823</c:v>
                </c:pt>
                <c:pt idx="70" formatCode="0.0000">
                  <c:v>21.407171160722914</c:v>
                </c:pt>
                <c:pt idx="71" formatCode="0.0000">
                  <c:v>21.712493260794979</c:v>
                </c:pt>
                <c:pt idx="72" formatCode="0.0000">
                  <c:v>22.029936844199113</c:v>
                </c:pt>
                <c:pt idx="73" formatCode="0.0000">
                  <c:v>22.353416086386112</c:v>
                </c:pt>
                <c:pt idx="74" formatCode="0.0000">
                  <c:v>22.68653659036206</c:v>
                </c:pt>
                <c:pt idx="75" formatCode="0.0000">
                  <c:v>23.029735911831981</c:v>
                </c:pt>
                <c:pt idx="76" formatCode="0.0000">
                  <c:v>23.383478490366851</c:v>
                </c:pt>
                <c:pt idx="77" formatCode="0.0000">
                  <c:v>23.748257746327862</c:v>
                </c:pt>
                <c:pt idx="78" formatCode="0.0000">
                  <c:v>24.12854030501089</c:v>
                </c:pt>
                <c:pt idx="79" formatCode="0.0000">
                  <c:v>24.557902322745164</c:v>
                </c:pt>
                <c:pt idx="80" formatCode="0.0000">
                  <c:v>25.040981289921426</c:v>
                </c:pt>
                <c:pt idx="81" formatCode="0.0000">
                  <c:v>25.583275583275579</c:v>
                </c:pt>
                <c:pt idx="82" formatCode="0.0000">
                  <c:v>26.195967121991604</c:v>
                </c:pt>
                <c:pt idx="83" formatCode="0.0000">
                  <c:v>26.882699192912188</c:v>
                </c:pt>
                <c:pt idx="84" formatCode="0.0000">
                  <c:v>27.65293383270911</c:v>
                </c:pt>
                <c:pt idx="85" formatCode="0.0000">
                  <c:v>28.523597965359599</c:v>
                </c:pt>
                <c:pt idx="86" formatCode="0.0000">
                  <c:v>29.50972555289102</c:v>
                </c:pt>
                <c:pt idx="87" formatCode="0.0000">
                  <c:v>30.617181560577784</c:v>
                </c:pt>
                <c:pt idx="88" formatCode="0.0000">
                  <c:v>31.879677605066203</c:v>
                </c:pt>
                <c:pt idx="89" formatCode="0.0000">
                  <c:v>33.325810576995408</c:v>
                </c:pt>
                <c:pt idx="90" formatCode="0.0000">
                  <c:v>34.983811103214087</c:v>
                </c:pt>
                <c:pt idx="91" formatCode="0.0000">
                  <c:v>36.898217557887719</c:v>
                </c:pt>
                <c:pt idx="92" formatCode="0.0000">
                  <c:v>39.137733015284027</c:v>
                </c:pt>
                <c:pt idx="93" formatCode="0.0000">
                  <c:v>41.772748703441771</c:v>
                </c:pt>
                <c:pt idx="94" formatCode="0.0000">
                  <c:v>44.910786699107867</c:v>
                </c:pt>
                <c:pt idx="95" formatCode="0.0000">
                  <c:v>48.718794677224238</c:v>
                </c:pt>
                <c:pt idx="96" formatCode="0.0000">
                  <c:v>53.424987940183307</c:v>
                </c:pt>
                <c:pt idx="97" formatCode="0.0000">
                  <c:v>59.327708584438192</c:v>
                </c:pt>
                <c:pt idx="98" formatCode="0.0000">
                  <c:v>66.999395039322437</c:v>
                </c:pt>
                <c:pt idx="99" formatCode="0.0000">
                  <c:v>77.352889820150168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4"/>
          <c:tx>
            <c:strRef>
              <c:f>'5K'!$D$6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22.350323624595472</c:v>
                </c:pt>
                <c:pt idx="3" formatCode="0.000">
                  <c:v>21.312503013645788</c:v>
                </c:pt>
                <c:pt idx="4" formatCode="0.000">
                  <c:v>20.406278855032319</c:v>
                </c:pt>
                <c:pt idx="5" formatCode="0.000">
                  <c:v>19.610452992590623</c:v>
                </c:pt>
                <c:pt idx="6" formatCode="0.000">
                  <c:v>18.908281998631075</c:v>
                </c:pt>
                <c:pt idx="7" formatCode="0.000">
                  <c:v>18.286376235985273</c:v>
                </c:pt>
                <c:pt idx="8" formatCode="0.000">
                  <c:v>17.733911089712727</c:v>
                </c:pt>
                <c:pt idx="9" formatCode="0.000">
                  <c:v>17.242051882192314</c:v>
                </c:pt>
                <c:pt idx="10" formatCode="0.000">
                  <c:v>16.803527980535282</c:v>
                </c:pt>
                <c:pt idx="11" formatCode="0.000">
                  <c:v>16.412312947903903</c:v>
                </c:pt>
                <c:pt idx="12" formatCode="0.000">
                  <c:v>16.0633813054223</c:v>
                </c:pt>
                <c:pt idx="13" formatCode="0.000">
                  <c:v>15.752521472611283</c:v>
                </c:pt>
                <c:pt idx="14" formatCode="0.000">
                  <c:v>15.476190476190478</c:v>
                </c:pt>
                <c:pt idx="15" formatCode="0.000">
                  <c:v>15.220385674931132</c:v>
                </c:pt>
                <c:pt idx="16" formatCode="0.000">
                  <c:v>14.972899728997291</c:v>
                </c:pt>
                <c:pt idx="17" formatCode="0.000">
                  <c:v>14.792503346720215</c:v>
                </c:pt>
                <c:pt idx="18" formatCode="0.000">
                  <c:v>14.733333333333334</c:v>
                </c:pt>
                <c:pt idx="19" formatCode="0.000">
                  <c:v>14.733333333333334</c:v>
                </c:pt>
                <c:pt idx="20" formatCode="0.000">
                  <c:v>14.733333333333334</c:v>
                </c:pt>
                <c:pt idx="21" formatCode="0.000">
                  <c:v>14.733333333333334</c:v>
                </c:pt>
                <c:pt idx="22" formatCode="0.000">
                  <c:v>14.733333333333334</c:v>
                </c:pt>
                <c:pt idx="23" formatCode="0.000">
                  <c:v>14.733333333333334</c:v>
                </c:pt>
                <c:pt idx="24" formatCode="0.000">
                  <c:v>14.733333333333334</c:v>
                </c:pt>
                <c:pt idx="25" formatCode="0.000">
                  <c:v>14.733333333333334</c:v>
                </c:pt>
                <c:pt idx="26" formatCode="0.000">
                  <c:v>14.733333333333334</c:v>
                </c:pt>
                <c:pt idx="27" formatCode="0.000">
                  <c:v>14.733333333333334</c:v>
                </c:pt>
                <c:pt idx="28" formatCode="0.000">
                  <c:v>14.733333333333334</c:v>
                </c:pt>
                <c:pt idx="29" formatCode="0.000">
                  <c:v>14.733333333333334</c:v>
                </c:pt>
                <c:pt idx="30" formatCode="0.000">
                  <c:v>14.736280589451225</c:v>
                </c:pt>
                <c:pt idx="31" formatCode="0.000">
                  <c:v>14.748081414748082</c:v>
                </c:pt>
                <c:pt idx="32" formatCode="0.000">
                  <c:v>14.76729811900705</c:v>
                </c:pt>
                <c:pt idx="33" formatCode="0.000">
                  <c:v>14.793988686949829</c:v>
                </c:pt>
                <c:pt idx="34" formatCode="0.000">
                  <c:v>14.829726555946989</c:v>
                </c:pt>
                <c:pt idx="35" formatCode="0.000">
                  <c:v>14.873140857392826</c:v>
                </c:pt>
                <c:pt idx="36" formatCode="0.000">
                  <c:v>14.925877148549624</c:v>
                </c:pt>
                <c:pt idx="37" formatCode="0.000">
                  <c:v>14.986606991489507</c:v>
                </c:pt>
                <c:pt idx="38" formatCode="0.000">
                  <c:v>15.057060126043265</c:v>
                </c:pt>
                <c:pt idx="39" formatCode="0.000">
                  <c:v>15.135949592493665</c:v>
                </c:pt>
                <c:pt idx="40" formatCode="0.000">
                  <c:v>15.223531032582491</c:v>
                </c:pt>
                <c:pt idx="41" formatCode="0.000">
                  <c:v>15.321686078757628</c:v>
                </c:pt>
                <c:pt idx="42" formatCode="0.000">
                  <c:v>15.429189792997523</c:v>
                </c:pt>
                <c:pt idx="43" formatCode="0.000">
                  <c:v>15.548051217109892</c:v>
                </c:pt>
                <c:pt idx="44" formatCode="0.000">
                  <c:v>15.677094417251899</c:v>
                </c:pt>
                <c:pt idx="45" formatCode="0.000">
                  <c:v>15.818481139503257</c:v>
                </c:pt>
                <c:pt idx="46" formatCode="0.000">
                  <c:v>15.971093044263776</c:v>
                </c:pt>
                <c:pt idx="47" formatCode="0.000">
                  <c:v>16.135509071660643</c:v>
                </c:pt>
                <c:pt idx="48" formatCode="0.000">
                  <c:v>16.308759501143829</c:v>
                </c:pt>
                <c:pt idx="49" formatCode="0.000">
                  <c:v>16.485770765730482</c:v>
                </c:pt>
                <c:pt idx="50" formatCode="0.000">
                  <c:v>16.666666666666668</c:v>
                </c:pt>
                <c:pt idx="51" formatCode="0.000">
                  <c:v>16.851576499294676</c:v>
                </c:pt>
                <c:pt idx="52" formatCode="0.000">
                  <c:v>17.042606516290729</c:v>
                </c:pt>
                <c:pt idx="53" formatCode="0.000">
                  <c:v>17.236000623927627</c:v>
                </c:pt>
                <c:pt idx="54" formatCode="0.000">
                  <c:v>17.433834260245337</c:v>
                </c:pt>
                <c:pt idx="55" formatCode="0.000">
                  <c:v>17.636262070066238</c:v>
                </c:pt>
                <c:pt idx="56" formatCode="0.000">
                  <c:v>17.843445965039766</c:v>
                </c:pt>
                <c:pt idx="57" formatCode="0.000">
                  <c:v>18.055555555555557</c:v>
                </c:pt>
                <c:pt idx="58" formatCode="0.000">
                  <c:v>18.272768613832735</c:v>
                </c:pt>
                <c:pt idx="59" formatCode="0.000">
                  <c:v>18.49527157084275</c:v>
                </c:pt>
                <c:pt idx="60" formatCode="0.000">
                  <c:v>18.723260049985175</c:v>
                </c:pt>
                <c:pt idx="61" formatCode="0.000">
                  <c:v>18.9569394407274</c:v>
                </c:pt>
                <c:pt idx="62" formatCode="0.000">
                  <c:v>19.199027017635306</c:v>
                </c:pt>
                <c:pt idx="63" formatCode="0.000">
                  <c:v>19.444811050987639</c:v>
                </c:pt>
                <c:pt idx="64" formatCode="0.000">
                  <c:v>19.696969696969699</c:v>
                </c:pt>
                <c:pt idx="65" formatCode="0.000">
                  <c:v>19.955754210122354</c:v>
                </c:pt>
                <c:pt idx="66" formatCode="0.000">
                  <c:v>20.221429224997713</c:v>
                </c:pt>
                <c:pt idx="67" formatCode="0.000">
                  <c:v>20.494273658830622</c:v>
                </c:pt>
                <c:pt idx="68" formatCode="0.000">
                  <c:v>20.77458168828727</c:v>
                </c:pt>
                <c:pt idx="69" formatCode="0.000">
                  <c:v>21.062663807481535</c:v>
                </c:pt>
                <c:pt idx="70" formatCode="0.000">
                  <c:v>21.358847975258531</c:v>
                </c:pt>
                <c:pt idx="71" formatCode="0.000">
                  <c:v>21.663480860657746</c:v>
                </c:pt>
                <c:pt idx="72" formatCode="0.000">
                  <c:v>21.980207867124175</c:v>
                </c:pt>
                <c:pt idx="73" formatCode="0.000">
                  <c:v>22.302956907861542</c:v>
                </c:pt>
                <c:pt idx="74" formatCode="0.000">
                  <c:v>22.635325446817227</c:v>
                </c:pt>
                <c:pt idx="75" formatCode="0.000">
                  <c:v>22.977750051985861</c:v>
                </c:pt>
                <c:pt idx="76" formatCode="0.000">
                  <c:v>23.330694114542098</c:v>
                </c:pt>
                <c:pt idx="77" formatCode="0.000">
                  <c:v>23.694649941031415</c:v>
                </c:pt>
                <c:pt idx="78" formatCode="0.000">
                  <c:v>24.074074074074076</c:v>
                </c:pt>
                <c:pt idx="79" formatCode="0.000">
                  <c:v>24.502466877321364</c:v>
                </c:pt>
                <c:pt idx="80" formatCode="0.000">
                  <c:v>24.984455372788425</c:v>
                </c:pt>
                <c:pt idx="81" formatCode="0.000">
                  <c:v>25.525525525525524</c:v>
                </c:pt>
                <c:pt idx="82" formatCode="0.000">
                  <c:v>26.136834013364084</c:v>
                </c:pt>
                <c:pt idx="83" formatCode="0.000">
                  <c:v>26.822015899023</c:v>
                </c:pt>
                <c:pt idx="84" formatCode="0.000">
                  <c:v>27.590511860174782</c:v>
                </c:pt>
                <c:pt idx="85" formatCode="0.000">
                  <c:v>28.459210611035992</c:v>
                </c:pt>
                <c:pt idx="86" formatCode="0.000">
                  <c:v>29.44311217692513</c:v>
                </c:pt>
                <c:pt idx="87" formatCode="0.000">
                  <c:v>30.548068283917342</c:v>
                </c:pt>
                <c:pt idx="88" formatCode="0.000">
                  <c:v>31.807714450201498</c:v>
                </c:pt>
                <c:pt idx="89" formatCode="0.000">
                  <c:v>33.250583013616193</c:v>
                </c:pt>
                <c:pt idx="90" formatCode="0.000">
                  <c:v>34.904840874990136</c:v>
                </c:pt>
                <c:pt idx="91" formatCode="0.000">
                  <c:v>36.814925870398135</c:v>
                </c:pt>
                <c:pt idx="92" formatCode="0.000">
                  <c:v>39.049385988161497</c:v>
                </c:pt>
                <c:pt idx="93" formatCode="0.000">
                  <c:v>41.678453559641682</c:v>
                </c:pt>
                <c:pt idx="94" formatCode="0.000">
                  <c:v>44.809407948094083</c:v>
                </c:pt>
                <c:pt idx="95" formatCode="0.000">
                  <c:v>48.608819971406582</c:v>
                </c:pt>
                <c:pt idx="96" formatCode="0.000">
                  <c:v>53.304389773275453</c:v>
                </c:pt>
                <c:pt idx="97" formatCode="0.000">
                  <c:v>59.193785991696799</c:v>
                </c:pt>
                <c:pt idx="98" formatCode="0.000">
                  <c:v>66.848154869933452</c:v>
                </c:pt>
                <c:pt idx="99" formatCode="0.000">
                  <c:v>77.178278330714178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2865028761307"/>
          <c:y val="0.13827802848877482"/>
          <c:w val="0.2909942368921819"/>
          <c:h val="0.25276839878213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38.890712175910728</c:v>
                </c:pt>
                <c:pt idx="3" formatCode="0.000">
                  <c:v>36.562789262573276</c:v>
                </c:pt>
                <c:pt idx="4" formatCode="0.000">
                  <c:v>34.598540145985396</c:v>
                </c:pt>
                <c:pt idx="5" formatCode="0.000">
                  <c:v>32.925812725757154</c:v>
                </c:pt>
                <c:pt idx="6" formatCode="0.000">
                  <c:v>31.490831783151737</c:v>
                </c:pt>
                <c:pt idx="7" formatCode="0.000">
                  <c:v>30.248883216336949</c:v>
                </c:pt>
                <c:pt idx="8" formatCode="0.000">
                  <c:v>29.172821270310191</c:v>
                </c:pt>
                <c:pt idx="9" formatCode="0.000">
                  <c:v>28.237817228642914</c:v>
                </c:pt>
                <c:pt idx="10" formatCode="0.000">
                  <c:v>27.424207359407546</c:v>
                </c:pt>
                <c:pt idx="11" formatCode="0.000">
                  <c:v>26.716266486303685</c:v>
                </c:pt>
                <c:pt idx="12" formatCode="0.000">
                  <c:v>26.101321585903083</c:v>
                </c:pt>
                <c:pt idx="13" formatCode="0.000">
                  <c:v>25.566343042071196</c:v>
                </c:pt>
                <c:pt idx="14" formatCode="0.000">
                  <c:v>25.10593220338983</c:v>
                </c:pt>
                <c:pt idx="15" formatCode="0.000">
                  <c:v>24.6875</c:v>
                </c:pt>
                <c:pt idx="16" formatCode="0.000">
                  <c:v>24.282786885245901</c:v>
                </c:pt>
                <c:pt idx="17" formatCode="0.000">
                  <c:v>23.956332760537755</c:v>
                </c:pt>
                <c:pt idx="18" formatCode="0.000">
                  <c:v>23.764163240750026</c:v>
                </c:pt>
                <c:pt idx="19" formatCode="0.000">
                  <c:v>23.7</c:v>
                </c:pt>
                <c:pt idx="20" formatCode="0.000">
                  <c:v>23.7</c:v>
                </c:pt>
                <c:pt idx="21" formatCode="0.000">
                  <c:v>23.7</c:v>
                </c:pt>
                <c:pt idx="22" formatCode="0.000">
                  <c:v>23.7</c:v>
                </c:pt>
                <c:pt idx="23" formatCode="0.000">
                  <c:v>23.7</c:v>
                </c:pt>
                <c:pt idx="24" formatCode="0.000">
                  <c:v>23.7</c:v>
                </c:pt>
                <c:pt idx="25" formatCode="0.000">
                  <c:v>23.7</c:v>
                </c:pt>
                <c:pt idx="26" formatCode="0.000">
                  <c:v>23.7</c:v>
                </c:pt>
                <c:pt idx="27" formatCode="0.000">
                  <c:v>23.7</c:v>
                </c:pt>
                <c:pt idx="28" formatCode="0.000">
                  <c:v>23.704740948189638</c:v>
                </c:pt>
                <c:pt idx="29" formatCode="0.000">
                  <c:v>23.721349214292864</c:v>
                </c:pt>
                <c:pt idx="30" formatCode="0.000">
                  <c:v>23.749874736947589</c:v>
                </c:pt>
                <c:pt idx="31" formatCode="0.000">
                  <c:v>23.790403533427021</c:v>
                </c:pt>
                <c:pt idx="32" formatCode="0.000">
                  <c:v>23.840659893370887</c:v>
                </c:pt>
                <c:pt idx="33" formatCode="0.000">
                  <c:v>23.903177004538577</c:v>
                </c:pt>
                <c:pt idx="34" formatCode="0.000">
                  <c:v>23.97814649939296</c:v>
                </c:pt>
                <c:pt idx="35" formatCode="0.000">
                  <c:v>24.063356685957963</c:v>
                </c:pt>
                <c:pt idx="36" formatCode="0.000">
                  <c:v>24.161484351106125</c:v>
                </c:pt>
                <c:pt idx="37" formatCode="0.000">
                  <c:v>24.272839000409665</c:v>
                </c:pt>
                <c:pt idx="38" formatCode="0.000">
                  <c:v>24.397776405188385</c:v>
                </c:pt>
                <c:pt idx="39" formatCode="0.000">
                  <c:v>24.534161490683228</c:v>
                </c:pt>
                <c:pt idx="40" formatCode="0.000">
                  <c:v>24.684928653265285</c:v>
                </c:pt>
                <c:pt idx="41" formatCode="0.000">
                  <c:v>24.850581944007548</c:v>
                </c:pt>
                <c:pt idx="42" formatCode="0.000">
                  <c:v>25.031685678073512</c:v>
                </c:pt>
                <c:pt idx="43" formatCode="0.000">
                  <c:v>25.226184140500266</c:v>
                </c:pt>
                <c:pt idx="44" formatCode="0.000">
                  <c:v>25.437372544810561</c:v>
                </c:pt>
                <c:pt idx="45" formatCode="0.000">
                  <c:v>25.666016894087068</c:v>
                </c:pt>
                <c:pt idx="46" formatCode="0.000">
                  <c:v>25.910134470318138</c:v>
                </c:pt>
                <c:pt idx="47" formatCode="0.000">
                  <c:v>26.173384870237438</c:v>
                </c:pt>
                <c:pt idx="48" formatCode="0.000">
                  <c:v>26.456798392498325</c:v>
                </c:pt>
                <c:pt idx="49" formatCode="0.000">
                  <c:v>26.752455130375889</c:v>
                </c:pt>
                <c:pt idx="50" formatCode="0.000">
                  <c:v>27.051706426207055</c:v>
                </c:pt>
                <c:pt idx="51" formatCode="0.000">
                  <c:v>27.360886631262989</c:v>
                </c:pt>
                <c:pt idx="52" formatCode="0.000">
                  <c:v>27.677215928996848</c:v>
                </c:pt>
                <c:pt idx="53" formatCode="0.000">
                  <c:v>27.997637330183107</c:v>
                </c:pt>
                <c:pt idx="54" formatCode="0.000">
                  <c:v>28.328950513985177</c:v>
                </c:pt>
                <c:pt idx="55" formatCode="0.000">
                  <c:v>28.664731494920176</c:v>
                </c:pt>
                <c:pt idx="56" formatCode="0.000">
                  <c:v>29.012118986412045</c:v>
                </c:pt>
                <c:pt idx="57" formatCode="0.000">
                  <c:v>29.368029739776947</c:v>
                </c:pt>
                <c:pt idx="58" formatCode="0.000">
                  <c:v>29.729051680883089</c:v>
                </c:pt>
                <c:pt idx="59" formatCode="0.000">
                  <c:v>30.10288327194208</c:v>
                </c:pt>
                <c:pt idx="60" formatCode="0.000">
                  <c:v>30.486236171854902</c:v>
                </c:pt>
                <c:pt idx="61" formatCode="0.000">
                  <c:v>30.875455966649298</c:v>
                </c:pt>
                <c:pt idx="62" formatCode="0.000">
                  <c:v>31.278870265276492</c:v>
                </c:pt>
                <c:pt idx="63" formatCode="0.000">
                  <c:v>31.692966033698848</c:v>
                </c:pt>
                <c:pt idx="64" formatCode="0.000">
                  <c:v>32.113821138211378</c:v>
                </c:pt>
                <c:pt idx="65" formatCode="0.000">
                  <c:v>32.550473836011534</c:v>
                </c:pt>
                <c:pt idx="66" formatCode="0.000">
                  <c:v>32.999164578111944</c:v>
                </c:pt>
                <c:pt idx="67" formatCode="0.000">
                  <c:v>33.455674760022582</c:v>
                </c:pt>
                <c:pt idx="68" formatCode="0.000">
                  <c:v>33.929849677881172</c:v>
                </c:pt>
                <c:pt idx="69" formatCode="0.000">
                  <c:v>34.417659018297996</c:v>
                </c:pt>
                <c:pt idx="70" formatCode="0.000">
                  <c:v>34.914555097230405</c:v>
                </c:pt>
                <c:pt idx="71" formatCode="0.000">
                  <c:v>35.431305127821794</c:v>
                </c:pt>
                <c:pt idx="72" formatCode="0.000">
                  <c:v>35.963581183611531</c:v>
                </c:pt>
                <c:pt idx="73" formatCode="0.000">
                  <c:v>36.506469500924212</c:v>
                </c:pt>
                <c:pt idx="74" formatCode="0.000">
                  <c:v>37.07179727827311</c:v>
                </c:pt>
                <c:pt idx="75" formatCode="0.000">
                  <c:v>37.654909437559581</c:v>
                </c:pt>
                <c:pt idx="76" formatCode="0.000">
                  <c:v>38.269013402228325</c:v>
                </c:pt>
                <c:pt idx="77" formatCode="0.000">
                  <c:v>38.961038961038966</c:v>
                </c:pt>
                <c:pt idx="78" formatCode="0.000">
                  <c:v>39.731768650461021</c:v>
                </c:pt>
                <c:pt idx="79" formatCode="0.000">
                  <c:v>40.596094552929088</c:v>
                </c:pt>
                <c:pt idx="80" formatCode="0.000">
                  <c:v>41.549789621318368</c:v>
                </c:pt>
                <c:pt idx="81" formatCode="0.000">
                  <c:v>42.618234130552054</c:v>
                </c:pt>
                <c:pt idx="82" formatCode="0.000">
                  <c:v>43.80776340110905</c:v>
                </c:pt>
                <c:pt idx="83" formatCode="0.000">
                  <c:v>45.125666412795127</c:v>
                </c:pt>
                <c:pt idx="84" formatCode="0.000">
                  <c:v>46.616837136113297</c:v>
                </c:pt>
                <c:pt idx="85" formatCode="0.000">
                  <c:v>48.278671827256062</c:v>
                </c:pt>
                <c:pt idx="86" formatCode="0.000">
                  <c:v>50.148116800677101</c:v>
                </c:pt>
                <c:pt idx="87" formatCode="0.000">
                  <c:v>52.271724746360825</c:v>
                </c:pt>
                <c:pt idx="88" formatCode="0.000">
                  <c:v>54.683894785417628</c:v>
                </c:pt>
                <c:pt idx="89" formatCode="0.000">
                  <c:v>57.440620455647114</c:v>
                </c:pt>
                <c:pt idx="90" formatCode="0.000">
                  <c:v>60.613810741687978</c:v>
                </c:pt>
                <c:pt idx="91" formatCode="0.000">
                  <c:v>64.314789687924019</c:v>
                </c:pt>
                <c:pt idx="92" formatCode="0.000">
                  <c:v>68.635968722849697</c:v>
                </c:pt>
                <c:pt idx="93" formatCode="0.000">
                  <c:v>73.785803237858033</c:v>
                </c:pt>
                <c:pt idx="94" formatCode="0.000">
                  <c:v>79.986500168747881</c:v>
                </c:pt>
                <c:pt idx="95" formatCode="0.000">
                  <c:v>87.58314855875831</c:v>
                </c:pt>
                <c:pt idx="96" formatCode="0.000">
                  <c:v>97.091356001638658</c:v>
                </c:pt>
                <c:pt idx="97" formatCode="0.000">
                  <c:v>109.36778957083526</c:v>
                </c:pt>
                <c:pt idx="98" formatCode="0.000">
                  <c:v>125.72944297082228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2015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38.701019860440155</c:v>
                </c:pt>
                <c:pt idx="3">
                  <c:v>36.530374423671276</c:v>
                </c:pt>
                <c:pt idx="4">
                  <c:v>34.680134680134685</c:v>
                </c:pt>
                <c:pt idx="5">
                  <c:v>33.090091330487866</c:v>
                </c:pt>
                <c:pt idx="6">
                  <c:v>31.714612474707486</c:v>
                </c:pt>
                <c:pt idx="7">
                  <c:v>30.522394378122094</c:v>
                </c:pt>
                <c:pt idx="8">
                  <c:v>29.481517827935885</c:v>
                </c:pt>
                <c:pt idx="9">
                  <c:v>28.566900431871311</c:v>
                </c:pt>
                <c:pt idx="10">
                  <c:v>27.771358138818275</c:v>
                </c:pt>
                <c:pt idx="11">
                  <c:v>27.070661560411505</c:v>
                </c:pt>
                <c:pt idx="12">
                  <c:v>26.456773814765892</c:v>
                </c:pt>
                <c:pt idx="13">
                  <c:v>25.923129471829721</c:v>
                </c:pt>
                <c:pt idx="14">
                  <c:v>25.459039548022602</c:v>
                </c:pt>
                <c:pt idx="15">
                  <c:v>25.034722222222225</c:v>
                </c:pt>
                <c:pt idx="16">
                  <c:v>24.624316939890711</c:v>
                </c:pt>
                <c:pt idx="17">
                  <c:v>24.293271336635335</c:v>
                </c:pt>
                <c:pt idx="18">
                  <c:v>24.098399010662124</c:v>
                </c:pt>
                <c:pt idx="19">
                  <c:v>24.033333333333335</c:v>
                </c:pt>
                <c:pt idx="20">
                  <c:v>24.033333333333335</c:v>
                </c:pt>
                <c:pt idx="21">
                  <c:v>24.033333333333335</c:v>
                </c:pt>
                <c:pt idx="22">
                  <c:v>24.033333333333335</c:v>
                </c:pt>
                <c:pt idx="23">
                  <c:v>24.033333333333335</c:v>
                </c:pt>
                <c:pt idx="24">
                  <c:v>24.033333333333335</c:v>
                </c:pt>
                <c:pt idx="25">
                  <c:v>24.033333333333335</c:v>
                </c:pt>
                <c:pt idx="26">
                  <c:v>24.033333333333335</c:v>
                </c:pt>
                <c:pt idx="27">
                  <c:v>24.033333333333335</c:v>
                </c:pt>
                <c:pt idx="28">
                  <c:v>24.033333333333335</c:v>
                </c:pt>
                <c:pt idx="29">
                  <c:v>24.033333333333335</c:v>
                </c:pt>
                <c:pt idx="30">
                  <c:v>24.038140961525638</c:v>
                </c:pt>
                <c:pt idx="31">
                  <c:v>24.057390724057392</c:v>
                </c:pt>
                <c:pt idx="32">
                  <c:v>24.09115209836942</c:v>
                </c:pt>
                <c:pt idx="33">
                  <c:v>24.139547341636536</c:v>
                </c:pt>
                <c:pt idx="34">
                  <c:v>24.200315510354784</c:v>
                </c:pt>
                <c:pt idx="35">
                  <c:v>24.276094276094277</c:v>
                </c:pt>
                <c:pt idx="36">
                  <c:v>24.3646931603136</c:v>
                </c:pt>
                <c:pt idx="37">
                  <c:v>24.47137087194108</c:v>
                </c:pt>
                <c:pt idx="38">
                  <c:v>24.591561785872646</c:v>
                </c:pt>
                <c:pt idx="39">
                  <c:v>24.725651577503431</c:v>
                </c:pt>
                <c:pt idx="40">
                  <c:v>24.879227053140099</c:v>
                </c:pt>
                <c:pt idx="41">
                  <c:v>25.047767934688206</c:v>
                </c:pt>
                <c:pt idx="42">
                  <c:v>25.234495310093799</c:v>
                </c:pt>
                <c:pt idx="43">
                  <c:v>25.440175011467488</c:v>
                </c:pt>
                <c:pt idx="44">
                  <c:v>25.662929346858874</c:v>
                </c:pt>
                <c:pt idx="45">
                  <c:v>25.909156245508125</c:v>
                </c:pt>
                <c:pt idx="46">
                  <c:v>26.171548876547245</c:v>
                </c:pt>
                <c:pt idx="47">
                  <c:v>26.45968659400345</c:v>
                </c:pt>
                <c:pt idx="48">
                  <c:v>26.760197453884128</c:v>
                </c:pt>
                <c:pt idx="49">
                  <c:v>27.070661560411505</c:v>
                </c:pt>
                <c:pt idx="50">
                  <c:v>27.385293223944089</c:v>
                </c:pt>
                <c:pt idx="51">
                  <c:v>27.710519235942968</c:v>
                </c:pt>
                <c:pt idx="52">
                  <c:v>28.040290903434062</c:v>
                </c:pt>
                <c:pt idx="53">
                  <c:v>28.381357266572195</c:v>
                </c:pt>
                <c:pt idx="54">
                  <c:v>28.727388636544745</c:v>
                </c:pt>
                <c:pt idx="55">
                  <c:v>29.085481463552384</c:v>
                </c:pt>
                <c:pt idx="56">
                  <c:v>29.449005432340808</c:v>
                </c:pt>
                <c:pt idx="57">
                  <c:v>29.82543228261769</c:v>
                </c:pt>
                <c:pt idx="58">
                  <c:v>30.207809619574327</c:v>
                </c:pt>
                <c:pt idx="59">
                  <c:v>30.600118835412957</c:v>
                </c:pt>
                <c:pt idx="60">
                  <c:v>31.006751816969857</c:v>
                </c:pt>
                <c:pt idx="61">
                  <c:v>31.420229223863686</c:v>
                </c:pt>
                <c:pt idx="62">
                  <c:v>31.849103277674708</c:v>
                </c:pt>
                <c:pt idx="63">
                  <c:v>32.285509582661653</c:v>
                </c:pt>
                <c:pt idx="64">
                  <c:v>32.738500658402586</c:v>
                </c:pt>
                <c:pt idx="65">
                  <c:v>33.199797393746834</c:v>
                </c:pt>
                <c:pt idx="66">
                  <c:v>33.678998505231689</c:v>
                </c:pt>
                <c:pt idx="67">
                  <c:v>34.167377499763056</c:v>
                </c:pt>
                <c:pt idx="68">
                  <c:v>34.675131053720001</c:v>
                </c:pt>
                <c:pt idx="69">
                  <c:v>35.19304925074438</c:v>
                </c:pt>
                <c:pt idx="70">
                  <c:v>35.726673603884848</c:v>
                </c:pt>
                <c:pt idx="71">
                  <c:v>36.282206119162645</c:v>
                </c:pt>
                <c:pt idx="72">
                  <c:v>36.849637125626089</c:v>
                </c:pt>
                <c:pt idx="73">
                  <c:v>37.440930570701568</c:v>
                </c:pt>
                <c:pt idx="74">
                  <c:v>38.045485726346897</c:v>
                </c:pt>
                <c:pt idx="75">
                  <c:v>38.676107713764623</c:v>
                </c:pt>
                <c:pt idx="76">
                  <c:v>39.321553228621298</c:v>
                </c:pt>
                <c:pt idx="77">
                  <c:v>39.995562212237203</c:v>
                </c:pt>
                <c:pt idx="78">
                  <c:v>40.706865401987351</c:v>
                </c:pt>
                <c:pt idx="79">
                  <c:v>41.522690624280123</c:v>
                </c:pt>
                <c:pt idx="80">
                  <c:v>42.431732580037668</c:v>
                </c:pt>
                <c:pt idx="81">
                  <c:v>43.459915611814345</c:v>
                </c:pt>
                <c:pt idx="82">
                  <c:v>44.613575892580911</c:v>
                </c:pt>
                <c:pt idx="83">
                  <c:v>45.917717488218067</c:v>
                </c:pt>
                <c:pt idx="84">
                  <c:v>47.384332281808625</c:v>
                </c:pt>
                <c:pt idx="85">
                  <c:v>49.037611371828881</c:v>
                </c:pt>
                <c:pt idx="86">
                  <c:v>50.918079096045204</c:v>
                </c:pt>
                <c:pt idx="87">
                  <c:v>53.053715967623255</c:v>
                </c:pt>
                <c:pt idx="88">
                  <c:v>55.504234026173982</c:v>
                </c:pt>
                <c:pt idx="89">
                  <c:v>58.319178192995231</c:v>
                </c:pt>
                <c:pt idx="90">
                  <c:v>61.576565035442826</c:v>
                </c:pt>
                <c:pt idx="91">
                  <c:v>65.396825396825406</c:v>
                </c:pt>
                <c:pt idx="92">
                  <c:v>69.90498351754897</c:v>
                </c:pt>
                <c:pt idx="93">
                  <c:v>75.315992896688613</c:v>
                </c:pt>
                <c:pt idx="94">
                  <c:v>81.885292447473034</c:v>
                </c:pt>
                <c:pt idx="95">
                  <c:v>90.046209566629202</c:v>
                </c:pt>
                <c:pt idx="96">
                  <c:v>100.34794711203898</c:v>
                </c:pt>
                <c:pt idx="97">
                  <c:v>113.90205371248027</c:v>
                </c:pt>
                <c:pt idx="98">
                  <c:v>132.2693083837828</c:v>
                </c:pt>
                <c:pt idx="99">
                  <c:v>158.74064288859535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4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54-4852-8495-7B0475B04724}"/>
            </c:ext>
          </c:extLst>
        </c:ser>
        <c:ser>
          <c:idx val="3"/>
          <c:order val="1"/>
          <c:tx>
            <c:strRef>
              <c:f>'10K'!$G$6</c:f>
              <c:strCache>
                <c:ptCount val="1"/>
                <c:pt idx="0">
                  <c:v>2015 AARS Single Age Bests</c:v>
                </c:pt>
              </c:strCache>
              <c:extLst xmlns:c15="http://schemas.microsoft.com/office/drawing/2012/chart"/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52.133333333333333</c:v>
                </c:pt>
                <c:pt idx="6" formatCode="0.000">
                  <c:v>48.416666666666657</c:v>
                </c:pt>
                <c:pt idx="7" formatCode="0.000">
                  <c:v>46.81666666666667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1" formatCode="0.000">
                  <c:v>34.466666666666669</c:v>
                </c:pt>
                <c:pt idx="12" formatCode="0.000">
                  <c:v>36.033333333333331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30.799999999999997</c:v>
                </c:pt>
                <c:pt idx="20" formatCode="0.000">
                  <c:v>31.483333333333331</c:v>
                </c:pt>
                <c:pt idx="21" formatCode="0.000">
                  <c:v>30.7</c:v>
                </c:pt>
                <c:pt idx="22" formatCode="0.000">
                  <c:v>30.633333333333333</c:v>
                </c:pt>
                <c:pt idx="23" formatCode="0.000">
                  <c:v>30.633333333333333</c:v>
                </c:pt>
                <c:pt idx="24" formatCode="0.000">
                  <c:v>30.466666666666665</c:v>
                </c:pt>
                <c:pt idx="25" formatCode="0.000">
                  <c:v>30.966666666666661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30.333333333333332</c:v>
                </c:pt>
                <c:pt idx="29" formatCode="0.000">
                  <c:v>30.733333333333334</c:v>
                </c:pt>
                <c:pt idx="30" formatCode="0.000">
                  <c:v>30.81666666666667</c:v>
                </c:pt>
                <c:pt idx="31" formatCode="0.000">
                  <c:v>31.083333333333329</c:v>
                </c:pt>
                <c:pt idx="32" formatCode="0.000">
                  <c:v>30.983333333333334</c:v>
                </c:pt>
                <c:pt idx="33" formatCode="0.000">
                  <c:v>31.216666666666661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31.600000000000005</c:v>
                </c:pt>
                <c:pt idx="38" formatCode="0.000">
                  <c:v>31.733333333333331</c:v>
                </c:pt>
                <c:pt idx="39" formatCode="0.000">
                  <c:v>32.416666666666664</c:v>
                </c:pt>
                <c:pt idx="40" formatCode="0.000">
                  <c:v>32.883333333333333</c:v>
                </c:pt>
                <c:pt idx="41" formatCode="0.000">
                  <c:v>32.650000000000006</c:v>
                </c:pt>
                <c:pt idx="42" formatCode="0.000">
                  <c:v>33.033333333333331</c:v>
                </c:pt>
                <c:pt idx="43" formatCode="0.000">
                  <c:v>33.133333333333333</c:v>
                </c:pt>
                <c:pt idx="44" formatCode="0.000">
                  <c:v>33.766666666666659</c:v>
                </c:pt>
                <c:pt idx="45" formatCode="0.000">
                  <c:v>34.416666666666664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33.633333333333333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35.93333333333333</c:v>
                </c:pt>
                <c:pt idx="53" formatCode="0.000">
                  <c:v>36.049999999999997</c:v>
                </c:pt>
                <c:pt idx="55" formatCode="0.000">
                  <c:v>38.633333333333333</c:v>
                </c:pt>
                <c:pt idx="56" formatCode="0.000">
                  <c:v>38.5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39.866666666666667</c:v>
                </c:pt>
                <c:pt idx="61" formatCode="0.000">
                  <c:v>39.56666666666667</c:v>
                </c:pt>
                <c:pt idx="62" formatCode="0.000">
                  <c:v>41.2</c:v>
                </c:pt>
                <c:pt idx="63" formatCode="0.000">
                  <c:v>38.949999999999996</c:v>
                </c:pt>
                <c:pt idx="64" formatCode="0.000">
                  <c:v>41.966666666666661</c:v>
                </c:pt>
                <c:pt idx="65" formatCode="0.000">
                  <c:v>43.81666666666667</c:v>
                </c:pt>
                <c:pt idx="66" formatCode="0.000">
                  <c:v>43.966666666666669</c:v>
                </c:pt>
                <c:pt idx="67" formatCode="0.000">
                  <c:v>45.8</c:v>
                </c:pt>
                <c:pt idx="68" formatCode="0.000">
                  <c:v>47.633333333333326</c:v>
                </c:pt>
                <c:pt idx="69" formatCode="0.000">
                  <c:v>45.616666666666667</c:v>
                </c:pt>
                <c:pt idx="70" formatCode="0.000">
                  <c:v>45.833333333333336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49.583333333333336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58.533333333333331</c:v>
                </c:pt>
                <c:pt idx="78" formatCode="0.000">
                  <c:v>62.883333333333333</c:v>
                </c:pt>
                <c:pt idx="79" formatCode="0.000">
                  <c:v>58.65</c:v>
                </c:pt>
                <c:pt idx="80" formatCode="0.000">
                  <c:v>54.283333333333331</c:v>
                </c:pt>
                <c:pt idx="81" formatCode="0.000">
                  <c:v>61.533333333333331</c:v>
                </c:pt>
                <c:pt idx="82" formatCode="0.000">
                  <c:v>61.033333333333331</c:v>
                </c:pt>
                <c:pt idx="84" formatCode="0.000">
                  <c:v>66.816666666666663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54-4852-8495-7B0475B04724}"/>
            </c:ext>
          </c:extLst>
        </c:ser>
        <c:ser>
          <c:idx val="0"/>
          <c:order val="2"/>
          <c:tx>
            <c:strRef>
              <c:f>'10K'!$C$6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852-8495-7B0475B04724}"/>
            </c:ext>
          </c:extLst>
        </c:ser>
        <c:ser>
          <c:idx val="4"/>
          <c:order val="3"/>
          <c:tx>
            <c:strRef>
              <c:f>'10K'!$F$6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3" formatCode="0.000">
                  <c:v>46.106297816284133</c:v>
                </c:pt>
                <c:pt idx="4" formatCode="0.000">
                  <c:v>43.771043771043772</c:v>
                </c:pt>
                <c:pt idx="5" formatCode="0.000">
                  <c:v>41.764192941392444</c:v>
                </c:pt>
                <c:pt idx="6" formatCode="0.000">
                  <c:v>40.028151667106535</c:v>
                </c:pt>
                <c:pt idx="7" formatCode="0.000">
                  <c:v>38.52341038015409</c:v>
                </c:pt>
                <c:pt idx="8" formatCode="0.000">
                  <c:v>37.209682695453054</c:v>
                </c:pt>
                <c:pt idx="9" formatCode="0.000">
                  <c:v>36.055311224691941</c:v>
                </c:pt>
                <c:pt idx="10" formatCode="0.000">
                  <c:v>35.051228718896851</c:v>
                </c:pt>
                <c:pt idx="11" formatCode="0.000">
                  <c:v>34.166854396635877</c:v>
                </c:pt>
                <c:pt idx="12" formatCode="0.000">
                  <c:v>33.392044620578304</c:v>
                </c:pt>
                <c:pt idx="13" formatCode="0.000">
                  <c:v>32.718512925610327</c:v>
                </c:pt>
                <c:pt idx="14" formatCode="0.000">
                  <c:v>32.132768361581924</c:v>
                </c:pt>
                <c:pt idx="15" formatCode="0.000">
                  <c:v>31.597222222222221</c:v>
                </c:pt>
                <c:pt idx="16" formatCode="0.000">
                  <c:v>31.079234972677597</c:v>
                </c:pt>
                <c:pt idx="17" formatCode="0.000">
                  <c:v>30.661410424879545</c:v>
                </c:pt>
                <c:pt idx="18" formatCode="0.000">
                  <c:v>30.415455062000735</c:v>
                </c:pt>
                <c:pt idx="19" formatCode="0.000">
                  <c:v>30.333333333333332</c:v>
                </c:pt>
                <c:pt idx="20" formatCode="0.000">
                  <c:v>30.333333333333332</c:v>
                </c:pt>
                <c:pt idx="21" formatCode="0.000">
                  <c:v>30.333333333333332</c:v>
                </c:pt>
                <c:pt idx="22" formatCode="0.000">
                  <c:v>30.333333333333332</c:v>
                </c:pt>
                <c:pt idx="23" formatCode="0.000">
                  <c:v>30.333333333333332</c:v>
                </c:pt>
                <c:pt idx="24" formatCode="0.000">
                  <c:v>30.333333333333332</c:v>
                </c:pt>
                <c:pt idx="25" formatCode="0.000">
                  <c:v>30.333333333333332</c:v>
                </c:pt>
                <c:pt idx="26" formatCode="0.000">
                  <c:v>30.333333333333332</c:v>
                </c:pt>
                <c:pt idx="27" formatCode="0.000">
                  <c:v>30.333333333333332</c:v>
                </c:pt>
                <c:pt idx="28" formatCode="0.000">
                  <c:v>30.333333333333332</c:v>
                </c:pt>
                <c:pt idx="29" formatCode="0.000">
                  <c:v>30.333333333333332</c:v>
                </c:pt>
                <c:pt idx="30" formatCode="0.000">
                  <c:v>30.339401213576046</c:v>
                </c:pt>
                <c:pt idx="31" formatCode="0.000">
                  <c:v>30.36673674375146</c:v>
                </c:pt>
                <c:pt idx="32" formatCode="0.000">
                  <c:v>30.409356725146196</c:v>
                </c:pt>
                <c:pt idx="33" formatCode="0.000">
                  <c:v>30.470450359953119</c:v>
                </c:pt>
                <c:pt idx="34" formatCode="0.000">
                  <c:v>30.547163477677071</c:v>
                </c:pt>
                <c:pt idx="35" formatCode="0.000">
                  <c:v>30.645921735030644</c:v>
                </c:pt>
                <c:pt idx="36" formatCode="0.000">
                  <c:v>30.764029749830968</c:v>
                </c:pt>
                <c:pt idx="37" formatCode="0.000">
                  <c:v>30.898781026111166</c:v>
                </c:pt>
                <c:pt idx="38" formatCode="0.000">
                  <c:v>31.053781053781051</c:v>
                </c:pt>
                <c:pt idx="39" formatCode="0.000">
                  <c:v>31.229623528604272</c:v>
                </c:pt>
                <c:pt idx="40" formatCode="0.000">
                  <c:v>31.42699267854676</c:v>
                </c:pt>
                <c:pt idx="41" formatCode="0.000">
                  <c:v>31.646670144322723</c:v>
                </c:pt>
                <c:pt idx="42" formatCode="0.000">
                  <c:v>31.889543033361367</c:v>
                </c:pt>
                <c:pt idx="43" formatCode="0.000">
                  <c:v>32.156613307890737</c:v>
                </c:pt>
                <c:pt idx="44" formatCode="0.000">
                  <c:v>32.445537847185079</c:v>
                </c:pt>
                <c:pt idx="45" formatCode="0.000">
                  <c:v>32.760917305684558</c:v>
                </c:pt>
                <c:pt idx="46" formatCode="0.000">
                  <c:v>33.107763952557661</c:v>
                </c:pt>
                <c:pt idx="47" formatCode="0.000">
                  <c:v>33.480500367917585</c:v>
                </c:pt>
                <c:pt idx="48" formatCode="0.000">
                  <c:v>33.873069048948445</c:v>
                </c:pt>
                <c:pt idx="49" formatCode="0.000">
                  <c:v>34.274952919020713</c:v>
                </c:pt>
                <c:pt idx="50" formatCode="0.000">
                  <c:v>34.686487516676195</c:v>
                </c:pt>
                <c:pt idx="51" formatCode="0.000">
                  <c:v>35.108024691358025</c:v>
                </c:pt>
                <c:pt idx="52" formatCode="0.000">
                  <c:v>35.539933606717433</c:v>
                </c:pt>
                <c:pt idx="53" formatCode="0.000">
                  <c:v>35.982601818900754</c:v>
                </c:pt>
                <c:pt idx="54" formatCode="0.000">
                  <c:v>36.436436436436438</c:v>
                </c:pt>
                <c:pt idx="55" formatCode="0.000">
                  <c:v>36.901865369018651</c:v>
                </c:pt>
                <c:pt idx="56" formatCode="0.000">
                  <c:v>37.379338673238856</c:v>
                </c:pt>
                <c:pt idx="57" formatCode="0.000">
                  <c:v>37.869330004161462</c:v>
                </c:pt>
                <c:pt idx="58" formatCode="0.000">
                  <c:v>38.372338182584862</c:v>
                </c:pt>
                <c:pt idx="59" formatCode="0.000">
                  <c:v>38.888888888888886</c:v>
                </c:pt>
                <c:pt idx="60" formatCode="0.000">
                  <c:v>39.419536495559889</c:v>
                </c:pt>
                <c:pt idx="61" formatCode="0.000">
                  <c:v>39.964866051822568</c:v>
                </c:pt>
                <c:pt idx="62" formatCode="0.000">
                  <c:v>40.525495435315072</c:v>
                </c:pt>
                <c:pt idx="63" formatCode="0.000">
                  <c:v>41.10207768744354</c:v>
                </c:pt>
                <c:pt idx="64" formatCode="0.000">
                  <c:v>41.695303550973648</c:v>
                </c:pt>
                <c:pt idx="65" formatCode="0.000">
                  <c:v>42.305904230590421</c:v>
                </c:pt>
                <c:pt idx="66" formatCode="0.000">
                  <c:v>42.934654399622552</c:v>
                </c:pt>
                <c:pt idx="67" formatCode="0.000">
                  <c:v>43.582375478927204</c:v>
                </c:pt>
                <c:pt idx="68" formatCode="0.000">
                  <c:v>44.249939217116456</c:v>
                </c:pt>
                <c:pt idx="69" formatCode="0.000">
                  <c:v>44.938271604938265</c:v>
                </c:pt>
                <c:pt idx="70" formatCode="0.000">
                  <c:v>45.648357160772512</c:v>
                </c:pt>
                <c:pt idx="71" formatCode="0.000">
                  <c:v>46.381243628950045</c:v>
                </c:pt>
                <c:pt idx="72" formatCode="0.000">
                  <c:v>47.138047138047142</c:v>
                </c:pt>
                <c:pt idx="73" formatCode="0.000">
                  <c:v>47.919957872564503</c:v>
                </c:pt>
                <c:pt idx="74" formatCode="0.000">
                  <c:v>48.728246318607759</c:v>
                </c:pt>
                <c:pt idx="75" formatCode="0.000">
                  <c:v>49.564270152505443</c:v>
                </c:pt>
                <c:pt idx="76" formatCode="0.000">
                  <c:v>50.429481850928227</c:v>
                </c:pt>
                <c:pt idx="77" formatCode="0.000">
                  <c:v>51.325437112239143</c:v>
                </c:pt>
                <c:pt idx="78" formatCode="0.000">
                  <c:v>52.289835085904734</c:v>
                </c:pt>
                <c:pt idx="79" formatCode="0.000">
                  <c:v>53.394355453852015</c:v>
                </c:pt>
                <c:pt idx="80" formatCode="0.000">
                  <c:v>54.625127558676986</c:v>
                </c:pt>
                <c:pt idx="81" formatCode="0.000">
                  <c:v>56.017236072637736</c:v>
                </c:pt>
                <c:pt idx="82" formatCode="0.000">
                  <c:v>57.580359402682859</c:v>
                </c:pt>
                <c:pt idx="83" formatCode="0.000">
                  <c:v>59.349116285136631</c:v>
                </c:pt>
                <c:pt idx="84" formatCode="0.000">
                  <c:v>61.341422312099759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6D-81FA-BBB57ACE9C95}"/>
            </c:ext>
          </c:extLst>
        </c:ser>
        <c:ser>
          <c:idx val="1"/>
          <c:order val="4"/>
          <c:tx>
            <c:strRef>
              <c:f>'10K'!$D$6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3" formatCode="0.000">
                  <c:v>45.724983330768836</c:v>
                </c:pt>
                <c:pt idx="4" formatCode="0.000">
                  <c:v>43.381995133819949</c:v>
                </c:pt>
                <c:pt idx="5" formatCode="0.000">
                  <c:v>41.370829272820082</c:v>
                </c:pt>
                <c:pt idx="6" formatCode="0.000">
                  <c:v>39.632790966479952</c:v>
                </c:pt>
                <c:pt idx="7" formatCode="0.000">
                  <c:v>38.127619536395521</c:v>
                </c:pt>
                <c:pt idx="8" formatCode="0.000">
                  <c:v>36.814502808060787</c:v>
                </c:pt>
                <c:pt idx="9" formatCode="0.000">
                  <c:v>35.661426457058283</c:v>
                </c:pt>
                <c:pt idx="10" formatCode="0.000">
                  <c:v>34.659046730425317</c:v>
                </c:pt>
                <c:pt idx="11" formatCode="0.000">
                  <c:v>33.776615897552475</c:v>
                </c:pt>
                <c:pt idx="12" formatCode="0.000">
                  <c:v>33.003850140678217</c:v>
                </c:pt>
                <c:pt idx="13" formatCode="0.000">
                  <c:v>32.332354114532336</c:v>
                </c:pt>
                <c:pt idx="14" formatCode="0.000">
                  <c:v>31.748575498575498</c:v>
                </c:pt>
                <c:pt idx="15" formatCode="0.000">
                  <c:v>31.214985994397761</c:v>
                </c:pt>
                <c:pt idx="16" formatCode="0.000">
                  <c:v>30.699035812672179</c:v>
                </c:pt>
                <c:pt idx="17" formatCode="0.000">
                  <c:v>30.261371350984387</c:v>
                </c:pt>
                <c:pt idx="18" formatCode="0.000">
                  <c:v>29.956317204301076</c:v>
                </c:pt>
                <c:pt idx="19" formatCode="0.000">
                  <c:v>29.776219104876422</c:v>
                </c:pt>
                <c:pt idx="20" formatCode="0.000">
                  <c:v>29.716666666666669</c:v>
                </c:pt>
                <c:pt idx="21" formatCode="0.000">
                  <c:v>29.716666666666669</c:v>
                </c:pt>
                <c:pt idx="22" formatCode="0.000">
                  <c:v>29.716666666666669</c:v>
                </c:pt>
                <c:pt idx="23" formatCode="0.000">
                  <c:v>29.716666666666669</c:v>
                </c:pt>
                <c:pt idx="24" formatCode="0.000">
                  <c:v>29.716666666666669</c:v>
                </c:pt>
                <c:pt idx="25" formatCode="0.000">
                  <c:v>29.716666666666669</c:v>
                </c:pt>
                <c:pt idx="26" formatCode="0.000">
                  <c:v>29.716666666666669</c:v>
                </c:pt>
                <c:pt idx="27" formatCode="0.000">
                  <c:v>29.722611188904448</c:v>
                </c:pt>
                <c:pt idx="28" formatCode="0.000">
                  <c:v>29.743435758849632</c:v>
                </c:pt>
                <c:pt idx="29" formatCode="0.000">
                  <c:v>29.776219104876422</c:v>
                </c:pt>
                <c:pt idx="30" formatCode="0.000">
                  <c:v>29.824033186136763</c:v>
                </c:pt>
                <c:pt idx="31" formatCode="0.000">
                  <c:v>29.884017162778228</c:v>
                </c:pt>
                <c:pt idx="32" formatCode="0.000">
                  <c:v>29.956317204301076</c:v>
                </c:pt>
                <c:pt idx="33" formatCode="0.000">
                  <c:v>30.044147878542784</c:v>
                </c:pt>
                <c:pt idx="34" formatCode="0.000">
                  <c:v>30.147779919515742</c:v>
                </c:pt>
                <c:pt idx="35" formatCode="0.000">
                  <c:v>30.264453270869407</c:v>
                </c:pt>
                <c:pt idx="36" formatCode="0.000">
                  <c:v>30.394463195936041</c:v>
                </c:pt>
                <c:pt idx="37" formatCode="0.000">
                  <c:v>30.541281260705723</c:v>
                </c:pt>
                <c:pt idx="38" formatCode="0.000">
                  <c:v>30.702207528325932</c:v>
                </c:pt>
                <c:pt idx="39" formatCode="0.000">
                  <c:v>30.880875679794936</c:v>
                </c:pt>
                <c:pt idx="40" formatCode="0.000">
                  <c:v>31.074627906166128</c:v>
                </c:pt>
                <c:pt idx="41" formatCode="0.000">
                  <c:v>31.283994806470858</c:v>
                </c:pt>
                <c:pt idx="42" formatCode="0.000">
                  <c:v>31.51624421112172</c:v>
                </c:pt>
                <c:pt idx="43" formatCode="0.000">
                  <c:v>31.762149066552659</c:v>
                </c:pt>
                <c:pt idx="44" formatCode="0.000">
                  <c:v>32.029172953941227</c:v>
                </c:pt>
                <c:pt idx="45" formatCode="0.000">
                  <c:v>32.318288925140479</c:v>
                </c:pt>
                <c:pt idx="46" formatCode="0.000">
                  <c:v>32.6234127419768</c:v>
                </c:pt>
                <c:pt idx="47" formatCode="0.000">
                  <c:v>32.956267790469859</c:v>
                </c:pt>
                <c:pt idx="48" formatCode="0.000">
                  <c:v>33.310914322011733</c:v>
                </c:pt>
                <c:pt idx="49" formatCode="0.000">
                  <c:v>33.684727575001894</c:v>
                </c:pt>
                <c:pt idx="50" formatCode="0.000">
                  <c:v>34.067025870304562</c:v>
                </c:pt>
                <c:pt idx="51" formatCode="0.000">
                  <c:v>34.462097491205697</c:v>
                </c:pt>
                <c:pt idx="52" formatCode="0.000">
                  <c:v>34.862349444705146</c:v>
                </c:pt>
                <c:pt idx="53" formatCode="0.000">
                  <c:v>35.27200791295747</c:v>
                </c:pt>
                <c:pt idx="54" formatCode="0.000">
                  <c:v>35.695695695695697</c:v>
                </c:pt>
                <c:pt idx="55" formatCode="0.000">
                  <c:v>36.12529378393711</c:v>
                </c:pt>
                <c:pt idx="56" formatCode="0.000">
                  <c:v>36.569858068750513</c:v>
                </c:pt>
                <c:pt idx="57" formatCode="0.000">
                  <c:v>37.020887836883851</c:v>
                </c:pt>
                <c:pt idx="58" formatCode="0.000">
                  <c:v>37.483181971072995</c:v>
                </c:pt>
                <c:pt idx="59" formatCode="0.000">
                  <c:v>37.962016692215975</c:v>
                </c:pt>
                <c:pt idx="60" formatCode="0.000">
                  <c:v>38.448268426273344</c:v>
                </c:pt>
                <c:pt idx="61" formatCode="0.000">
                  <c:v>38.952243631756019</c:v>
                </c:pt>
                <c:pt idx="62" formatCode="0.000">
                  <c:v>39.464364763169549</c:v>
                </c:pt>
                <c:pt idx="63" formatCode="0.000">
                  <c:v>39.990131431391021</c:v>
                </c:pt>
                <c:pt idx="64" formatCode="0.000">
                  <c:v>40.535624971581868</c:v>
                </c:pt>
                <c:pt idx="65" formatCode="0.000">
                  <c:v>41.090523598820063</c:v>
                </c:pt>
                <c:pt idx="66" formatCode="0.000">
                  <c:v>41.666666666666671</c:v>
                </c:pt>
                <c:pt idx="67" formatCode="0.000">
                  <c:v>42.253187354850944</c:v>
                </c:pt>
                <c:pt idx="68" formatCode="0.000">
                  <c:v>42.856456109989423</c:v>
                </c:pt>
                <c:pt idx="69" formatCode="0.000">
                  <c:v>43.483562579260564</c:v>
                </c:pt>
                <c:pt idx="70" formatCode="0.000">
                  <c:v>44.122741895570407</c:v>
                </c:pt>
                <c:pt idx="71" formatCode="0.000">
                  <c:v>44.787741773423768</c:v>
                </c:pt>
                <c:pt idx="72" formatCode="0.000">
                  <c:v>45.466136270909836</c:v>
                </c:pt>
                <c:pt idx="73" formatCode="0.000">
                  <c:v>46.165397959712081</c:v>
                </c:pt>
                <c:pt idx="74" formatCode="0.000">
                  <c:v>46.893903529535535</c:v>
                </c:pt>
                <c:pt idx="75" formatCode="0.000">
                  <c:v>47.668698534916061</c:v>
                </c:pt>
                <c:pt idx="76" formatCode="0.000">
                  <c:v>48.532854265338351</c:v>
                </c:pt>
                <c:pt idx="77" formatCode="0.000">
                  <c:v>49.486538995281713</c:v>
                </c:pt>
                <c:pt idx="78" formatCode="0.000">
                  <c:v>50.547145206100815</c:v>
                </c:pt>
                <c:pt idx="79" formatCode="0.000">
                  <c:v>51.726138671308384</c:v>
                </c:pt>
                <c:pt idx="80" formatCode="0.000">
                  <c:v>53.027599333809185</c:v>
                </c:pt>
                <c:pt idx="81" formatCode="0.000">
                  <c:v>54.476015887564927</c:v>
                </c:pt>
                <c:pt idx="82" formatCode="0.000">
                  <c:v>56.079763477385669</c:v>
                </c:pt>
                <c:pt idx="83" formatCode="0.000">
                  <c:v>57.870821161960414</c:v>
                </c:pt>
                <c:pt idx="84" formatCode="0.000">
                  <c:v>59.876418832695279</c:v>
                </c:pt>
                <c:pt idx="85" formatCode="0.000">
                  <c:v>62.116778149386853</c:v>
                </c:pt>
                <c:pt idx="86" formatCode="0.000">
                  <c:v>64.643608150242912</c:v>
                </c:pt>
                <c:pt idx="87" formatCode="0.000">
                  <c:v>67.491861609508675</c:v>
                </c:pt>
                <c:pt idx="88" formatCode="0.000">
                  <c:v>70.737126081091816</c:v>
                </c:pt>
                <c:pt idx="89" formatCode="0.000">
                  <c:v>74.459199866365992</c:v>
                </c:pt>
                <c:pt idx="90" formatCode="0.000">
                  <c:v>78.740505211093449</c:v>
                </c:pt>
                <c:pt idx="91" formatCode="0.000">
                  <c:v>83.732506809429893</c:v>
                </c:pt>
                <c:pt idx="92" formatCode="0.000">
                  <c:v>89.588986031554626</c:v>
                </c:pt>
                <c:pt idx="93" formatCode="0.000">
                  <c:v>96.576752247860483</c:v>
                </c:pt>
                <c:pt idx="94" formatCode="0.000">
                  <c:v>105.04300695180866</c:v>
                </c:pt>
                <c:pt idx="95" formatCode="0.000">
                  <c:v>115.44936544936544</c:v>
                </c:pt>
                <c:pt idx="96" formatCode="0.000">
                  <c:v>128.58791288042696</c:v>
                </c:pt>
                <c:pt idx="97" formatCode="0.000">
                  <c:v>145.59856279601505</c:v>
                </c:pt>
                <c:pt idx="98" formatCode="0.000">
                  <c:v>168.55738324825109</c:v>
                </c:pt>
                <c:pt idx="99" formatCode="0.000">
                  <c:v>201.19611825772964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4-4852-8495-7B0475B0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30744245526580782"/>
          <c:h val="0.21256363162825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Parameters!$A$34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3AA-4603-8D51-5A22FF402F0F}"/>
            </c:ext>
          </c:extLst>
        </c:ser>
        <c:ser>
          <c:idx val="0"/>
          <c:order val="1"/>
          <c:tx>
            <c:v>Single-Age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A-4603-8D51-5A22FF40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'10K'!$D$6</c15:sqref>
                        </c15:formulaRef>
                      </c:ext>
                    </c:extLst>
                    <c:strCache>
                      <c:ptCount val="1"/>
                      <c:pt idx="0">
                        <c:v>2020 Age-Grade Standards</c:v>
                      </c:pt>
                    </c:strCache>
                  </c:strRef>
                </c:tx>
                <c:spPr>
                  <a:ln w="28575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'10K'!$A$7:$A$106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'10K'!$D$7:$D$106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" formatCode="0.000">
                        <c:v>45.724983330768836</c:v>
                      </c:pt>
                      <c:pt idx="4" formatCode="0.000">
                        <c:v>43.381995133819949</c:v>
                      </c:pt>
                      <c:pt idx="5" formatCode="0.000">
                        <c:v>41.370829272820082</c:v>
                      </c:pt>
                      <c:pt idx="6" formatCode="0.000">
                        <c:v>39.632790966479952</c:v>
                      </c:pt>
                      <c:pt idx="7" formatCode="0.000">
                        <c:v>38.127619536395521</c:v>
                      </c:pt>
                      <c:pt idx="8" formatCode="0.000">
                        <c:v>36.814502808060787</c:v>
                      </c:pt>
                      <c:pt idx="9" formatCode="0.000">
                        <c:v>35.661426457058283</c:v>
                      </c:pt>
                      <c:pt idx="10" formatCode="0.000">
                        <c:v>34.659046730425317</c:v>
                      </c:pt>
                      <c:pt idx="11" formatCode="0.000">
                        <c:v>33.776615897552475</c:v>
                      </c:pt>
                      <c:pt idx="12" formatCode="0.000">
                        <c:v>33.003850140678217</c:v>
                      </c:pt>
                      <c:pt idx="13" formatCode="0.000">
                        <c:v>32.332354114532336</c:v>
                      </c:pt>
                      <c:pt idx="14" formatCode="0.000">
                        <c:v>31.748575498575498</c:v>
                      </c:pt>
                      <c:pt idx="15" formatCode="0.000">
                        <c:v>31.214985994397761</c:v>
                      </c:pt>
                      <c:pt idx="16" formatCode="0.000">
                        <c:v>30.699035812672179</c:v>
                      </c:pt>
                      <c:pt idx="17" formatCode="0.000">
                        <c:v>30.261371350984387</c:v>
                      </c:pt>
                      <c:pt idx="18" formatCode="0.000">
                        <c:v>29.956317204301076</c:v>
                      </c:pt>
                      <c:pt idx="19" formatCode="0.000">
                        <c:v>29.776219104876422</c:v>
                      </c:pt>
                      <c:pt idx="20" formatCode="0.000">
                        <c:v>29.716666666666669</c:v>
                      </c:pt>
                      <c:pt idx="21" formatCode="0.000">
                        <c:v>29.716666666666669</c:v>
                      </c:pt>
                      <c:pt idx="22" formatCode="0.000">
                        <c:v>29.716666666666669</c:v>
                      </c:pt>
                      <c:pt idx="23" formatCode="0.000">
                        <c:v>29.716666666666669</c:v>
                      </c:pt>
                      <c:pt idx="24" formatCode="0.000">
                        <c:v>29.716666666666669</c:v>
                      </c:pt>
                      <c:pt idx="25" formatCode="0.000">
                        <c:v>29.716666666666669</c:v>
                      </c:pt>
                      <c:pt idx="26" formatCode="0.000">
                        <c:v>29.716666666666669</c:v>
                      </c:pt>
                      <c:pt idx="27" formatCode="0.000">
                        <c:v>29.722611188904448</c:v>
                      </c:pt>
                      <c:pt idx="28" formatCode="0.000">
                        <c:v>29.743435758849632</c:v>
                      </c:pt>
                      <c:pt idx="29" formatCode="0.000">
                        <c:v>29.776219104876422</c:v>
                      </c:pt>
                      <c:pt idx="30" formatCode="0.000">
                        <c:v>29.824033186136763</c:v>
                      </c:pt>
                      <c:pt idx="31" formatCode="0.000">
                        <c:v>29.884017162778228</c:v>
                      </c:pt>
                      <c:pt idx="32" formatCode="0.000">
                        <c:v>29.956317204301076</c:v>
                      </c:pt>
                      <c:pt idx="33" formatCode="0.000">
                        <c:v>30.044147878542784</c:v>
                      </c:pt>
                      <c:pt idx="34" formatCode="0.000">
                        <c:v>30.147779919515742</c:v>
                      </c:pt>
                      <c:pt idx="35" formatCode="0.000">
                        <c:v>30.264453270869407</c:v>
                      </c:pt>
                      <c:pt idx="36" formatCode="0.000">
                        <c:v>30.394463195936041</c:v>
                      </c:pt>
                      <c:pt idx="37" formatCode="0.000">
                        <c:v>30.541281260705723</c:v>
                      </c:pt>
                      <c:pt idx="38" formatCode="0.000">
                        <c:v>30.702207528325932</c:v>
                      </c:pt>
                      <c:pt idx="39" formatCode="0.000">
                        <c:v>30.880875679794936</c:v>
                      </c:pt>
                      <c:pt idx="40" formatCode="0.000">
                        <c:v>31.074627906166128</c:v>
                      </c:pt>
                      <c:pt idx="41" formatCode="0.000">
                        <c:v>31.283994806470858</c:v>
                      </c:pt>
                      <c:pt idx="42" formatCode="0.000">
                        <c:v>31.51624421112172</c:v>
                      </c:pt>
                      <c:pt idx="43" formatCode="0.000">
                        <c:v>31.762149066552659</c:v>
                      </c:pt>
                      <c:pt idx="44" formatCode="0.000">
                        <c:v>32.029172953941227</c:v>
                      </c:pt>
                      <c:pt idx="45" formatCode="0.000">
                        <c:v>32.318288925140479</c:v>
                      </c:pt>
                      <c:pt idx="46" formatCode="0.000">
                        <c:v>32.6234127419768</c:v>
                      </c:pt>
                      <c:pt idx="47" formatCode="0.000">
                        <c:v>32.956267790469859</c:v>
                      </c:pt>
                      <c:pt idx="48" formatCode="0.000">
                        <c:v>33.310914322011733</c:v>
                      </c:pt>
                      <c:pt idx="49" formatCode="0.000">
                        <c:v>33.684727575001894</c:v>
                      </c:pt>
                      <c:pt idx="50" formatCode="0.000">
                        <c:v>34.067025870304562</c:v>
                      </c:pt>
                      <c:pt idx="51" formatCode="0.000">
                        <c:v>34.462097491205697</c:v>
                      </c:pt>
                      <c:pt idx="52" formatCode="0.000">
                        <c:v>34.862349444705146</c:v>
                      </c:pt>
                      <c:pt idx="53" formatCode="0.000">
                        <c:v>35.27200791295747</c:v>
                      </c:pt>
                      <c:pt idx="54" formatCode="0.000">
                        <c:v>35.695695695695697</c:v>
                      </c:pt>
                      <c:pt idx="55" formatCode="0.000">
                        <c:v>36.12529378393711</c:v>
                      </c:pt>
                      <c:pt idx="56" formatCode="0.000">
                        <c:v>36.569858068750513</c:v>
                      </c:pt>
                      <c:pt idx="57" formatCode="0.000">
                        <c:v>37.020887836883851</c:v>
                      </c:pt>
                      <c:pt idx="58" formatCode="0.000">
                        <c:v>37.483181971072995</c:v>
                      </c:pt>
                      <c:pt idx="59" formatCode="0.000">
                        <c:v>37.962016692215975</c:v>
                      </c:pt>
                      <c:pt idx="60" formatCode="0.000">
                        <c:v>38.448268426273344</c:v>
                      </c:pt>
                      <c:pt idx="61" formatCode="0.000">
                        <c:v>38.952243631756019</c:v>
                      </c:pt>
                      <c:pt idx="62" formatCode="0.000">
                        <c:v>39.464364763169549</c:v>
                      </c:pt>
                      <c:pt idx="63" formatCode="0.000">
                        <c:v>39.990131431391021</c:v>
                      </c:pt>
                      <c:pt idx="64" formatCode="0.000">
                        <c:v>40.535624971581868</c:v>
                      </c:pt>
                      <c:pt idx="65" formatCode="0.000">
                        <c:v>41.090523598820063</c:v>
                      </c:pt>
                      <c:pt idx="66" formatCode="0.000">
                        <c:v>41.666666666666671</c:v>
                      </c:pt>
                      <c:pt idx="67" formatCode="0.000">
                        <c:v>42.253187354850944</c:v>
                      </c:pt>
                      <c:pt idx="68" formatCode="0.000">
                        <c:v>42.856456109989423</c:v>
                      </c:pt>
                      <c:pt idx="69" formatCode="0.000">
                        <c:v>43.483562579260564</c:v>
                      </c:pt>
                      <c:pt idx="70" formatCode="0.000">
                        <c:v>44.122741895570407</c:v>
                      </c:pt>
                      <c:pt idx="71" formatCode="0.000">
                        <c:v>44.787741773423768</c:v>
                      </c:pt>
                      <c:pt idx="72" formatCode="0.000">
                        <c:v>45.466136270909836</c:v>
                      </c:pt>
                      <c:pt idx="73" formatCode="0.000">
                        <c:v>46.165397959712081</c:v>
                      </c:pt>
                      <c:pt idx="74" formatCode="0.000">
                        <c:v>46.893903529535535</c:v>
                      </c:pt>
                      <c:pt idx="75" formatCode="0.000">
                        <c:v>47.668698534916061</c:v>
                      </c:pt>
                      <c:pt idx="76" formatCode="0.000">
                        <c:v>48.532854265338351</c:v>
                      </c:pt>
                      <c:pt idx="77" formatCode="0.000">
                        <c:v>49.486538995281713</c:v>
                      </c:pt>
                      <c:pt idx="78" formatCode="0.000">
                        <c:v>50.547145206100815</c:v>
                      </c:pt>
                      <c:pt idx="79" formatCode="0.000">
                        <c:v>51.726138671308384</c:v>
                      </c:pt>
                      <c:pt idx="80" formatCode="0.000">
                        <c:v>53.027599333809185</c:v>
                      </c:pt>
                      <c:pt idx="81" formatCode="0.000">
                        <c:v>54.476015887564927</c:v>
                      </c:pt>
                      <c:pt idx="82" formatCode="0.000">
                        <c:v>56.079763477385669</c:v>
                      </c:pt>
                      <c:pt idx="83" formatCode="0.000">
                        <c:v>57.870821161960414</c:v>
                      </c:pt>
                      <c:pt idx="84" formatCode="0.000">
                        <c:v>59.876418832695279</c:v>
                      </c:pt>
                      <c:pt idx="85" formatCode="0.000">
                        <c:v>62.116778149386853</c:v>
                      </c:pt>
                      <c:pt idx="86" formatCode="0.000">
                        <c:v>64.643608150242912</c:v>
                      </c:pt>
                      <c:pt idx="87" formatCode="0.000">
                        <c:v>67.491861609508675</c:v>
                      </c:pt>
                      <c:pt idx="88" formatCode="0.000">
                        <c:v>70.737126081091816</c:v>
                      </c:pt>
                      <c:pt idx="89" formatCode="0.000">
                        <c:v>74.459199866365992</c:v>
                      </c:pt>
                      <c:pt idx="90" formatCode="0.000">
                        <c:v>78.740505211093449</c:v>
                      </c:pt>
                      <c:pt idx="91" formatCode="0.000">
                        <c:v>83.732506809429893</c:v>
                      </c:pt>
                      <c:pt idx="92" formatCode="0.000">
                        <c:v>89.588986031554626</c:v>
                      </c:pt>
                      <c:pt idx="93" formatCode="0.000">
                        <c:v>96.576752247860483</c:v>
                      </c:pt>
                      <c:pt idx="94" formatCode="0.000">
                        <c:v>105.04300695180866</c:v>
                      </c:pt>
                      <c:pt idx="95" formatCode="0.000">
                        <c:v>115.44936544936544</c:v>
                      </c:pt>
                      <c:pt idx="96" formatCode="0.000">
                        <c:v>128.58791288042696</c:v>
                      </c:pt>
                      <c:pt idx="97" formatCode="0.000">
                        <c:v>145.59856279601505</c:v>
                      </c:pt>
                      <c:pt idx="98" formatCode="0.000">
                        <c:v>168.55738324825109</c:v>
                      </c:pt>
                      <c:pt idx="99" formatCode="0.000">
                        <c:v>201.19611825772964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3AA-4603-8D51-5A22FF402F0F}"/>
                  </c:ext>
                </c:extLst>
              </c15:ser>
            </c15:filteredScatterSeries>
          </c:ext>
        </c:extLst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27880047204610126"/>
          <c:h val="0.157652480638526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v>RRIC Single Age Records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54.016666666666666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49.75</c:v>
                </c:pt>
                <c:pt idx="13" formatCode="0.000">
                  <c:v>48.283333333333331</c:v>
                </c:pt>
                <c:pt idx="14" formatCode="0.000">
                  <c:v>48.100000000000009</c:v>
                </c:pt>
                <c:pt idx="15" formatCode="0.000">
                  <c:v>44.666666666666664</c:v>
                </c:pt>
                <c:pt idx="16" formatCode="0.000">
                  <c:v>45.416666666666671</c:v>
                </c:pt>
                <c:pt idx="17" formatCode="0.000">
                  <c:v>45.033333333333331</c:v>
                </c:pt>
                <c:pt idx="18" formatCode="0.000">
                  <c:v>46.616666666666667</c:v>
                </c:pt>
                <c:pt idx="19" formatCode="0.000">
                  <c:v>45.883333333333333</c:v>
                </c:pt>
                <c:pt idx="20" formatCode="0.000">
                  <c:v>48.85</c:v>
                </c:pt>
                <c:pt idx="21" formatCode="0.000">
                  <c:v>40.116666666666667</c:v>
                </c:pt>
                <c:pt idx="22" formatCode="0.000">
                  <c:v>39.883333333333333</c:v>
                </c:pt>
                <c:pt idx="23" formatCode="0.000">
                  <c:v>39.316666666666663</c:v>
                </c:pt>
                <c:pt idx="24" formatCode="0.000">
                  <c:v>40.233333333333334</c:v>
                </c:pt>
                <c:pt idx="25" formatCode="0.000">
                  <c:v>39.333333333333336</c:v>
                </c:pt>
                <c:pt idx="26" formatCode="0.000">
                  <c:v>39.416666666666664</c:v>
                </c:pt>
                <c:pt idx="27" formatCode="0.000">
                  <c:v>40.333333333333329</c:v>
                </c:pt>
                <c:pt idx="28" formatCode="0.000">
                  <c:v>39.633333333333333</c:v>
                </c:pt>
                <c:pt idx="29" formatCode="0.000">
                  <c:v>40.866666666666667</c:v>
                </c:pt>
                <c:pt idx="30" formatCode="0.000">
                  <c:v>39.766666666666666</c:v>
                </c:pt>
                <c:pt idx="31" formatCode="0.000">
                  <c:v>39.233333333333334</c:v>
                </c:pt>
                <c:pt idx="32" formatCode="0.000">
                  <c:v>40.25</c:v>
                </c:pt>
                <c:pt idx="33" formatCode="0.000">
                  <c:v>39.25</c:v>
                </c:pt>
                <c:pt idx="34" formatCode="0.000">
                  <c:v>40.783333333333331</c:v>
                </c:pt>
                <c:pt idx="35" formatCode="0.000">
                  <c:v>40.449999999999996</c:v>
                </c:pt>
                <c:pt idx="36" formatCode="0.000">
                  <c:v>40.033333333333331</c:v>
                </c:pt>
                <c:pt idx="37" formatCode="0.000">
                  <c:v>38.883333333333333</c:v>
                </c:pt>
                <c:pt idx="38" formatCode="0.000">
                  <c:v>40.566666666666663</c:v>
                </c:pt>
                <c:pt idx="39" formatCode="0.000">
                  <c:v>42.283333333333331</c:v>
                </c:pt>
                <c:pt idx="40" formatCode="0.000">
                  <c:v>42.783333333333331</c:v>
                </c:pt>
                <c:pt idx="41" formatCode="0.000">
                  <c:v>42.216666666666669</c:v>
                </c:pt>
                <c:pt idx="42" formatCode="0.000">
                  <c:v>42.633333333333333</c:v>
                </c:pt>
                <c:pt idx="43" formatCode="0.000">
                  <c:v>43.333333333333329</c:v>
                </c:pt>
                <c:pt idx="44" formatCode="0.000">
                  <c:v>43.633333333333333</c:v>
                </c:pt>
                <c:pt idx="45" formatCode="0.000">
                  <c:v>45.266666666666666</c:v>
                </c:pt>
                <c:pt idx="46" formatCode="0.000">
                  <c:v>45.616666666666667</c:v>
                </c:pt>
                <c:pt idx="47" formatCode="0.000">
                  <c:v>46.65</c:v>
                </c:pt>
                <c:pt idx="48" formatCode="0.000">
                  <c:v>51.449999999999996</c:v>
                </c:pt>
                <c:pt idx="49" formatCode="0.000">
                  <c:v>46.483333333333327</c:v>
                </c:pt>
                <c:pt idx="50" formatCode="0.000">
                  <c:v>46.68333333333333</c:v>
                </c:pt>
                <c:pt idx="51" formatCode="0.000">
                  <c:v>44.93333333333333</c:v>
                </c:pt>
                <c:pt idx="52" formatCode="0.000">
                  <c:v>49.85</c:v>
                </c:pt>
                <c:pt idx="53" formatCode="0.000">
                  <c:v>48.55</c:v>
                </c:pt>
                <c:pt idx="54" formatCode="0.000">
                  <c:v>49.716666666666669</c:v>
                </c:pt>
                <c:pt idx="55" formatCode="0.000">
                  <c:v>54.783333333333339</c:v>
                </c:pt>
                <c:pt idx="56" formatCode="0.000">
                  <c:v>50.866666666666674</c:v>
                </c:pt>
                <c:pt idx="57" formatCode="0.000">
                  <c:v>54.666666666666664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63.449999999999996</c:v>
                </c:pt>
                <c:pt idx="61" formatCode="0.000">
                  <c:v>55.15</c:v>
                </c:pt>
                <c:pt idx="62" formatCode="0.000">
                  <c:v>55.083333333333336</c:v>
                </c:pt>
                <c:pt idx="63" formatCode="0.000">
                  <c:v>57.633333333333333</c:v>
                </c:pt>
                <c:pt idx="64" formatCode="0.000">
                  <c:v>58.783333333333331</c:v>
                </c:pt>
                <c:pt idx="65" formatCode="0.000">
                  <c:v>64.283333333333331</c:v>
                </c:pt>
                <c:pt idx="66" formatCode="0.000">
                  <c:v>64.683333333333337</c:v>
                </c:pt>
                <c:pt idx="67" formatCode="0.000">
                  <c:v>67.900000000000006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61.95</c:v>
                </c:pt>
                <c:pt idx="71" formatCode="0.000">
                  <c:v>77.883333333333326</c:v>
                </c:pt>
                <c:pt idx="72" formatCode="0.000">
                  <c:v>70.150000000000006</c:v>
                </c:pt>
                <c:pt idx="73" formatCode="0.000">
                  <c:v>76.016666666666666</c:v>
                </c:pt>
                <c:pt idx="74" formatCode="0.000">
                  <c:v>70.38333333333334</c:v>
                </c:pt>
                <c:pt idx="75" formatCode="0.000">
                  <c:v>68.350000000000009</c:v>
                </c:pt>
                <c:pt idx="76" formatCode="0.000">
                  <c:v>70.433333333333337</c:v>
                </c:pt>
                <c:pt idx="77" formatCode="0.000">
                  <c:v>94.766666666666666</c:v>
                </c:pt>
                <c:pt idx="78" formatCode="0.000">
                  <c:v>77.483333333333334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52.840158520475562</c:v>
                </c:pt>
                <c:pt idx="5" formatCode="0.000">
                  <c:v>50.342609425255212</c:v>
                </c:pt>
                <c:pt idx="6" formatCode="0.000">
                  <c:v>48.186320439030922</c:v>
                </c:pt>
                <c:pt idx="7" formatCode="0.000">
                  <c:v>46.320123520329389</c:v>
                </c:pt>
                <c:pt idx="8" formatCode="0.000">
                  <c:v>44.692737430167597</c:v>
                </c:pt>
                <c:pt idx="9" formatCode="0.000">
                  <c:v>43.264030765532993</c:v>
                </c:pt>
                <c:pt idx="10" formatCode="0.000">
                  <c:v>42.021711217462354</c:v>
                </c:pt>
                <c:pt idx="11" formatCode="0.000">
                  <c:v>40.927694406548426</c:v>
                </c:pt>
                <c:pt idx="12" formatCode="0.000">
                  <c:v>39.968913067614082</c:v>
                </c:pt>
                <c:pt idx="13" formatCode="0.000">
                  <c:v>39.134688553103594</c:v>
                </c:pt>
                <c:pt idx="14" formatCode="0.000">
                  <c:v>38.408193747999576</c:v>
                </c:pt>
                <c:pt idx="15" formatCode="0.000">
                  <c:v>37.743761794925561</c:v>
                </c:pt>
                <c:pt idx="16" formatCode="0.000">
                  <c:v>37.101927238998243</c:v>
                </c:pt>
                <c:pt idx="17" formatCode="0.000">
                  <c:v>36.566785170137123</c:v>
                </c:pt>
                <c:pt idx="18" formatCode="0.000">
                  <c:v>36.213660597525397</c:v>
                </c:pt>
                <c:pt idx="19" formatCode="0.000">
                  <c:v>36.028823058446761</c:v>
                </c:pt>
                <c:pt idx="20" formatCode="0.000">
                  <c:v>36</c:v>
                </c:pt>
                <c:pt idx="21" formatCode="0.000">
                  <c:v>36</c:v>
                </c:pt>
                <c:pt idx="22" formatCode="0.000">
                  <c:v>36</c:v>
                </c:pt>
                <c:pt idx="23" formatCode="0.000">
                  <c:v>36</c:v>
                </c:pt>
                <c:pt idx="24" formatCode="0.000">
                  <c:v>36</c:v>
                </c:pt>
                <c:pt idx="25" formatCode="0.000">
                  <c:v>36</c:v>
                </c:pt>
                <c:pt idx="26" formatCode="0.000">
                  <c:v>36</c:v>
                </c:pt>
                <c:pt idx="27" formatCode="0.000">
                  <c:v>36.003600360036003</c:v>
                </c:pt>
                <c:pt idx="28" formatCode="0.000">
                  <c:v>36.018009004502247</c:v>
                </c:pt>
                <c:pt idx="29" formatCode="0.000">
                  <c:v>36.054081121682522</c:v>
                </c:pt>
                <c:pt idx="30" formatCode="0.000">
                  <c:v>36.104703640557616</c:v>
                </c:pt>
                <c:pt idx="31" formatCode="0.000">
                  <c:v>36.169998995277808</c:v>
                </c:pt>
                <c:pt idx="32" formatCode="0.000">
                  <c:v>36.257427736932222</c:v>
                </c:pt>
                <c:pt idx="33" formatCode="0.000">
                  <c:v>36.356291658250861</c:v>
                </c:pt>
                <c:pt idx="34" formatCode="0.000">
                  <c:v>36.477859965548689</c:v>
                </c:pt>
                <c:pt idx="35" formatCode="0.000">
                  <c:v>36.615134255492272</c:v>
                </c:pt>
                <c:pt idx="36" formatCode="0.000">
                  <c:v>36.77221654749745</c:v>
                </c:pt>
                <c:pt idx="37" formatCode="0.000">
                  <c:v>36.949604844503746</c:v>
                </c:pt>
                <c:pt idx="38" formatCode="0.000">
                  <c:v>37.144036318613288</c:v>
                </c:pt>
                <c:pt idx="39" formatCode="0.000">
                  <c:v>37.359900373599004</c:v>
                </c:pt>
                <c:pt idx="40" formatCode="0.000">
                  <c:v>37.593984962406012</c:v>
                </c:pt>
                <c:pt idx="41" formatCode="0.000">
                  <c:v>37.850909473241515</c:v>
                </c:pt>
                <c:pt idx="42" formatCode="0.000">
                  <c:v>38.131553860819828</c:v>
                </c:pt>
                <c:pt idx="43" formatCode="0.000">
                  <c:v>38.432795985907973</c:v>
                </c:pt>
                <c:pt idx="44" formatCode="0.000">
                  <c:v>38.759689922480625</c:v>
                </c:pt>
                <c:pt idx="45" formatCode="0.000">
                  <c:v>39.113428943937421</c:v>
                </c:pt>
                <c:pt idx="46" formatCode="0.000">
                  <c:v>39.49100482667837</c:v>
                </c:pt>
                <c:pt idx="47" formatCode="0.000">
                  <c:v>39.898038346447969</c:v>
                </c:pt>
                <c:pt idx="48" formatCode="0.000">
                  <c:v>40.336134453781511</c:v>
                </c:pt>
                <c:pt idx="49" formatCode="0.000">
                  <c:v>40.793201133144478</c:v>
                </c:pt>
                <c:pt idx="50" formatCode="0.000">
                  <c:v>41.265474552957365</c:v>
                </c:pt>
                <c:pt idx="51" formatCode="0.000">
                  <c:v>41.743970315398883</c:v>
                </c:pt>
                <c:pt idx="52" formatCode="0.000">
                  <c:v>42.238648363252381</c:v>
                </c:pt>
                <c:pt idx="53" formatCode="0.000">
                  <c:v>42.740116348094503</c:v>
                </c:pt>
                <c:pt idx="54" formatCode="0.000">
                  <c:v>43.258832011535688</c:v>
                </c:pt>
                <c:pt idx="55" formatCode="0.000">
                  <c:v>43.784967161274629</c:v>
                </c:pt>
                <c:pt idx="56" formatCode="0.000">
                  <c:v>44.329516069449575</c:v>
                </c:pt>
                <c:pt idx="57" formatCode="0.000">
                  <c:v>44.88218426630096</c:v>
                </c:pt>
                <c:pt idx="58" formatCode="0.000">
                  <c:v>45.454545454545453</c:v>
                </c:pt>
                <c:pt idx="59" formatCode="0.000">
                  <c:v>46.035805626598467</c:v>
                </c:pt>
                <c:pt idx="60" formatCode="0.000">
                  <c:v>46.638165565487753</c:v>
                </c:pt>
                <c:pt idx="61" formatCode="0.000">
                  <c:v>47.256497768443161</c:v>
                </c:pt>
                <c:pt idx="62" formatCode="0.000">
                  <c:v>47.885075818036711</c:v>
                </c:pt>
                <c:pt idx="63" formatCode="0.000">
                  <c:v>48.537144398004585</c:v>
                </c:pt>
                <c:pt idx="64" formatCode="0.000">
                  <c:v>49.200492004920051</c:v>
                </c:pt>
                <c:pt idx="65" formatCode="0.000">
                  <c:v>49.889135254988915</c:v>
                </c:pt>
                <c:pt idx="66" formatCode="0.000">
                  <c:v>50.590219224283302</c:v>
                </c:pt>
                <c:pt idx="67" formatCode="0.000">
                  <c:v>51.318602993585174</c:v>
                </c:pt>
                <c:pt idx="68" formatCode="0.000">
                  <c:v>52.060737527114966</c:v>
                </c:pt>
                <c:pt idx="69" formatCode="0.000">
                  <c:v>52.832403874376283</c:v>
                </c:pt>
                <c:pt idx="70" formatCode="0.000">
                  <c:v>53.619302949061662</c:v>
                </c:pt>
                <c:pt idx="71" formatCode="0.000">
                  <c:v>54.438227733252681</c:v>
                </c:pt>
                <c:pt idx="72" formatCode="0.000">
                  <c:v>55.274067250115152</c:v>
                </c:pt>
                <c:pt idx="73" formatCode="0.000">
                  <c:v>56.144728633811603</c:v>
                </c:pt>
                <c:pt idx="74" formatCode="0.000">
                  <c:v>57.034220532319395</c:v>
                </c:pt>
                <c:pt idx="75" formatCode="0.000">
                  <c:v>57.980351103237233</c:v>
                </c:pt>
                <c:pt idx="76" formatCode="0.000">
                  <c:v>59.035749426041328</c:v>
                </c:pt>
                <c:pt idx="77" formatCode="0.000">
                  <c:v>60.200668896321069</c:v>
                </c:pt>
                <c:pt idx="78" formatCode="0.000">
                  <c:v>61.485909479077712</c:v>
                </c:pt>
                <c:pt idx="79" formatCode="0.000">
                  <c:v>62.926061877294174</c:v>
                </c:pt>
                <c:pt idx="80" formatCode="0.000">
                  <c:v>64.516129032258064</c:v>
                </c:pt>
                <c:pt idx="81" formatCode="0.000">
                  <c:v>66.286135150064439</c:v>
                </c:pt>
                <c:pt idx="82" formatCode="0.000">
                  <c:v>68.246445497630333</c:v>
                </c:pt>
                <c:pt idx="83" formatCode="0.000">
                  <c:v>70.450097847358123</c:v>
                </c:pt>
                <c:pt idx="84" formatCode="0.000">
                  <c:v>72.889248835796721</c:v>
                </c:pt>
                <c:pt idx="85" formatCode="0.000">
                  <c:v>75.646144147930244</c:v>
                </c:pt>
                <c:pt idx="86" formatCode="0.000">
                  <c:v>78.740157480314963</c:v>
                </c:pt>
                <c:pt idx="87" formatCode="0.000">
                  <c:v>82.248115147361204</c:v>
                </c:pt>
                <c:pt idx="88" formatCode="0.000">
                  <c:v>86.248203162434123</c:v>
                </c:pt>
                <c:pt idx="89" formatCode="0.000">
                  <c:v>90.817356205852676</c:v>
                </c:pt>
                <c:pt idx="90" formatCode="0.000">
                  <c:v>96.128170894526036</c:v>
                </c:pt>
                <c:pt idx="91" formatCode="0.000">
                  <c:v>102.27272727272728</c:v>
                </c:pt>
                <c:pt idx="92" formatCode="0.000">
                  <c:v>109.55569080949482</c:v>
                </c:pt>
                <c:pt idx="93" formatCode="0.000">
                  <c:v>118.22660098522168</c:v>
                </c:pt>
                <c:pt idx="94" formatCode="0.000">
                  <c:v>128.75536480686694</c:v>
                </c:pt>
                <c:pt idx="95" formatCode="0.000">
                  <c:v>141.73228346456693</c:v>
                </c:pt>
                <c:pt idx="96" formatCode="0.000">
                  <c:v>158.17223198594024</c:v>
                </c:pt>
                <c:pt idx="97" formatCode="0.000">
                  <c:v>179.64071856287427</c:v>
                </c:pt>
                <c:pt idx="98" formatCode="0.000">
                  <c:v>208.81670533642691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8484005825802386"/>
          <c:y val="2.7199999999999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0.15716584262101393"/>
          <c:w val="0.86783367103383802"/>
          <c:h val="0.72892628178937957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75.866666666666674</c:v>
                </c:pt>
                <c:pt idx="8" formatCode="0.000">
                  <c:v>77.733333333333334</c:v>
                </c:pt>
                <c:pt idx="9" formatCode="0.000">
                  <c:v>72.316666666666677</c:v>
                </c:pt>
                <c:pt idx="11" formatCode="0.000">
                  <c:v>65</c:v>
                </c:pt>
                <c:pt idx="12" formatCode="0.000">
                  <c:v>60.999999999999993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49.233333333333341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48.25</c:v>
                </c:pt>
                <c:pt idx="21" formatCode="0.000">
                  <c:v>48.233333333333334</c:v>
                </c:pt>
                <c:pt idx="22" formatCode="0.000">
                  <c:v>47.366666666666674</c:v>
                </c:pt>
                <c:pt idx="23" formatCode="0.000">
                  <c:v>46.466666666666676</c:v>
                </c:pt>
                <c:pt idx="24" formatCode="0.000">
                  <c:v>46.95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47.616666666666674</c:v>
                </c:pt>
                <c:pt idx="33" formatCode="0.000">
                  <c:v>47.333333333333343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49.033333333333324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50.81666666666667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58.083333333333336</c:v>
                </c:pt>
                <c:pt idx="52" formatCode="0.000">
                  <c:v>57.15</c:v>
                </c:pt>
                <c:pt idx="53" formatCode="0.000">
                  <c:v>58.966666666666669</c:v>
                </c:pt>
                <c:pt idx="54" formatCode="0.000">
                  <c:v>59.083333333333343</c:v>
                </c:pt>
                <c:pt idx="55" formatCode="0.000">
                  <c:v>60.116666666666667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59.85</c:v>
                </c:pt>
                <c:pt idx="59" formatCode="0.000">
                  <c:v>61.416666666666664</c:v>
                </c:pt>
                <c:pt idx="60" formatCode="0.000">
                  <c:v>64.016666666666666</c:v>
                </c:pt>
                <c:pt idx="61" formatCode="0.000">
                  <c:v>64</c:v>
                </c:pt>
                <c:pt idx="62" formatCode="0.000">
                  <c:v>64.083333333333329</c:v>
                </c:pt>
                <c:pt idx="63" formatCode="0.000">
                  <c:v>66.25</c:v>
                </c:pt>
                <c:pt idx="64" formatCode="0.000">
                  <c:v>66.5</c:v>
                </c:pt>
                <c:pt idx="65" formatCode="0.000">
                  <c:v>67.2</c:v>
                </c:pt>
                <c:pt idx="66" formatCode="0.000">
                  <c:v>66.716666666666654</c:v>
                </c:pt>
                <c:pt idx="67" formatCode="0.000">
                  <c:v>68.483333333333334</c:v>
                </c:pt>
                <c:pt idx="68" formatCode="0.000">
                  <c:v>71.366666666666674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84.183333333333323</c:v>
                </c:pt>
                <c:pt idx="73" formatCode="0.000">
                  <c:v>90.38333333333334</c:v>
                </c:pt>
                <c:pt idx="74" formatCode="0.000">
                  <c:v>84.95</c:v>
                </c:pt>
                <c:pt idx="75" formatCode="0.000">
                  <c:v>92.016666666666666</c:v>
                </c:pt>
                <c:pt idx="76" formatCode="0.000">
                  <c:v>100.03333333333333</c:v>
                </c:pt>
                <c:pt idx="77" formatCode="0.000">
                  <c:v>104.76666666666667</c:v>
                </c:pt>
                <c:pt idx="78" formatCode="0.000">
                  <c:v>114.26666666666667</c:v>
                </c:pt>
                <c:pt idx="79" formatCode="0.000">
                  <c:v>85.15</c:v>
                </c:pt>
                <c:pt idx="80" formatCode="0.000">
                  <c:v>109.85000000000001</c:v>
                </c:pt>
                <c:pt idx="81" formatCode="0.000">
                  <c:v>117.25</c:v>
                </c:pt>
                <c:pt idx="82" formatCode="0.000">
                  <c:v>124.58333333333334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71.604356477118017</c:v>
                </c:pt>
                <c:pt idx="4" formatCode="0.000">
                  <c:v>67.761756107229573</c:v>
                </c:pt>
                <c:pt idx="5" formatCode="0.000">
                  <c:v>64.474304573314484</c:v>
                </c:pt>
                <c:pt idx="6" formatCode="0.000">
                  <c:v>61.640748253324318</c:v>
                </c:pt>
                <c:pt idx="7" formatCode="0.000">
                  <c:v>59.191446998225338</c:v>
                </c:pt>
                <c:pt idx="8" formatCode="0.000">
                  <c:v>57.057620895397839</c:v>
                </c:pt>
                <c:pt idx="9" formatCode="0.000">
                  <c:v>55.185633575464088</c:v>
                </c:pt>
                <c:pt idx="10" formatCode="0.000">
                  <c:v>53.558140445697731</c:v>
                </c:pt>
                <c:pt idx="11" formatCode="0.000">
                  <c:v>52.125023823137028</c:v>
                </c:pt>
                <c:pt idx="12" formatCode="0.000">
                  <c:v>50.868578655655995</c:v>
                </c:pt>
                <c:pt idx="13" formatCode="0.000">
                  <c:v>49.774332095799672</c:v>
                </c:pt>
                <c:pt idx="14" formatCode="0.000">
                  <c:v>48.820106386776629</c:v>
                </c:pt>
                <c:pt idx="15" formatCode="0.000">
                  <c:v>47.947126678587708</c:v>
                </c:pt>
                <c:pt idx="16" formatCode="0.000">
                  <c:v>47.104818986600534</c:v>
                </c:pt>
                <c:pt idx="17" formatCode="0.000">
                  <c:v>46.395250212044104</c:v>
                </c:pt>
                <c:pt idx="18" formatCode="0.000">
                  <c:v>45.913913510609724</c:v>
                </c:pt>
                <c:pt idx="19" formatCode="0.000">
                  <c:v>45.647239468589362</c:v>
                </c:pt>
                <c:pt idx="20" formatCode="0.000">
                  <c:v>45.583333333333336</c:v>
                </c:pt>
                <c:pt idx="21" formatCode="0.000">
                  <c:v>45.583333333333336</c:v>
                </c:pt>
                <c:pt idx="22" formatCode="0.000">
                  <c:v>45.583333333333336</c:v>
                </c:pt>
                <c:pt idx="23" formatCode="0.000">
                  <c:v>45.583333333333336</c:v>
                </c:pt>
                <c:pt idx="24" formatCode="0.000">
                  <c:v>45.583333333333336</c:v>
                </c:pt>
                <c:pt idx="25" formatCode="0.000">
                  <c:v>45.583333333333336</c:v>
                </c:pt>
                <c:pt idx="26" formatCode="0.000">
                  <c:v>45.583333333333336</c:v>
                </c:pt>
                <c:pt idx="27" formatCode="0.000">
                  <c:v>45.583333333333336</c:v>
                </c:pt>
                <c:pt idx="28" formatCode="0.000">
                  <c:v>45.592451823698077</c:v>
                </c:pt>
                <c:pt idx="29" formatCode="0.000">
                  <c:v>45.62439528909352</c:v>
                </c:pt>
                <c:pt idx="30" formatCode="0.000">
                  <c:v>45.67925977886896</c:v>
                </c:pt>
                <c:pt idx="31" formatCode="0.000">
                  <c:v>45.752618020007361</c:v>
                </c:pt>
                <c:pt idx="32" formatCode="0.000">
                  <c:v>45.853871173255541</c:v>
                </c:pt>
                <c:pt idx="33" formatCode="0.000">
                  <c:v>45.978750588393524</c:v>
                </c:pt>
                <c:pt idx="34" formatCode="0.000">
                  <c:v>46.12297210698506</c:v>
                </c:pt>
                <c:pt idx="35" formatCode="0.000">
                  <c:v>46.291594732744322</c:v>
                </c:pt>
                <c:pt idx="36" formatCode="0.000">
                  <c:v>46.485145149228366</c:v>
                </c:pt>
                <c:pt idx="37" formatCode="0.000">
                  <c:v>46.704234972677597</c:v>
                </c:pt>
                <c:pt idx="38" formatCode="0.000">
                  <c:v>46.949565695059569</c:v>
                </c:pt>
                <c:pt idx="39" formatCode="0.000">
                  <c:v>47.221934459062815</c:v>
                </c:pt>
                <c:pt idx="40" formatCode="0.000">
                  <c:v>47.52224075618571</c:v>
                </c:pt>
                <c:pt idx="41" formatCode="0.000">
                  <c:v>47.84647143207026</c:v>
                </c:pt>
                <c:pt idx="42" formatCode="0.000">
                  <c:v>48.205724760293293</c:v>
                </c:pt>
                <c:pt idx="43" formatCode="0.000">
                  <c:v>48.591123902924352</c:v>
                </c:pt>
                <c:pt idx="44" formatCode="0.000">
                  <c:v>49.014336917562723</c:v>
                </c:pt>
                <c:pt idx="45" formatCode="0.000">
                  <c:v>49.466449629227711</c:v>
                </c:pt>
                <c:pt idx="46" formatCode="0.000">
                  <c:v>49.954337899543383</c:v>
                </c:pt>
                <c:pt idx="47" formatCode="0.000">
                  <c:v>50.479881875230717</c:v>
                </c:pt>
                <c:pt idx="48" formatCode="0.000">
                  <c:v>51.045166106756255</c:v>
                </c:pt>
                <c:pt idx="49" formatCode="0.000">
                  <c:v>51.63494940341338</c:v>
                </c:pt>
                <c:pt idx="50" formatCode="0.000">
                  <c:v>52.232535044497922</c:v>
                </c:pt>
                <c:pt idx="51" formatCode="0.000">
                  <c:v>52.850241545893716</c:v>
                </c:pt>
                <c:pt idx="52" formatCode="0.000">
                  <c:v>53.482732996988545</c:v>
                </c:pt>
                <c:pt idx="53" formatCode="0.000">
                  <c:v>54.130546649249894</c:v>
                </c:pt>
                <c:pt idx="54" formatCode="0.000">
                  <c:v>54.794246103297674</c:v>
                </c:pt>
                <c:pt idx="55" formatCode="0.000">
                  <c:v>55.474422944302468</c:v>
                </c:pt>
                <c:pt idx="56" formatCode="0.000">
                  <c:v>56.17169850071884</c:v>
                </c:pt>
                <c:pt idx="57" formatCode="0.000">
                  <c:v>56.886725737343482</c:v>
                </c:pt>
                <c:pt idx="58" formatCode="0.000">
                  <c:v>57.620191294821559</c:v>
                </c:pt>
                <c:pt idx="59" formatCode="0.000">
                  <c:v>58.372817688991333</c:v>
                </c:pt>
                <c:pt idx="60" formatCode="0.000">
                  <c:v>59.137692440754194</c:v>
                </c:pt>
                <c:pt idx="61" formatCode="0.000">
                  <c:v>59.930756420369882</c:v>
                </c:pt>
                <c:pt idx="62" formatCode="0.000">
                  <c:v>60.745380241648903</c:v>
                </c:pt>
                <c:pt idx="63" formatCode="0.000">
                  <c:v>61.582455192290375</c:v>
                </c:pt>
                <c:pt idx="64" formatCode="0.000">
                  <c:v>62.44292237442923</c:v>
                </c:pt>
                <c:pt idx="65" formatCode="0.000">
                  <c:v>63.327776234139115</c:v>
                </c:pt>
                <c:pt idx="66" formatCode="0.000">
                  <c:v>64.238068395340093</c:v>
                </c:pt>
                <c:pt idx="67" formatCode="0.000">
                  <c:v>65.174911829186925</c:v>
                </c:pt>
                <c:pt idx="68" formatCode="0.000">
                  <c:v>66.139485393693164</c:v>
                </c:pt>
                <c:pt idx="69" formatCode="0.000">
                  <c:v>67.123153192951449</c:v>
                </c:pt>
                <c:pt idx="70" formatCode="0.000">
                  <c:v>68.146708526436441</c:v>
                </c:pt>
                <c:pt idx="71" formatCode="0.000">
                  <c:v>69.201963463387486</c:v>
                </c:pt>
                <c:pt idx="72" formatCode="0.000">
                  <c:v>70.290413775379093</c:v>
                </c:pt>
                <c:pt idx="73" formatCode="0.000">
                  <c:v>71.41365084338608</c:v>
                </c:pt>
                <c:pt idx="74" formatCode="0.000">
                  <c:v>72.573369421005154</c:v>
                </c:pt>
                <c:pt idx="75" formatCode="0.000">
                  <c:v>73.78331714686523</c:v>
                </c:pt>
                <c:pt idx="76" formatCode="0.000">
                  <c:v>75.120852559876951</c:v>
                </c:pt>
                <c:pt idx="77" formatCode="0.000">
                  <c:v>76.597770682798412</c:v>
                </c:pt>
                <c:pt idx="78" formatCode="0.000">
                  <c:v>78.254649499284696</c:v>
                </c:pt>
                <c:pt idx="79" formatCode="0.000">
                  <c:v>80.083157648161162</c:v>
                </c:pt>
                <c:pt idx="80" formatCode="0.000">
                  <c:v>82.117336215696866</c:v>
                </c:pt>
                <c:pt idx="81" formatCode="0.000">
                  <c:v>84.382327533012472</c:v>
                </c:pt>
                <c:pt idx="82" formatCode="0.000">
                  <c:v>86.891599949167627</c:v>
                </c:pt>
                <c:pt idx="83" formatCode="0.000">
                  <c:v>89.713311028012868</c:v>
                </c:pt>
                <c:pt idx="84" formatCode="0.000">
                  <c:v>92.856657839342702</c:v>
                </c:pt>
                <c:pt idx="85" formatCode="0.000">
                  <c:v>96.391062240078952</c:v>
                </c:pt>
                <c:pt idx="86" formatCode="0.000">
                  <c:v>100.3817074065918</c:v>
                </c:pt>
                <c:pt idx="87" formatCode="0.000">
                  <c:v>104.90985807441504</c:v>
                </c:pt>
                <c:pt idx="88" formatCode="0.000">
                  <c:v>110.05150490906165</c:v>
                </c:pt>
                <c:pt idx="89" formatCode="0.000">
                  <c:v>115.95861952005427</c:v>
                </c:pt>
                <c:pt idx="90" formatCode="0.000">
                  <c:v>122.79992816091955</c:v>
                </c:pt>
                <c:pt idx="91" formatCode="0.000">
                  <c:v>130.79866092778576</c:v>
                </c:pt>
                <c:pt idx="92" formatCode="0.000">
                  <c:v>140.25641025641025</c:v>
                </c:pt>
                <c:pt idx="93" formatCode="0.000">
                  <c:v>151.59073273473007</c:v>
                </c:pt>
                <c:pt idx="94" formatCode="0.000">
                  <c:v>165.33671865554348</c:v>
                </c:pt>
                <c:pt idx="95" formatCode="0.000">
                  <c:v>182.406295851674</c:v>
                </c:pt>
                <c:pt idx="96" formatCode="0.000">
                  <c:v>204.13494551425586</c:v>
                </c:pt>
                <c:pt idx="97" formatCode="0.000">
                  <c:v>232.68674493789351</c:v>
                </c:pt>
                <c:pt idx="98" formatCode="0.000">
                  <c:v>271.65276122367897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27217001983205497"/>
          <c:h val="0.10159458467737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974396</xdr:colOff>
      <xdr:row>0</xdr:row>
      <xdr:rowOff>0</xdr:rowOff>
    </xdr:from>
    <xdr:to>
      <xdr:col>21</xdr:col>
      <xdr:colOff>777328</xdr:colOff>
      <xdr:row>40</xdr:row>
      <xdr:rowOff>131378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678791</xdr:colOff>
      <xdr:row>64</xdr:row>
      <xdr:rowOff>175172</xdr:rowOff>
    </xdr:from>
    <xdr:to>
      <xdr:col>12</xdr:col>
      <xdr:colOff>397534</xdr:colOff>
      <xdr:row>101</xdr:row>
      <xdr:rowOff>126122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473950</xdr:colOff>
      <xdr:row>11</xdr:row>
      <xdr:rowOff>164223</xdr:rowOff>
    </xdr:from>
    <xdr:to>
      <xdr:col>15</xdr:col>
      <xdr:colOff>1357582</xdr:colOff>
      <xdr:row>48</xdr:row>
      <xdr:rowOff>54738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208019</xdr:colOff>
      <xdr:row>2</xdr:row>
      <xdr:rowOff>142328</xdr:rowOff>
    </xdr:from>
    <xdr:to>
      <xdr:col>24</xdr:col>
      <xdr:colOff>259475</xdr:colOff>
      <xdr:row>34</xdr:row>
      <xdr:rowOff>3284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296260</xdr:colOff>
      <xdr:row>5</xdr:row>
      <xdr:rowOff>339943</xdr:rowOff>
    </xdr:from>
    <xdr:to>
      <xdr:col>19</xdr:col>
      <xdr:colOff>727184</xdr:colOff>
      <xdr:row>39</xdr:row>
      <xdr:rowOff>128093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505047</xdr:colOff>
      <xdr:row>10</xdr:row>
      <xdr:rowOff>10948</xdr:rowOff>
    </xdr:from>
    <xdr:to>
      <xdr:col>15</xdr:col>
      <xdr:colOff>405086</xdr:colOff>
      <xdr:row>45</xdr:row>
      <xdr:rowOff>175171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414173</xdr:colOff>
      <xdr:row>16</xdr:row>
      <xdr:rowOff>10947</xdr:rowOff>
    </xdr:from>
    <xdr:to>
      <xdr:col>13</xdr:col>
      <xdr:colOff>440887</xdr:colOff>
      <xdr:row>43</xdr:row>
      <xdr:rowOff>163348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85725</xdr:rowOff>
    </xdr:from>
    <xdr:to>
      <xdr:col>17</xdr:col>
      <xdr:colOff>533400</xdr:colOff>
      <xdr:row>39</xdr:row>
      <xdr:rowOff>76200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532965</xdr:colOff>
      <xdr:row>8</xdr:row>
      <xdr:rowOff>80470</xdr:rowOff>
    </xdr:from>
    <xdr:to>
      <xdr:col>40</xdr:col>
      <xdr:colOff>142328</xdr:colOff>
      <xdr:row>37</xdr:row>
      <xdr:rowOff>120431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32846</xdr:colOff>
      <xdr:row>12</xdr:row>
      <xdr:rowOff>160940</xdr:rowOff>
    </xdr:from>
    <xdr:to>
      <xdr:col>20</xdr:col>
      <xdr:colOff>54742</xdr:colOff>
      <xdr:row>45</xdr:row>
      <xdr:rowOff>120431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240861</xdr:colOff>
      <xdr:row>0</xdr:row>
      <xdr:rowOff>0</xdr:rowOff>
    </xdr:from>
    <xdr:to>
      <xdr:col>24</xdr:col>
      <xdr:colOff>229913</xdr:colOff>
      <xdr:row>42</xdr:row>
      <xdr:rowOff>43793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19050</xdr:rowOff>
    </xdr:from>
    <xdr:to>
      <xdr:col>22</xdr:col>
      <xdr:colOff>258160</xdr:colOff>
      <xdr:row>23</xdr:row>
      <xdr:rowOff>121417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394142</xdr:colOff>
      <xdr:row>0</xdr:row>
      <xdr:rowOff>251810</xdr:rowOff>
    </xdr:from>
    <xdr:to>
      <xdr:col>19</xdr:col>
      <xdr:colOff>2605694</xdr:colOff>
      <xdr:row>36</xdr:row>
      <xdr:rowOff>129955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12370</xdr:colOff>
      <xdr:row>0</xdr:row>
      <xdr:rowOff>0</xdr:rowOff>
    </xdr:from>
    <xdr:to>
      <xdr:col>22</xdr:col>
      <xdr:colOff>86927</xdr:colOff>
      <xdr:row>32</xdr:row>
      <xdr:rowOff>23320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634999</xdr:colOff>
      <xdr:row>3</xdr:row>
      <xdr:rowOff>164227</xdr:rowOff>
    </xdr:from>
    <xdr:to>
      <xdr:col>18</xdr:col>
      <xdr:colOff>700689</xdr:colOff>
      <xdr:row>39</xdr:row>
      <xdr:rowOff>32851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1</xdr:row>
      <xdr:rowOff>76639</xdr:rowOff>
    </xdr:from>
    <xdr:to>
      <xdr:col>16</xdr:col>
      <xdr:colOff>525518</xdr:colOff>
      <xdr:row>36</xdr:row>
      <xdr:rowOff>87590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7E85C87-3841-43C8-94EC-E8A32B04A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722586</xdr:colOff>
      <xdr:row>5</xdr:row>
      <xdr:rowOff>208017</xdr:rowOff>
    </xdr:from>
    <xdr:to>
      <xdr:col>18</xdr:col>
      <xdr:colOff>306551</xdr:colOff>
      <xdr:row>36</xdr:row>
      <xdr:rowOff>110469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602156</xdr:colOff>
      <xdr:row>6</xdr:row>
      <xdr:rowOff>175173</xdr:rowOff>
    </xdr:from>
    <xdr:to>
      <xdr:col>22</xdr:col>
      <xdr:colOff>713609</xdr:colOff>
      <xdr:row>38</xdr:row>
      <xdr:rowOff>32298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383190</xdr:colOff>
      <xdr:row>0</xdr:row>
      <xdr:rowOff>0</xdr:rowOff>
    </xdr:from>
    <xdr:to>
      <xdr:col>24</xdr:col>
      <xdr:colOff>8867</xdr:colOff>
      <xdr:row>35</xdr:row>
      <xdr:rowOff>153276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448879</xdr:colOff>
      <xdr:row>11</xdr:row>
      <xdr:rowOff>33392</xdr:rowOff>
    </xdr:from>
    <xdr:to>
      <xdr:col>21</xdr:col>
      <xdr:colOff>165976</xdr:colOff>
      <xdr:row>42</xdr:row>
      <xdr:rowOff>42917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tifiedroadraces.com/certificate?type=l&amp;id=ID14004DCR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anLyttonJones/Age-Grade-Tables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tabSelected="1" zoomScale="87" zoomScaleNormal="87" workbookViewId="0">
      <selection activeCell="G24" sqref="G24"/>
    </sheetView>
  </sheetViews>
  <sheetFormatPr defaultColWidth="9.6640625" defaultRowHeight="15" x14ac:dyDescent="0.2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2.21875" style="1" customWidth="1"/>
    <col min="26" max="26" width="11.777343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 x14ac:dyDescent="0.2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0</v>
      </c>
      <c r="AK1" s="2" t="s">
        <v>59</v>
      </c>
      <c r="AL1" s="2" t="s">
        <v>60</v>
      </c>
      <c r="AM1" s="1" t="s">
        <v>61</v>
      </c>
      <c r="AN1" s="1" t="s">
        <v>62</v>
      </c>
      <c r="AO1" s="1" t="s">
        <v>63</v>
      </c>
    </row>
    <row r="2" spans="1:47" ht="18" x14ac:dyDescent="0.2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4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 x14ac:dyDescent="0.2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 x14ac:dyDescent="0.2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 x14ac:dyDescent="0.2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 x14ac:dyDescent="0.2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6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53</v>
      </c>
      <c r="AK6" s="6"/>
      <c r="AL6" s="7">
        <v>2.2888888888888888</v>
      </c>
      <c r="AT6" s="1">
        <v>0.876</v>
      </c>
      <c r="AU6" s="3" t="s">
        <v>67</v>
      </c>
    </row>
    <row r="7" spans="1:47" x14ac:dyDescent="0.2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20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2">
        <f t="shared" ref="Z7" si="2">(LOG10(+B7)-LOG10(+$B$13))/+$Z$9</f>
        <v>-1.6354553573597614</v>
      </c>
      <c r="AA7" s="23">
        <f t="shared" ref="AA7" si="3">$V$13*(1-$Z7)++$V$18*$Z7</f>
        <v>35.169911607815266</v>
      </c>
      <c r="AB7" s="23">
        <f t="shared" ref="AB7" si="4">$W$13*(1-$Z7)++$W$18*$Z7</f>
        <v>45.873908035432322</v>
      </c>
      <c r="AC7" s="23">
        <f t="shared" ref="AC7" si="5">$X$13*(1-$Z7)++$X$18*$Z7</f>
        <v>84.224093750759195</v>
      </c>
      <c r="AD7" s="11">
        <f t="shared" ref="AD7" si="6">$Q$13*(1-$Z7)++$Q$18*$Z7</f>
        <v>9.3338452678072593E-3</v>
      </c>
      <c r="AE7" s="11">
        <f t="shared" ref="AE7" si="7">$R$13*(1-$Z7)++$R$18*$Z7</f>
        <v>6.1719098216237865E-4</v>
      </c>
      <c r="AK7" s="6"/>
      <c r="AL7" s="7">
        <v>2.3094295978154245</v>
      </c>
      <c r="AT7" s="1">
        <v>0.79700000000000004</v>
      </c>
      <c r="AU7" s="3" t="s">
        <v>68</v>
      </c>
    </row>
    <row r="8" spans="1:47" x14ac:dyDescent="0.2">
      <c r="A8" s="3" t="s">
        <v>7</v>
      </c>
      <c r="B8" s="4">
        <v>5</v>
      </c>
      <c r="C8" s="4">
        <f>(+D8/B8)</f>
        <v>2.8399999999999994</v>
      </c>
      <c r="D8" s="4">
        <f t="shared" si="0"/>
        <v>14.199999999999998</v>
      </c>
      <c r="E8" s="8">
        <v>9.8611111111111104E-3</v>
      </c>
      <c r="F8" s="5">
        <f t="shared" ref="F8:F13" si="8">(E8)*86400</f>
        <v>851.99999999999989</v>
      </c>
      <c r="G8" s="8">
        <v>9.9074074074074082E-3</v>
      </c>
      <c r="H8" s="20">
        <f>G8*86400</f>
        <v>856.00000000000011</v>
      </c>
      <c r="I8" s="5">
        <v>850</v>
      </c>
      <c r="J8" s="4"/>
      <c r="K8" s="4">
        <f>(+I8/B8)/60</f>
        <v>2.8333333333333335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109"/>
      <c r="AK8" s="6"/>
      <c r="AL8" s="7">
        <v>2.5333333333333337</v>
      </c>
      <c r="AT8" s="5">
        <f>L26-L13</f>
        <v>0.92629098688486333</v>
      </c>
    </row>
    <row r="9" spans="1:47" ht="15.75" thickBot="1" x14ac:dyDescent="0.25">
      <c r="A9" s="3" t="s">
        <v>8</v>
      </c>
      <c r="B9" s="4">
        <v>10</v>
      </c>
      <c r="C9" s="4">
        <f>(+D9/B9)</f>
        <v>2.9283333333333337</v>
      </c>
      <c r="D9" s="4">
        <f t="shared" si="0"/>
        <v>29.283333333333335</v>
      </c>
      <c r="E9" s="8">
        <v>2.0335648148148148E-2</v>
      </c>
      <c r="F9" s="5">
        <f t="shared" si="8"/>
        <v>1757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2">
        <f>LOG10(B18)-LOG10(B13)</f>
        <v>0.30102999566398114</v>
      </c>
      <c r="AK9" s="6"/>
      <c r="AL9" s="7">
        <v>2.6383333333333332</v>
      </c>
    </row>
    <row r="10" spans="1:47" x14ac:dyDescent="0.2">
      <c r="A10" s="1" t="s">
        <v>9</v>
      </c>
      <c r="B10" s="4">
        <v>21.0975</v>
      </c>
      <c r="C10" s="7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8"/>
        <v>3890.9999999999995</v>
      </c>
      <c r="G10" s="8">
        <v>4.5821759259259257E-2</v>
      </c>
      <c r="H10" s="9">
        <f t="shared" ref="H10:H32" si="9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2">
        <f>LOG10(B26)-LOG10(B23)</f>
        <v>0.30102999566398125</v>
      </c>
      <c r="AF10" s="1" t="s">
        <v>540</v>
      </c>
      <c r="AK10" s="14"/>
      <c r="AL10" s="15">
        <v>2.8099695856539082</v>
      </c>
    </row>
    <row r="11" spans="1:47" ht="15.75" thickBot="1" x14ac:dyDescent="0.25">
      <c r="A11" s="1" t="s">
        <v>10</v>
      </c>
      <c r="B11" s="94">
        <v>42.195</v>
      </c>
      <c r="C11" s="95">
        <f>D11/B11</f>
        <v>3.2093059999210016</v>
      </c>
      <c r="D11" s="94">
        <f>E11*1440</f>
        <v>135.41666666666666</v>
      </c>
      <c r="E11" s="96">
        <v>9.4039351851851846E-2</v>
      </c>
      <c r="F11" s="97">
        <f t="shared" si="8"/>
        <v>8124.9999999999991</v>
      </c>
      <c r="G11" s="96">
        <v>9.4039351851851846E-2</v>
      </c>
      <c r="H11" s="98">
        <f t="shared" si="9"/>
        <v>8124.9999999999991</v>
      </c>
      <c r="I11" s="93">
        <v>8125</v>
      </c>
      <c r="J11" s="89"/>
      <c r="K11" s="89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2">
        <f>LOG10(B23)-LOG10(B18)</f>
        <v>0.32423099555690094</v>
      </c>
      <c r="AA11" s="16" t="s">
        <v>54</v>
      </c>
      <c r="AB11" s="16" t="s">
        <v>55</v>
      </c>
      <c r="AC11" s="16" t="s">
        <v>56</v>
      </c>
      <c r="AD11" s="16" t="s">
        <v>57</v>
      </c>
      <c r="AE11" s="16" t="s">
        <v>58</v>
      </c>
      <c r="AF11" s="176" t="s">
        <v>541</v>
      </c>
      <c r="AG11" s="176" t="s">
        <v>542</v>
      </c>
      <c r="AK11" s="6"/>
      <c r="AL11" s="7">
        <v>2.9604613500809736</v>
      </c>
      <c r="AS11" s="1" t="s">
        <v>65</v>
      </c>
      <c r="AT11" s="1" t="s">
        <v>66</v>
      </c>
      <c r="AU11" s="3" t="s">
        <v>69</v>
      </c>
    </row>
    <row r="12" spans="1:47" x14ac:dyDescent="0.2">
      <c r="A12" s="1" t="s">
        <v>6</v>
      </c>
      <c r="B12" s="4">
        <v>1.6093440000000001</v>
      </c>
      <c r="C12" s="7">
        <f t="shared" ref="C12" si="10">D12/B12</f>
        <v>2.6201151939340921</v>
      </c>
      <c r="D12" s="4">
        <f>E12*1440</f>
        <v>4.2166666666666677</v>
      </c>
      <c r="E12" s="8">
        <v>2.9282407407407412E-3</v>
      </c>
      <c r="F12" s="93">
        <f t="shared" si="8"/>
        <v>253.00000000000006</v>
      </c>
      <c r="G12" s="91">
        <v>2.9861111111111113E-3</v>
      </c>
      <c r="H12" s="9">
        <f t="shared" si="9"/>
        <v>258</v>
      </c>
      <c r="I12" s="206"/>
      <c r="J12" s="89">
        <f t="shared" ref="J12:J32" si="11">1440*(+G12/B12)</f>
        <v>2.6718961266205361</v>
      </c>
      <c r="K12" s="17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22"/>
      <c r="AA12" s="16"/>
      <c r="AB12" s="16"/>
      <c r="AC12" s="16"/>
      <c r="AD12" s="16"/>
      <c r="AE12" s="16"/>
      <c r="AF12" s="176"/>
      <c r="AG12" s="176"/>
      <c r="AK12" s="6"/>
      <c r="AL12" s="7"/>
      <c r="AU12" s="3"/>
    </row>
    <row r="13" spans="1:47" ht="15.75" thickBot="1" x14ac:dyDescent="0.25">
      <c r="A13" s="3" t="s">
        <v>11</v>
      </c>
      <c r="B13" s="89">
        <v>5</v>
      </c>
      <c r="C13" s="90">
        <f>D13/B13</f>
        <v>2.9466666666666668</v>
      </c>
      <c r="D13" s="89">
        <f>E13*1440</f>
        <v>14.733333333333334</v>
      </c>
      <c r="E13" s="91">
        <v>1.0231481481481482E-2</v>
      </c>
      <c r="F13" s="93">
        <f t="shared" si="8"/>
        <v>884</v>
      </c>
      <c r="G13" s="91">
        <v>1.0231481481481482E-2</v>
      </c>
      <c r="H13" s="9">
        <f t="shared" si="9"/>
        <v>884</v>
      </c>
      <c r="I13" s="91"/>
      <c r="J13" s="89">
        <f t="shared" si="11"/>
        <v>2.9466666666666668</v>
      </c>
      <c r="K13" s="89"/>
      <c r="L13" s="6">
        <f t="shared" ref="L13:L26" si="12">LOG10(B13)</f>
        <v>0.69897000433601886</v>
      </c>
      <c r="M13" s="6">
        <f>LOG10(J13)</f>
        <v>0.46933101029341068</v>
      </c>
      <c r="N13" s="6">
        <f>10^(+M$13+(L13-L$13)*(M$26-M$13)/(L$26-L$13))</f>
        <v>2.9466666666666672</v>
      </c>
      <c r="O13" s="10">
        <f>'5K'!F4</f>
        <v>1.6E-2</v>
      </c>
      <c r="P13" s="10">
        <f>'5K'!F5</f>
        <v>6.9999999999999999E-4</v>
      </c>
      <c r="Q13" s="11">
        <f>'5K'!G4</f>
        <v>9.7099999999999999E-3</v>
      </c>
      <c r="R13" s="11">
        <f>'5K'!G5</f>
        <v>4.6999999999999999E-4</v>
      </c>
      <c r="S13" s="19">
        <f>'5K'!H$3</f>
        <v>19</v>
      </c>
      <c r="T13" s="19">
        <f>'5K'!H4</f>
        <v>17</v>
      </c>
      <c r="U13" s="19">
        <f>'5K'!H5</f>
        <v>15</v>
      </c>
      <c r="V13" s="19">
        <f>'5K'!I3</f>
        <v>30.1</v>
      </c>
      <c r="W13" s="19">
        <f>'5K'!I4</f>
        <v>48</v>
      </c>
      <c r="X13" s="19">
        <f>'5K'!I5</f>
        <v>78.5</v>
      </c>
      <c r="Y13" s="3" t="s">
        <v>11</v>
      </c>
      <c r="Z13" s="22">
        <f>(LOG10(+B13)-LOG10(+$B$13))/+$Z$9</f>
        <v>0</v>
      </c>
      <c r="AA13" s="23">
        <f>$V$13*(1-$Z13)++$V$18*$Z13</f>
        <v>30.1</v>
      </c>
      <c r="AB13" s="23">
        <f>$W$13*(1-$Z13)++$W$18*$Z13</f>
        <v>48</v>
      </c>
      <c r="AC13" s="23">
        <f>$X$13*(1-$Z13)++$X$18*$Z13</f>
        <v>78.5</v>
      </c>
      <c r="AD13" s="11">
        <f>$Q$13*(1-$Z13)++$Q$18*$Z13</f>
        <v>9.7099999999999999E-3</v>
      </c>
      <c r="AE13" s="11">
        <f>$R$13*(1-$Z13)++$R$18*$Z13</f>
        <v>4.6999999999999999E-4</v>
      </c>
      <c r="AF13" s="20">
        <f>+F13</f>
        <v>884</v>
      </c>
      <c r="AG13" s="146">
        <f>AF13/60</f>
        <v>14.733333333333333</v>
      </c>
      <c r="AK13" s="6">
        <v>2.58</v>
      </c>
      <c r="AL13" s="7">
        <v>2.6</v>
      </c>
      <c r="AM13" s="4">
        <f t="shared" ref="AM13:AM32" si="13">2.35*(B13^0.0631)</f>
        <v>2.6011947544716691</v>
      </c>
      <c r="AN13" s="4">
        <f t="shared" ref="AN13:AN32" si="14">2.78333*(B13^0.0425)</f>
        <v>2.9803750963887921</v>
      </c>
      <c r="AO13" s="9">
        <f>(2783/D13)*(B13^1.0425)</f>
        <v>1011.319593029806</v>
      </c>
      <c r="AP13" s="20">
        <v>5</v>
      </c>
      <c r="AS13" s="3" t="s">
        <v>11</v>
      </c>
      <c r="AT13" s="6">
        <f t="shared" ref="AT13:AT26" si="15">(+L13-L$13)/AT$8</f>
        <v>0</v>
      </c>
      <c r="AU13" s="6">
        <f t="shared" ref="AU13:AU26" si="16">AT$6*(1-AT13)+AT$7*AT13</f>
        <v>0.876</v>
      </c>
    </row>
    <row r="14" spans="1:47" x14ac:dyDescent="0.2">
      <c r="A14" s="3" t="s">
        <v>12</v>
      </c>
      <c r="B14" s="89">
        <v>6</v>
      </c>
      <c r="C14" s="90"/>
      <c r="D14" s="89"/>
      <c r="E14" s="91"/>
      <c r="F14" s="92"/>
      <c r="G14" s="91">
        <v>1.2291666666666666E-2</v>
      </c>
      <c r="H14" s="9">
        <f t="shared" si="9"/>
        <v>1062</v>
      </c>
      <c r="I14" s="91"/>
      <c r="J14" s="89">
        <f t="shared" si="11"/>
        <v>2.9499999999999997</v>
      </c>
      <c r="K14" s="89"/>
      <c r="L14" s="6">
        <f t="shared" si="12"/>
        <v>0.77815125038364363</v>
      </c>
      <c r="M14" s="6"/>
      <c r="N14" s="6"/>
      <c r="O14" s="10">
        <f>'6K'!F4</f>
        <v>1.6E-2</v>
      </c>
      <c r="P14" s="10">
        <f>'6K'!F5</f>
        <v>8.4999999999999995E-4</v>
      </c>
      <c r="Q14" s="11">
        <f>'6K'!G4</f>
        <v>9.7704979133417733E-3</v>
      </c>
      <c r="R14" s="11">
        <f>'6K'!G5</f>
        <v>4.4632690347495857E-4</v>
      </c>
      <c r="S14" s="19">
        <f>'6K'!H$3</f>
        <v>19</v>
      </c>
      <c r="T14" s="19">
        <f>'6K'!H4</f>
        <v>17</v>
      </c>
      <c r="U14" s="19">
        <f>'6K'!H5</f>
        <v>15</v>
      </c>
      <c r="V14" s="19">
        <f>'6K'!I3</f>
        <v>29.284593341915244</v>
      </c>
      <c r="W14" s="19">
        <f>'6K'!I4</f>
        <v>48.341944727583929</v>
      </c>
      <c r="X14" s="19">
        <f>'6K'!I5</f>
        <v>77.579379579581726</v>
      </c>
      <c r="Y14" s="3" t="s">
        <v>12</v>
      </c>
      <c r="Z14" s="22">
        <f t="shared" ref="Z14:Z17" si="17">(LOG10(+B14)-LOG10(+$B$13))/+$Z$9</f>
        <v>0.26303440583379373</v>
      </c>
      <c r="AA14" s="23">
        <f t="shared" ref="AA14:AA17" si="18">$V$13*(1-$Z14)++$V$18*$Z14</f>
        <v>29.284593341915244</v>
      </c>
      <c r="AB14" s="23">
        <f t="shared" ref="AB14:AB17" si="19">$W$13*(1-$Z14)++$W$18*$Z14</f>
        <v>48.341944727583929</v>
      </c>
      <c r="AC14" s="23">
        <f t="shared" ref="AC14:AC17" si="20">$X$13*(1-$Z14)++$X$18*$Z14</f>
        <v>77.579379579581726</v>
      </c>
      <c r="AD14" s="11">
        <f t="shared" ref="AD14:AD17" si="21">$Q$13*(1-$Z14)++$Q$18*$Z14</f>
        <v>9.7704979133417733E-3</v>
      </c>
      <c r="AE14" s="11">
        <f t="shared" ref="AE14:AE17" si="22">$R$13*(1-$Z14)++$R$18*$Z14</f>
        <v>4.4632690347495857E-4</v>
      </c>
      <c r="AF14" s="175">
        <f>$F$13*(1-$Z14)++$F$18*$Z14</f>
        <v>1120.4679308445807</v>
      </c>
      <c r="AG14" s="146">
        <f t="shared" ref="AG14:AG26" si="23">AF14/60</f>
        <v>18.674465514076346</v>
      </c>
      <c r="AK14" s="6">
        <v>2.6111111111111112</v>
      </c>
      <c r="AL14" s="7"/>
      <c r="AM14" s="4">
        <f t="shared" si="13"/>
        <v>2.6312929744937663</v>
      </c>
      <c r="AN14" s="4">
        <f t="shared" si="14"/>
        <v>3.0035587331855651</v>
      </c>
      <c r="AO14" s="9"/>
      <c r="AP14" s="21">
        <v>6</v>
      </c>
      <c r="AS14" s="3" t="s">
        <v>12</v>
      </c>
      <c r="AT14" s="6">
        <f t="shared" si="15"/>
        <v>8.5482043082285644E-2</v>
      </c>
      <c r="AU14" s="6">
        <f t="shared" si="16"/>
        <v>0.86924691859649938</v>
      </c>
    </row>
    <row r="15" spans="1:47" x14ac:dyDescent="0.2">
      <c r="A15" s="3" t="s">
        <v>13</v>
      </c>
      <c r="B15" s="4">
        <f>MILE*4</f>
        <v>6.4373760000000004</v>
      </c>
      <c r="C15" s="7"/>
      <c r="D15" s="4"/>
      <c r="E15" s="8"/>
      <c r="F15" s="92"/>
      <c r="G15" s="8">
        <v>1.3194444444444444E-2</v>
      </c>
      <c r="H15" s="9">
        <f t="shared" si="9"/>
        <v>1140</v>
      </c>
      <c r="I15" s="91"/>
      <c r="J15" s="89">
        <f t="shared" si="11"/>
        <v>2.9515131631273364</v>
      </c>
      <c r="K15" s="89"/>
      <c r="L15" s="6">
        <f t="shared" si="12"/>
        <v>0.80870887652933754</v>
      </c>
      <c r="M15" s="6">
        <f>LOG10(J15)</f>
        <v>0.47004472442349143</v>
      </c>
      <c r="N15" s="6">
        <f>10^(+M$13+(L15-L$13)*(M$26-M$13)/(L$26-L$13))</f>
        <v>2.9730925870909894</v>
      </c>
      <c r="O15" s="10">
        <f>'4MI'!F4</f>
        <v>1.6E-2</v>
      </c>
      <c r="P15" s="10">
        <f>'4MI'!F5</f>
        <v>9.1E-4</v>
      </c>
      <c r="Q15" s="11">
        <f>'4MI'!G4</f>
        <v>9.7938452678072545E-3</v>
      </c>
      <c r="R15" s="11">
        <f>'4MI'!G5</f>
        <v>4.3719098216237845E-4</v>
      </c>
      <c r="S15" s="19">
        <f>'4MI'!H$3</f>
        <v>19</v>
      </c>
      <c r="T15" s="19">
        <f>'4MI'!H4</f>
        <v>17</v>
      </c>
      <c r="U15" s="19">
        <f>'4MI'!H5</f>
        <v>15</v>
      </c>
      <c r="V15" s="19">
        <f>'4MI'!I3</f>
        <v>28.969911607815259</v>
      </c>
      <c r="W15" s="19">
        <f>'4MI'!I4</f>
        <v>48.473908035432302</v>
      </c>
      <c r="X15" s="19">
        <f>'4MI'!I5</f>
        <v>77.224093750759152</v>
      </c>
      <c r="Y15" s="3" t="s">
        <v>13</v>
      </c>
      <c r="Z15" s="22">
        <f t="shared" si="17"/>
        <v>0.36454464264023895</v>
      </c>
      <c r="AA15" s="23">
        <f t="shared" si="18"/>
        <v>28.969911607815259</v>
      </c>
      <c r="AB15" s="23">
        <f t="shared" si="19"/>
        <v>48.473908035432302</v>
      </c>
      <c r="AC15" s="23">
        <f t="shared" si="20"/>
        <v>77.224093750759152</v>
      </c>
      <c r="AD15" s="11">
        <f t="shared" si="21"/>
        <v>9.7938452678072545E-3</v>
      </c>
      <c r="AE15" s="11">
        <f t="shared" si="22"/>
        <v>4.3719098216237845E-4</v>
      </c>
      <c r="AF15" s="175">
        <f t="shared" ref="AF15:AF17" si="24">$F$13*(1-$Z15)++$F$18*$Z15</f>
        <v>1211.7256337335748</v>
      </c>
      <c r="AG15" s="146">
        <f t="shared" si="23"/>
        <v>20.195427228892914</v>
      </c>
      <c r="AK15" s="6">
        <v>2.6175261472997695</v>
      </c>
      <c r="AL15" s="7"/>
      <c r="AM15" s="4">
        <f t="shared" si="13"/>
        <v>2.6430013951486009</v>
      </c>
      <c r="AN15" s="4">
        <f t="shared" si="14"/>
        <v>3.0125539134726247</v>
      </c>
      <c r="AO15" s="9"/>
      <c r="AP15" s="20">
        <f>AP7*4</f>
        <v>0</v>
      </c>
      <c r="AS15" s="3" t="s">
        <v>13</v>
      </c>
      <c r="AT15" s="6">
        <f t="shared" si="15"/>
        <v>0.11847127279341547</v>
      </c>
      <c r="AU15" s="6">
        <f t="shared" si="16"/>
        <v>0.86664076944932023</v>
      </c>
    </row>
    <row r="16" spans="1:47" x14ac:dyDescent="0.2">
      <c r="A16" s="3" t="s">
        <v>14</v>
      </c>
      <c r="B16" s="4">
        <v>8</v>
      </c>
      <c r="C16" s="7">
        <f>D16/B16</f>
        <v>3.0583333333333331</v>
      </c>
      <c r="D16" s="4">
        <f>E16*1440</f>
        <v>24.466666666666665</v>
      </c>
      <c r="E16" s="8">
        <v>1.699074074074074E-2</v>
      </c>
      <c r="F16" s="5">
        <f>(E16)*86400</f>
        <v>1468</v>
      </c>
      <c r="G16" s="8">
        <v>1.6458333333333332E-2</v>
      </c>
      <c r="H16" s="9">
        <f t="shared" si="9"/>
        <v>1421.9999999999998</v>
      </c>
      <c r="I16" s="91"/>
      <c r="J16" s="89">
        <f t="shared" si="11"/>
        <v>2.9624999999999999</v>
      </c>
      <c r="K16" s="89"/>
      <c r="L16" s="6">
        <f t="shared" si="12"/>
        <v>0.90308998699194354</v>
      </c>
      <c r="M16" s="6">
        <f>LOG10(J16)</f>
        <v>0.47165835901816028</v>
      </c>
      <c r="N16" s="6">
        <f>10^(+M$13+(L16-L$13)*(M$26-M$13)/(L$26-L$13))</f>
        <v>2.9960097283729223</v>
      </c>
      <c r="O16" s="10">
        <f>'8K'!F4</f>
        <v>1.6E-2</v>
      </c>
      <c r="P16" s="10">
        <f>'8K'!F5</f>
        <v>9.8999999999999999E-4</v>
      </c>
      <c r="Q16" s="11">
        <f>'8K'!G4</f>
        <v>9.865956538175907E-3</v>
      </c>
      <c r="R16" s="11">
        <f>'8K'!G5</f>
        <v>4.0897352853986268E-4</v>
      </c>
      <c r="S16" s="19">
        <f>'8K'!H3</f>
        <v>20</v>
      </c>
      <c r="T16" s="19">
        <f>'8K'!H4</f>
        <v>17</v>
      </c>
      <c r="U16" s="19">
        <f>'8K'!H5</f>
        <v>15</v>
      </c>
      <c r="V16" s="19">
        <f>'8K'!I3</f>
        <v>27.997977094150826</v>
      </c>
      <c r="W16" s="19">
        <f>'8K'!I4</f>
        <v>48.881493476646426</v>
      </c>
      <c r="X16" s="19">
        <f>'8K'!I5</f>
        <v>76.126748332105763</v>
      </c>
      <c r="Y16" s="3" t="s">
        <v>14</v>
      </c>
      <c r="Z16" s="22">
        <f t="shared" si="17"/>
        <v>0.67807190511263749</v>
      </c>
      <c r="AA16" s="23">
        <f t="shared" si="18"/>
        <v>27.997977094150826</v>
      </c>
      <c r="AB16" s="23">
        <f t="shared" si="19"/>
        <v>48.881493476646426</v>
      </c>
      <c r="AC16" s="23">
        <f t="shared" si="20"/>
        <v>76.126748332105763</v>
      </c>
      <c r="AD16" s="11">
        <f t="shared" si="21"/>
        <v>9.865956538175907E-3</v>
      </c>
      <c r="AE16" s="11">
        <f t="shared" si="22"/>
        <v>4.0897352853986268E-4</v>
      </c>
      <c r="AF16" s="175">
        <f t="shared" si="24"/>
        <v>1493.5866426962612</v>
      </c>
      <c r="AG16" s="146">
        <f t="shared" si="23"/>
        <v>24.893110711604354</v>
      </c>
      <c r="AK16" s="6">
        <v>2.65</v>
      </c>
      <c r="AL16" s="7">
        <v>2.7562500000000001</v>
      </c>
      <c r="AM16" s="4">
        <f t="shared" si="13"/>
        <v>2.6794943180815198</v>
      </c>
      <c r="AN16" s="4">
        <f t="shared" si="14"/>
        <v>3.0405071224784468</v>
      </c>
      <c r="AO16" s="9">
        <f>(2783/D16)*(B16^1.0425)</f>
        <v>994.05339426150294</v>
      </c>
      <c r="AP16" s="20">
        <v>8</v>
      </c>
      <c r="AS16" s="3" t="s">
        <v>14</v>
      </c>
      <c r="AT16" s="6">
        <f t="shared" si="15"/>
        <v>0.22036269978442152</v>
      </c>
      <c r="AU16" s="6">
        <f t="shared" si="16"/>
        <v>0.85859134671703075</v>
      </c>
    </row>
    <row r="17" spans="1:47" x14ac:dyDescent="0.2">
      <c r="A17" s="3" t="s">
        <v>15</v>
      </c>
      <c r="B17" s="4">
        <f>MILE*5</f>
        <v>8.0467200000000005</v>
      </c>
      <c r="C17" s="7"/>
      <c r="D17" s="4"/>
      <c r="E17" s="8"/>
      <c r="F17" s="13"/>
      <c r="G17" s="8">
        <v>1.6550925925925924E-2</v>
      </c>
      <c r="H17" s="9">
        <f t="shared" si="9"/>
        <v>1429.9999999999998</v>
      </c>
      <c r="I17" s="91"/>
      <c r="J17" s="89">
        <f t="shared" si="11"/>
        <v>2.9618693496646249</v>
      </c>
      <c r="K17" s="89"/>
      <c r="L17" s="6">
        <f t="shared" si="12"/>
        <v>0.905618889537394</v>
      </c>
      <c r="M17" s="6"/>
      <c r="N17" s="6"/>
      <c r="O17" s="10">
        <v>1.6E-2</v>
      </c>
      <c r="P17" s="10">
        <f>'5MI'!F5</f>
        <v>9.8999999999999999E-4</v>
      </c>
      <c r="Q17" s="11">
        <v>1.09E-2</v>
      </c>
      <c r="R17" s="11">
        <v>5.9999999999999995E-4</v>
      </c>
      <c r="S17" s="19">
        <f>'5MI'!H3</f>
        <v>20</v>
      </c>
      <c r="T17" s="19">
        <v>17</v>
      </c>
      <c r="U17" s="19">
        <v>15</v>
      </c>
      <c r="V17" s="19">
        <v>29</v>
      </c>
      <c r="W17" s="19">
        <v>48</v>
      </c>
      <c r="X17" s="19">
        <v>79</v>
      </c>
      <c r="Y17" s="3" t="s">
        <v>52</v>
      </c>
      <c r="Z17" s="22">
        <f t="shared" si="17"/>
        <v>0.68647273752760152</v>
      </c>
      <c r="AA17" s="23">
        <f t="shared" si="18"/>
        <v>27.971934513664436</v>
      </c>
      <c r="AB17" s="23">
        <f t="shared" si="19"/>
        <v>48.89241455878588</v>
      </c>
      <c r="AC17" s="23">
        <f t="shared" si="20"/>
        <v>76.09734541865339</v>
      </c>
      <c r="AD17" s="11">
        <f t="shared" si="21"/>
        <v>9.8678887296313467E-3</v>
      </c>
      <c r="AE17" s="11">
        <f t="shared" si="22"/>
        <v>4.0821745362251585E-4</v>
      </c>
      <c r="AF17" s="175">
        <f t="shared" si="24"/>
        <v>1501.1389910373139</v>
      </c>
      <c r="AG17" s="146">
        <f t="shared" si="23"/>
        <v>25.018983183955232</v>
      </c>
      <c r="AK17" s="6">
        <v>2.6511837535459581</v>
      </c>
      <c r="AL17" s="7"/>
      <c r="AM17" s="4">
        <f t="shared" si="13"/>
        <v>2.6804790313079039</v>
      </c>
      <c r="AN17" s="4">
        <f t="shared" si="14"/>
        <v>3.0412596744150644</v>
      </c>
      <c r="AO17" s="9"/>
      <c r="AP17" s="20">
        <f>AP7*5</f>
        <v>0</v>
      </c>
      <c r="AS17" s="3" t="s">
        <v>15</v>
      </c>
      <c r="AT17" s="6">
        <f t="shared" si="15"/>
        <v>0.2230928381332305</v>
      </c>
      <c r="AU17" s="6">
        <f t="shared" si="16"/>
        <v>0.85837566578747482</v>
      </c>
    </row>
    <row r="18" spans="1:47" x14ac:dyDescent="0.2">
      <c r="A18" s="3" t="s">
        <v>16</v>
      </c>
      <c r="B18" s="4">
        <v>10</v>
      </c>
      <c r="C18" s="7">
        <f t="shared" ref="C18:C32" si="25">D18/B18</f>
        <v>2.9716666666666667</v>
      </c>
      <c r="D18" s="4">
        <f t="shared" ref="D18:D32" si="26">E18*1440</f>
        <v>29.716666666666669</v>
      </c>
      <c r="E18" s="103">
        <v>2.0636574074074075E-2</v>
      </c>
      <c r="F18" s="5">
        <f t="shared" ref="F18:F32" si="27">(E18)*86400</f>
        <v>1783</v>
      </c>
      <c r="G18" s="103">
        <v>2.0636574074074075E-2</v>
      </c>
      <c r="H18" s="9">
        <f t="shared" si="9"/>
        <v>1783</v>
      </c>
      <c r="I18" s="12"/>
      <c r="J18" s="89">
        <f t="shared" si="11"/>
        <v>2.9716666666666667</v>
      </c>
      <c r="K18" s="4"/>
      <c r="L18" s="6">
        <f t="shared" si="12"/>
        <v>1</v>
      </c>
      <c r="M18" s="6">
        <f t="shared" ref="M18:M26" si="28">LOG10(J18)</f>
        <v>0.47300009279171096</v>
      </c>
      <c r="N18" s="6">
        <f t="shared" ref="N18:N26" si="29">10^(+M$13+(L18-L$13)*(M$26-M$13)/(L$26-L$13))</f>
        <v>3.0197247503450315</v>
      </c>
      <c r="O18" s="10">
        <f>'10K'!F4</f>
        <v>1.6E-2</v>
      </c>
      <c r="P18" s="10">
        <f>'10K'!F5</f>
        <v>9.1E-4</v>
      </c>
      <c r="Q18" s="11">
        <f>'10K'!G4</f>
        <v>9.9399999999999992E-3</v>
      </c>
      <c r="R18" s="11">
        <f>'10K'!G5</f>
        <v>3.8000000000000002E-4</v>
      </c>
      <c r="S18" s="19">
        <f>'10K'!H3</f>
        <v>21</v>
      </c>
      <c r="T18" s="19">
        <f>'10K'!H4</f>
        <v>17</v>
      </c>
      <c r="U18" s="19">
        <f>'10K'!H5</f>
        <v>15</v>
      </c>
      <c r="V18" s="19">
        <f>'10K'!I3</f>
        <v>27</v>
      </c>
      <c r="W18" s="19">
        <f>'10K'!I4</f>
        <v>49.3</v>
      </c>
      <c r="X18" s="19">
        <f>'10K'!I5</f>
        <v>75</v>
      </c>
      <c r="Y18" s="3" t="s">
        <v>16</v>
      </c>
      <c r="Z18" s="22">
        <f>(LOG10(+B18)-LOG10(+$B$18))/+$Z$11</f>
        <v>0</v>
      </c>
      <c r="AA18" s="23">
        <f>$V$18*(1-$Z18)++$V$23*$Z18</f>
        <v>27</v>
      </c>
      <c r="AB18" s="23">
        <f>$W$18*(1-$Z18)++$W$23*$Z18</f>
        <v>49.3</v>
      </c>
      <c r="AC18" s="23">
        <f>$X$18*(1-$Z18)++$X$23*$Z18</f>
        <v>75</v>
      </c>
      <c r="AD18" s="11">
        <f>$Q$18*(1-$Z18)++$Q$23*$Z18</f>
        <v>9.9399999999999992E-3</v>
      </c>
      <c r="AE18" s="11">
        <f t="shared" ref="AE18:AE22" si="30">$R$18*(1-$Z18)++$R$23*$Z18</f>
        <v>3.8000000000000002E-4</v>
      </c>
      <c r="AF18" s="20">
        <f>+F18</f>
        <v>1783</v>
      </c>
      <c r="AG18" s="146">
        <f t="shared" si="23"/>
        <v>29.716666666666665</v>
      </c>
      <c r="AK18" s="6">
        <v>2.6850000000000001</v>
      </c>
      <c r="AL18" s="7">
        <v>2.7183333333333333</v>
      </c>
      <c r="AM18" s="4">
        <f t="shared" si="13"/>
        <v>2.7174894221810897</v>
      </c>
      <c r="AN18" s="4">
        <f t="shared" si="14"/>
        <v>3.0694792415204732</v>
      </c>
      <c r="AO18" s="9">
        <f t="shared" ref="AO18:AO32" si="31">(2783/D18)*(B18^1.0425)</f>
        <v>1032.7925905114876</v>
      </c>
      <c r="AP18" s="20">
        <v>10</v>
      </c>
      <c r="AQ18" s="3" t="s">
        <v>64</v>
      </c>
      <c r="AS18" s="3" t="s">
        <v>16</v>
      </c>
      <c r="AT18" s="6">
        <f t="shared" si="15"/>
        <v>0.32498426512423656</v>
      </c>
      <c r="AU18" s="6">
        <f t="shared" si="16"/>
        <v>0.85032624305518545</v>
      </c>
    </row>
    <row r="19" spans="1:47" x14ac:dyDescent="0.2">
      <c r="A19" s="3" t="s">
        <v>17</v>
      </c>
      <c r="B19" s="4">
        <v>12</v>
      </c>
      <c r="C19" s="7">
        <f t="shared" si="25"/>
        <v>3.1986111111111111</v>
      </c>
      <c r="D19" s="4">
        <f t="shared" si="26"/>
        <v>38.383333333333333</v>
      </c>
      <c r="E19" s="8">
        <v>2.6655092592592591E-2</v>
      </c>
      <c r="F19" s="5">
        <f t="shared" si="27"/>
        <v>2303</v>
      </c>
      <c r="G19" s="8">
        <v>2.4999999999999998E-2</v>
      </c>
      <c r="H19" s="9">
        <f t="shared" si="9"/>
        <v>2160</v>
      </c>
      <c r="I19" s="8"/>
      <c r="J19" s="4">
        <f t="shared" si="11"/>
        <v>3</v>
      </c>
      <c r="K19" s="4"/>
      <c r="L19" s="6">
        <f t="shared" si="12"/>
        <v>1.0791812460476249</v>
      </c>
      <c r="M19" s="6">
        <f t="shared" si="28"/>
        <v>0.47712125471966244</v>
      </c>
      <c r="N19" s="6">
        <f t="shared" si="29"/>
        <v>3.039240613753635</v>
      </c>
      <c r="O19" s="10">
        <f>'12K'!F4</f>
        <v>1.6500000000000001E-2</v>
      </c>
      <c r="P19" s="10">
        <f>'12K'!F5</f>
        <v>9.1E-4</v>
      </c>
      <c r="Q19" s="11">
        <f>'12K'!G4</f>
        <v>1.005233772736424E-2</v>
      </c>
      <c r="R19" s="11">
        <f>'12K'!G5</f>
        <v>3.8464003656504472E-4</v>
      </c>
      <c r="S19" s="19">
        <f>'12K'!H3</f>
        <v>20.6</v>
      </c>
      <c r="T19" s="19">
        <f>'12K'!H4</f>
        <v>17</v>
      </c>
      <c r="U19" s="19">
        <f>'12K'!H5</f>
        <v>15</v>
      </c>
      <c r="V19" s="19">
        <f>'12K'!I3</f>
        <v>27.488424901583656</v>
      </c>
      <c r="W19" s="19">
        <f>'12K'!I4</f>
        <v>49.129051284445723</v>
      </c>
      <c r="X19" s="19">
        <f>'12K'!I5</f>
        <v>75.219791205712653</v>
      </c>
      <c r="Y19" s="3" t="s">
        <v>17</v>
      </c>
      <c r="Z19" s="22">
        <f>(LOG10(+B19)-LOG10(+$B$18))/+$Z$11</f>
        <v>0.24421245079182743</v>
      </c>
      <c r="AA19" s="23">
        <f>$V$18*(1-$Z19)++$V$23*$Z19</f>
        <v>27.488424901583656</v>
      </c>
      <c r="AB19" s="23">
        <f>$W$18*(1-$Z19)++$W$23*$Z19</f>
        <v>49.129051284445723</v>
      </c>
      <c r="AC19" s="23">
        <f>$X$18*(1-$Z19)++$X$23*$Z19</f>
        <v>75.219791205712653</v>
      </c>
      <c r="AD19" s="11">
        <f>$Q$18*(1-$Z19)++$Q$23*$Z19</f>
        <v>1.005233772736424E-2</v>
      </c>
      <c r="AE19" s="11">
        <f t="shared" si="30"/>
        <v>3.8464003656504472E-4</v>
      </c>
      <c r="AF19" s="175">
        <f>$F$18*(1-$Z19)++$F$23*$Z19</f>
        <v>2299.7535458755069</v>
      </c>
      <c r="AG19" s="146">
        <f t="shared" si="23"/>
        <v>38.329225764591783</v>
      </c>
      <c r="AK19" s="6">
        <v>2.7097222222222221</v>
      </c>
      <c r="AL19" s="7">
        <v>2.7930555555555556</v>
      </c>
      <c r="AM19" s="4">
        <f t="shared" si="13"/>
        <v>2.7489332786612395</v>
      </c>
      <c r="AN19" s="4">
        <f t="shared" si="14"/>
        <v>3.0933559985021257</v>
      </c>
      <c r="AO19" s="9">
        <f t="shared" si="31"/>
        <v>966.97883345068772</v>
      </c>
      <c r="AP19" s="20">
        <v>12</v>
      </c>
      <c r="AS19" s="3" t="s">
        <v>17</v>
      </c>
      <c r="AT19" s="6">
        <f t="shared" si="15"/>
        <v>0.4104663082065223</v>
      </c>
      <c r="AU19" s="6">
        <f t="shared" si="16"/>
        <v>0.84357316165168472</v>
      </c>
    </row>
    <row r="20" spans="1:47" x14ac:dyDescent="0.2">
      <c r="A20" s="3" t="s">
        <v>18</v>
      </c>
      <c r="B20" s="4">
        <v>15</v>
      </c>
      <c r="C20" s="7">
        <f t="shared" si="25"/>
        <v>3.13</v>
      </c>
      <c r="D20" s="4">
        <f t="shared" si="26"/>
        <v>46.949999999999996</v>
      </c>
      <c r="E20" s="8">
        <v>3.2604166666666663E-2</v>
      </c>
      <c r="F20" s="5">
        <f t="shared" si="27"/>
        <v>2816.9999999999995</v>
      </c>
      <c r="G20" s="8">
        <v>3.1655092592592596E-2</v>
      </c>
      <c r="H20" s="9">
        <f t="shared" si="9"/>
        <v>2735.0000000000005</v>
      </c>
      <c r="I20" s="8"/>
      <c r="J20" s="4">
        <f t="shared" si="11"/>
        <v>3.0388888888888896</v>
      </c>
      <c r="K20" s="4"/>
      <c r="L20" s="6">
        <f t="shared" si="12"/>
        <v>1.1760912590556813</v>
      </c>
      <c r="M20" s="6">
        <f t="shared" si="28"/>
        <v>0.48271482123012482</v>
      </c>
      <c r="N20" s="6">
        <f t="shared" si="29"/>
        <v>3.0632978313424566</v>
      </c>
      <c r="O20" s="10">
        <f>'15K'!F4</f>
        <v>1.7000000000000001E-2</v>
      </c>
      <c r="P20" s="10">
        <f>'15K'!F5</f>
        <v>9.1E-4</v>
      </c>
      <c r="Q20" s="11">
        <f>'15K'!G4</f>
        <v>1.0189827993855073E-2</v>
      </c>
      <c r="R20" s="11">
        <f>'15K'!G5</f>
        <v>3.9031898235488343E-4</v>
      </c>
      <c r="S20" s="19">
        <f>'15K'!H3</f>
        <v>20.8</v>
      </c>
      <c r="T20" s="19">
        <f>'15K'!H4</f>
        <v>17</v>
      </c>
      <c r="U20" s="19">
        <f>'15K'!H5</f>
        <v>15</v>
      </c>
      <c r="V20" s="19">
        <f>'15K'!I3</f>
        <v>28.086208668935097</v>
      </c>
      <c r="W20" s="19">
        <f>'15K'!I4</f>
        <v>48.919826965872716</v>
      </c>
      <c r="X20" s="19">
        <f>'15K'!I5</f>
        <v>75.488793901020799</v>
      </c>
      <c r="Y20" s="3" t="s">
        <v>18</v>
      </c>
      <c r="Z20" s="22">
        <f>(LOG10(+B20)-LOG10(+$B$18))/+$Z$11</f>
        <v>0.54310433446754847</v>
      </c>
      <c r="AA20" s="23">
        <f>$V$18*(1-$Z20)++$V$23*$Z20</f>
        <v>28.086208668935097</v>
      </c>
      <c r="AB20" s="23">
        <f>$W$18*(1-$Z20)++$W$23*$Z20</f>
        <v>48.919826965872716</v>
      </c>
      <c r="AC20" s="23">
        <f>$X$18*(1-$Z20)++$X$23*$Z20</f>
        <v>75.488793901020799</v>
      </c>
      <c r="AD20" s="11">
        <f>$Q$18*(1-$Z20)++$Q$23*$Z20</f>
        <v>1.0189827993855073E-2</v>
      </c>
      <c r="AE20" s="11">
        <f t="shared" si="30"/>
        <v>3.9031898235488343E-4</v>
      </c>
      <c r="AF20" s="175">
        <f t="shared" ref="AF20:AF22" si="32">$F$18*(1-$Z20)++$F$23*$Z20</f>
        <v>2932.2087717333329</v>
      </c>
      <c r="AG20" s="146">
        <f t="shared" si="23"/>
        <v>48.870146195555549</v>
      </c>
      <c r="AK20" s="6">
        <v>2.7433333333333332</v>
      </c>
      <c r="AL20" s="7">
        <v>2.7655555555555558</v>
      </c>
      <c r="AM20" s="4">
        <f t="shared" si="13"/>
        <v>2.7879130239738878</v>
      </c>
      <c r="AN20" s="4">
        <f t="shared" si="14"/>
        <v>3.1228316993039442</v>
      </c>
      <c r="AO20" s="9">
        <f t="shared" si="31"/>
        <v>997.5915166001455</v>
      </c>
      <c r="AP20" s="20">
        <v>15</v>
      </c>
      <c r="AS20" s="3" t="s">
        <v>18</v>
      </c>
      <c r="AT20" s="6">
        <f t="shared" si="15"/>
        <v>0.51508787354633734</v>
      </c>
      <c r="AU20" s="6">
        <f t="shared" si="16"/>
        <v>0.83530805798983931</v>
      </c>
    </row>
    <row r="21" spans="1:47" x14ac:dyDescent="0.2">
      <c r="A21" s="3" t="s">
        <v>19</v>
      </c>
      <c r="B21" s="4">
        <f>MILE*10</f>
        <v>16.093440000000001</v>
      </c>
      <c r="C21" s="7">
        <f t="shared" si="25"/>
        <v>3.112034054455314</v>
      </c>
      <c r="D21" s="4">
        <f t="shared" si="26"/>
        <v>50.083333333333329</v>
      </c>
      <c r="E21" s="8">
        <v>3.4780092592592592E-2</v>
      </c>
      <c r="F21" s="5">
        <f t="shared" si="27"/>
        <v>3005</v>
      </c>
      <c r="G21" s="8">
        <v>3.4027777777777775E-2</v>
      </c>
      <c r="H21" s="9">
        <f t="shared" si="9"/>
        <v>2939.9999999999995</v>
      </c>
      <c r="I21" s="8"/>
      <c r="J21" s="4">
        <f t="shared" si="11"/>
        <v>3.0447188419629359</v>
      </c>
      <c r="K21" s="4"/>
      <c r="L21" s="6">
        <f t="shared" si="12"/>
        <v>1.2066488852013753</v>
      </c>
      <c r="M21" s="6">
        <f t="shared" si="28"/>
        <v>0.48354719482713843</v>
      </c>
      <c r="N21" s="6">
        <f t="shared" si="29"/>
        <v>3.0709229615367906</v>
      </c>
      <c r="O21" s="10">
        <f>'10MI'!F4</f>
        <v>1.72E-2</v>
      </c>
      <c r="P21" s="10">
        <f>'10MI'!F5</f>
        <v>9.1E-4</v>
      </c>
      <c r="Q21" s="11">
        <f>'10MI'!G4</f>
        <v>1.0233181369132706E-2</v>
      </c>
      <c r="R21" s="11">
        <f>'10MI'!G5</f>
        <v>3.9210966524678569E-4</v>
      </c>
      <c r="S21" s="19">
        <f>'10MI'!H3</f>
        <v>21.1</v>
      </c>
      <c r="T21" s="19">
        <f>'10MI'!H4</f>
        <v>17</v>
      </c>
      <c r="U21" s="19">
        <f>'10MI'!H5</f>
        <v>15</v>
      </c>
      <c r="V21" s="19">
        <f>'10MI'!I3</f>
        <v>28.274701604924807</v>
      </c>
      <c r="W21" s="19">
        <f>'10MI'!I4</f>
        <v>48.853854438276315</v>
      </c>
      <c r="X21" s="19">
        <f>'10MI'!I5</f>
        <v>75.573615722216161</v>
      </c>
      <c r="Y21" s="3" t="s">
        <v>19</v>
      </c>
      <c r="Z21" s="22">
        <f t="shared" ref="Z21:Z22" si="33">(LOG10(+B21)-LOG10(+$B$18))/+$Z$11</f>
        <v>0.63735080246240494</v>
      </c>
      <c r="AA21" s="23">
        <f>$V$18*(1-$Z21)++$V$23*$Z21</f>
        <v>28.274701604924807</v>
      </c>
      <c r="AB21" s="23">
        <f>$W$18*(1-$Z21)++$W$23*$Z21</f>
        <v>48.853854438276315</v>
      </c>
      <c r="AC21" s="23">
        <f>$X$18*(1-$Z21)++$X$23*$Z21</f>
        <v>75.573615722216161</v>
      </c>
      <c r="AD21" s="11">
        <f>$Q$18*(1-$Z21)++$Q$23*$Z21</f>
        <v>1.0233181369132706E-2</v>
      </c>
      <c r="AE21" s="11">
        <f t="shared" si="30"/>
        <v>3.9210966524678569E-4</v>
      </c>
      <c r="AF21" s="175">
        <f t="shared" si="32"/>
        <v>3131.6342980104491</v>
      </c>
      <c r="AG21" s="146">
        <f t="shared" si="23"/>
        <v>52.193904966840819</v>
      </c>
      <c r="AK21" s="6">
        <v>2.7578524748800337</v>
      </c>
      <c r="AL21" s="7">
        <v>2.8085977889127496</v>
      </c>
      <c r="AM21" s="4">
        <f t="shared" si="13"/>
        <v>2.8003183542621493</v>
      </c>
      <c r="AN21" s="4">
        <f t="shared" si="14"/>
        <v>3.1321840831381662</v>
      </c>
      <c r="AO21" s="9">
        <f t="shared" si="31"/>
        <v>1006.3555433984445</v>
      </c>
      <c r="AP21" s="20">
        <f>AP7*10</f>
        <v>0</v>
      </c>
      <c r="AS21" s="3" t="s">
        <v>19</v>
      </c>
      <c r="AT21" s="6">
        <f t="shared" si="15"/>
        <v>0.54807710325746717</v>
      </c>
      <c r="AU21" s="6">
        <f t="shared" si="16"/>
        <v>0.83270190884266015</v>
      </c>
    </row>
    <row r="22" spans="1:47" x14ac:dyDescent="0.2">
      <c r="A22" s="3" t="s">
        <v>20</v>
      </c>
      <c r="B22" s="4">
        <v>20</v>
      </c>
      <c r="C22" s="7">
        <f t="shared" si="25"/>
        <v>3.2424999999999997</v>
      </c>
      <c r="D22" s="4">
        <f t="shared" si="26"/>
        <v>64.849999999999994</v>
      </c>
      <c r="E22" s="102">
        <v>4.5034722222222219E-2</v>
      </c>
      <c r="F22" s="5">
        <f t="shared" si="27"/>
        <v>3890.9999999999995</v>
      </c>
      <c r="G22" s="8">
        <v>4.2708333333333327E-2</v>
      </c>
      <c r="H22" s="9">
        <f t="shared" si="9"/>
        <v>3689.9999999999995</v>
      </c>
      <c r="I22" s="8"/>
      <c r="J22" s="4">
        <f t="shared" si="11"/>
        <v>3.0749999999999997</v>
      </c>
      <c r="K22" s="4"/>
      <c r="L22" s="6">
        <f t="shared" si="12"/>
        <v>1.3010299956639813</v>
      </c>
      <c r="M22" s="6">
        <f t="shared" si="28"/>
        <v>0.48784512011143549</v>
      </c>
      <c r="N22" s="6">
        <f t="shared" si="29"/>
        <v>3.0945941972329281</v>
      </c>
      <c r="O22" s="10">
        <f>'20K'!F4</f>
        <v>1.8499999999999999E-2</v>
      </c>
      <c r="P22" s="10">
        <f>'20K'!F5</f>
        <v>9.1E-4</v>
      </c>
      <c r="Q22" s="11">
        <f>'20K'!G4</f>
        <v>1.0367083776390928E-2</v>
      </c>
      <c r="R22" s="11">
        <f>'20K'!G5</f>
        <v>3.9764041685092964E-4</v>
      </c>
      <c r="S22" s="19">
        <f>'20K'!H3</f>
        <v>21.9</v>
      </c>
      <c r="T22" s="19">
        <f>'20K'!H4</f>
        <v>17</v>
      </c>
      <c r="U22" s="19">
        <f>'20K'!H5</f>
        <v>15</v>
      </c>
      <c r="V22" s="19">
        <f>'20K'!I3</f>
        <v>28.856885984308381</v>
      </c>
      <c r="W22" s="19">
        <f>'20K'!I4</f>
        <v>48.650089905492067</v>
      </c>
      <c r="X22" s="19">
        <f>'20K'!I5</f>
        <v>75.835598692938774</v>
      </c>
      <c r="Y22" s="3" t="s">
        <v>20</v>
      </c>
      <c r="Z22" s="22">
        <f t="shared" si="33"/>
        <v>0.92844299215419079</v>
      </c>
      <c r="AA22" s="23">
        <f>$V$18*(1-$Z22)++$V$23*$Z22</f>
        <v>28.856885984308381</v>
      </c>
      <c r="AB22" s="23">
        <f>$W$18*(1-$Z22)++$W$23*$Z22</f>
        <v>48.650089905492067</v>
      </c>
      <c r="AC22" s="23">
        <f>$X$18*(1-$Z22)++$X$23*$Z22</f>
        <v>75.835598692938774</v>
      </c>
      <c r="AD22" s="11">
        <f>$Q$18*(1-$Z22)++$Q$23*$Z22</f>
        <v>1.0367083776390928E-2</v>
      </c>
      <c r="AE22" s="11">
        <f t="shared" si="30"/>
        <v>3.9764041685092964E-4</v>
      </c>
      <c r="AF22" s="175">
        <f t="shared" si="32"/>
        <v>3747.5853713982679</v>
      </c>
      <c r="AG22" s="146">
        <f t="shared" si="23"/>
        <v>62.459756189971131</v>
      </c>
      <c r="AK22" s="6">
        <v>2.7983333333333338</v>
      </c>
      <c r="AL22" s="7">
        <v>2.8149999999999999</v>
      </c>
      <c r="AM22" s="4">
        <f t="shared" si="13"/>
        <v>2.8389834121305668</v>
      </c>
      <c r="AN22" s="4">
        <f t="shared" si="14"/>
        <v>3.1612473294187096</v>
      </c>
      <c r="AO22" s="9">
        <f t="shared" si="31"/>
        <v>974.82575864309752</v>
      </c>
      <c r="AP22" s="20">
        <v>20</v>
      </c>
      <c r="AS22" s="3" t="s">
        <v>20</v>
      </c>
      <c r="AT22" s="6">
        <f t="shared" si="15"/>
        <v>0.64996853024847323</v>
      </c>
      <c r="AU22" s="6">
        <f t="shared" si="16"/>
        <v>0.82465248611037067</v>
      </c>
    </row>
    <row r="23" spans="1:47" x14ac:dyDescent="0.2">
      <c r="A23" s="1" t="s">
        <v>9</v>
      </c>
      <c r="B23" s="4">
        <v>21.0975</v>
      </c>
      <c r="C23" s="7">
        <f t="shared" si="25"/>
        <v>3.0801437769087974</v>
      </c>
      <c r="D23" s="4">
        <f t="shared" si="26"/>
        <v>64.983333333333348</v>
      </c>
      <c r="E23" s="8">
        <v>4.5127314814814821E-2</v>
      </c>
      <c r="F23" s="5">
        <f t="shared" si="27"/>
        <v>3899.0000000000005</v>
      </c>
      <c r="G23" s="8">
        <v>4.5115740740740741E-2</v>
      </c>
      <c r="H23" s="9">
        <f t="shared" si="9"/>
        <v>3898</v>
      </c>
      <c r="I23" s="8"/>
      <c r="J23" s="4">
        <f t="shared" si="11"/>
        <v>3.0793537938934317</v>
      </c>
      <c r="K23" s="4"/>
      <c r="L23" s="6">
        <f t="shared" si="12"/>
        <v>1.3242309955569009</v>
      </c>
      <c r="M23" s="6">
        <f t="shared" si="28"/>
        <v>0.48845958884105806</v>
      </c>
      <c r="N23" s="6">
        <f t="shared" si="29"/>
        <v>3.100441005087343</v>
      </c>
      <c r="O23" s="10">
        <f>H.Marathon!F4</f>
        <v>1.9E-2</v>
      </c>
      <c r="P23" s="10">
        <f>H.Marathon!F5</f>
        <v>9.1E-4</v>
      </c>
      <c r="Q23" s="11">
        <f>H.Marathon!G4</f>
        <v>1.04E-2</v>
      </c>
      <c r="R23" s="11">
        <f>H.Marathon!G5</f>
        <v>3.9899999999999999E-4</v>
      </c>
      <c r="S23" s="19">
        <f>H.Marathon!H3</f>
        <v>22</v>
      </c>
      <c r="T23" s="19">
        <f>H.Marathon!H4</f>
        <v>17</v>
      </c>
      <c r="U23" s="19">
        <f>H.Marathon!H5</f>
        <v>15</v>
      </c>
      <c r="V23" s="19">
        <f>H.Marathon!I3</f>
        <v>29</v>
      </c>
      <c r="W23" s="19">
        <f>H.Marathon!I4</f>
        <v>48.6</v>
      </c>
      <c r="X23" s="19">
        <f>H.Marathon!I5</f>
        <v>75.900000000000006</v>
      </c>
      <c r="Y23" s="1" t="s">
        <v>9</v>
      </c>
      <c r="Z23" s="22">
        <f>(LOG10(+B23)-LOG10(+$B$23))/+$Z$10</f>
        <v>0</v>
      </c>
      <c r="AA23" s="23">
        <f>$V$23*(1-$Z23)++$V$26*$Z23</f>
        <v>29</v>
      </c>
      <c r="AB23" s="23">
        <f>$W$23*(1-$Z23)++$W$26*$Z23</f>
        <v>48.6</v>
      </c>
      <c r="AC23" s="23">
        <f>$X$23*(1-$Z23)++$X$26*$Z23</f>
        <v>75.900000000000006</v>
      </c>
      <c r="AD23" s="11">
        <f>$Q$23*(1-$Z23)++$Q$26*$Z23</f>
        <v>1.04E-2</v>
      </c>
      <c r="AE23" s="11">
        <f>$R$23*(1-$Z23)++$R$26*$Z23</f>
        <v>3.9899999999999999E-4</v>
      </c>
      <c r="AF23" s="20">
        <f>+F23</f>
        <v>3899.0000000000005</v>
      </c>
      <c r="AG23" s="146">
        <f t="shared" si="23"/>
        <v>64.983333333333334</v>
      </c>
      <c r="AK23" s="6">
        <v>2.8068096535924476</v>
      </c>
      <c r="AL23" s="7">
        <v>2.8099695856539082</v>
      </c>
      <c r="AM23" s="4">
        <f t="shared" si="13"/>
        <v>2.8485696191191034</v>
      </c>
      <c r="AN23" s="4">
        <f t="shared" si="14"/>
        <v>3.1684329273190817</v>
      </c>
      <c r="AO23" s="9">
        <f t="shared" si="31"/>
        <v>1028.5420090142304</v>
      </c>
      <c r="AP23" s="20">
        <v>21.0975</v>
      </c>
      <c r="AS23" s="1" t="s">
        <v>9</v>
      </c>
      <c r="AT23" s="6">
        <f t="shared" si="15"/>
        <v>0.67501573487576338</v>
      </c>
      <c r="AU23" s="6">
        <f t="shared" si="16"/>
        <v>0.8226737569448147</v>
      </c>
    </row>
    <row r="24" spans="1:47" x14ac:dyDescent="0.2">
      <c r="A24" s="3" t="s">
        <v>21</v>
      </c>
      <c r="B24" s="4">
        <v>25</v>
      </c>
      <c r="C24" s="7">
        <f t="shared" si="25"/>
        <v>3.3006666666666664</v>
      </c>
      <c r="D24" s="4">
        <f t="shared" si="26"/>
        <v>82.516666666666666</v>
      </c>
      <c r="E24" s="8">
        <v>5.7303240740740738E-2</v>
      </c>
      <c r="F24" s="5">
        <f t="shared" si="27"/>
        <v>4951</v>
      </c>
      <c r="G24" s="8">
        <v>5.3703703703703698E-2</v>
      </c>
      <c r="H24" s="9">
        <f t="shared" si="9"/>
        <v>4639.9999999999991</v>
      </c>
      <c r="I24" s="8"/>
      <c r="J24" s="4">
        <f t="shared" si="11"/>
        <v>3.0933333333333328</v>
      </c>
      <c r="K24" s="4"/>
      <c r="L24" s="6">
        <f t="shared" si="12"/>
        <v>1.3979400086720377</v>
      </c>
      <c r="M24" s="6">
        <f t="shared" si="28"/>
        <v>0.49042672149919958</v>
      </c>
      <c r="N24" s="6">
        <f t="shared" si="29"/>
        <v>3.1190895680880804</v>
      </c>
      <c r="O24" s="10">
        <f>'25K'!F4</f>
        <v>1.9E-2</v>
      </c>
      <c r="P24" s="10">
        <f>'25K'!F5</f>
        <v>9.1E-4</v>
      </c>
      <c r="Q24" s="11">
        <f>'25K'!G4</f>
        <v>1.0561604987398972E-2</v>
      </c>
      <c r="R24" s="11">
        <f>'25K'!G5</f>
        <v>3.992448560415136E-4</v>
      </c>
      <c r="S24" s="19">
        <f>'25K'!H3</f>
        <v>22</v>
      </c>
      <c r="T24" s="19">
        <f>'25K'!H4</f>
        <v>17</v>
      </c>
      <c r="U24" s="19">
        <f>'25K'!H5</f>
        <v>15</v>
      </c>
      <c r="V24" s="19">
        <f>'25K'!I3</f>
        <v>29.636625707935345</v>
      </c>
      <c r="W24" s="19">
        <f>'25K'!I4</f>
        <v>48.453086375091843</v>
      </c>
      <c r="X24" s="19">
        <f>'25K'!I5</f>
        <v>75.434773521124171</v>
      </c>
      <c r="Y24" s="3" t="s">
        <v>21</v>
      </c>
      <c r="Z24" s="22">
        <f>(LOG10(+B24)-LOG10(+$B$23))/+$Z$10</f>
        <v>0.24485604151359389</v>
      </c>
      <c r="AA24" s="23">
        <f t="shared" ref="AA24:AA26" si="34">$V$23*(1-$Z24)++$V$26*$Z24</f>
        <v>29.636625707935345</v>
      </c>
      <c r="AB24" s="23">
        <f>$W$23*(1-$Z24)++$W$26*$Z24</f>
        <v>48.453086375091843</v>
      </c>
      <c r="AC24" s="23">
        <f>$X$23*(1-$Z24)++$X$26*$Z24</f>
        <v>75.434773521124171</v>
      </c>
      <c r="AD24" s="11">
        <f>$Q$23*(1-$Z24)++$Q$26*$Z24</f>
        <v>1.0561604987398972E-2</v>
      </c>
      <c r="AE24" s="11">
        <f>$R$23*(1-$Z24)++$R$26*$Z24</f>
        <v>3.992448560415136E-4</v>
      </c>
      <c r="AF24" s="175">
        <f>$F$23*(1-$Z24)++$F$26*$Z24</f>
        <v>4913.9282920738469</v>
      </c>
      <c r="AG24" s="146">
        <f t="shared" si="23"/>
        <v>81.898804867897454</v>
      </c>
      <c r="AK24" s="6">
        <v>2.8393333333333328</v>
      </c>
      <c r="AL24" s="7">
        <v>2.9146666666666663</v>
      </c>
      <c r="AM24" s="4">
        <f t="shared" si="13"/>
        <v>2.8792400641237994</v>
      </c>
      <c r="AN24" s="4">
        <f t="shared" si="14"/>
        <v>3.1913699472123334</v>
      </c>
      <c r="AO24" s="9">
        <f t="shared" si="31"/>
        <v>966.77183460879928</v>
      </c>
      <c r="AP24" s="20">
        <v>25</v>
      </c>
      <c r="AS24" s="3" t="s">
        <v>21</v>
      </c>
      <c r="AT24" s="6">
        <f t="shared" si="15"/>
        <v>0.75459009558828827</v>
      </c>
      <c r="AU24" s="6">
        <f t="shared" si="16"/>
        <v>0.81638738244852527</v>
      </c>
    </row>
    <row r="25" spans="1:47" x14ac:dyDescent="0.2">
      <c r="A25" s="3" t="s">
        <v>22</v>
      </c>
      <c r="B25" s="4">
        <v>30</v>
      </c>
      <c r="C25" s="7">
        <f t="shared" si="25"/>
        <v>3.2794444444444446</v>
      </c>
      <c r="D25" s="4">
        <f t="shared" si="26"/>
        <v>98.38333333333334</v>
      </c>
      <c r="E25" s="8">
        <v>6.8321759259259263E-2</v>
      </c>
      <c r="F25" s="5">
        <f t="shared" si="27"/>
        <v>5903</v>
      </c>
      <c r="G25" s="8">
        <v>6.5104166666666671E-2</v>
      </c>
      <c r="H25" s="9">
        <f t="shared" si="9"/>
        <v>5625</v>
      </c>
      <c r="I25" s="8"/>
      <c r="J25" s="4">
        <f t="shared" si="11"/>
        <v>3.125</v>
      </c>
      <c r="K25" s="4"/>
      <c r="L25" s="6">
        <f t="shared" si="12"/>
        <v>1.4771212547196624</v>
      </c>
      <c r="M25" s="6">
        <f t="shared" si="28"/>
        <v>0.49485002168009401</v>
      </c>
      <c r="N25" s="6">
        <f t="shared" si="29"/>
        <v>3.1392476059897305</v>
      </c>
      <c r="O25" s="10">
        <f>'30K'!F4</f>
        <v>1.7999999999999999E-2</v>
      </c>
      <c r="P25" s="10">
        <f>'30K'!F5</f>
        <v>8.4999999999999995E-4</v>
      </c>
      <c r="Q25" s="11">
        <f>'30K'!G4</f>
        <v>1.0735207695249275E-2</v>
      </c>
      <c r="R25" s="11">
        <f>'30K'!G5</f>
        <v>3.9950789044734738E-4</v>
      </c>
      <c r="S25" s="19">
        <f>'30K'!H3</f>
        <v>22</v>
      </c>
      <c r="T25" s="19">
        <f>'30K'!H4</f>
        <v>17</v>
      </c>
      <c r="U25" s="19">
        <f>'30K'!H5</f>
        <v>15</v>
      </c>
      <c r="V25" s="19">
        <f>'30K'!I3</f>
        <v>30.320515163103209</v>
      </c>
      <c r="W25" s="19">
        <f>'30K'!I4</f>
        <v>48.29526573159157</v>
      </c>
      <c r="X25" s="19">
        <f>'30K'!I5</f>
        <v>74.935008150039963</v>
      </c>
      <c r="Y25" s="3" t="s">
        <v>22</v>
      </c>
      <c r="Z25" s="22">
        <f>(LOG10(+B25)-LOG10(+$B$23))/+$Z$10</f>
        <v>0.50789044734738709</v>
      </c>
      <c r="AA25" s="23">
        <f t="shared" si="34"/>
        <v>30.320515163103209</v>
      </c>
      <c r="AB25" s="23">
        <f t="shared" ref="AB25:AB26" si="35">$W$23*(1-$Z25)++$W$26*$Z25</f>
        <v>48.29526573159157</v>
      </c>
      <c r="AC25" s="23">
        <f>$X$23*(1-$Z25)++$X$26*$Z25</f>
        <v>74.935008150039963</v>
      </c>
      <c r="AD25" s="11">
        <f>$Q$23*(1-$Z25)++$Q$26*$Z25</f>
        <v>1.0735207695249275E-2</v>
      </c>
      <c r="AE25" s="11">
        <f>$R$23*(1-$Z25)++$R$26*$Z25</f>
        <v>3.9950789044734738E-4</v>
      </c>
      <c r="AF25" s="175">
        <f>$F$23*(1-$Z25)++$F$26*$Z25</f>
        <v>6004.205904254919</v>
      </c>
      <c r="AG25" s="146">
        <f t="shared" si="23"/>
        <v>100.07009840424865</v>
      </c>
      <c r="AK25" s="6">
        <v>2.8772222222222221</v>
      </c>
      <c r="AL25" s="7">
        <v>2.9794444444444443</v>
      </c>
      <c r="AM25" s="4">
        <f t="shared" si="13"/>
        <v>2.9125555245665282</v>
      </c>
      <c r="AN25" s="4">
        <f t="shared" si="14"/>
        <v>3.2161948633210322</v>
      </c>
      <c r="AO25" s="9">
        <f t="shared" si="31"/>
        <v>980.59704807775393</v>
      </c>
      <c r="AP25" s="20">
        <v>30</v>
      </c>
      <c r="AS25" s="3" t="s">
        <v>22</v>
      </c>
      <c r="AT25" s="6">
        <f t="shared" si="15"/>
        <v>0.84007213867057373</v>
      </c>
      <c r="AU25" s="6">
        <f t="shared" si="16"/>
        <v>0.80963430104502465</v>
      </c>
    </row>
    <row r="26" spans="1:47" x14ac:dyDescent="0.2">
      <c r="A26" s="1" t="s">
        <v>10</v>
      </c>
      <c r="B26" s="4">
        <v>42.195</v>
      </c>
      <c r="C26" s="7">
        <f t="shared" si="25"/>
        <v>3.1773116877987118</v>
      </c>
      <c r="D26" s="4">
        <f t="shared" si="26"/>
        <v>134.06666666666663</v>
      </c>
      <c r="E26" s="8">
        <v>9.3101851851851838E-2</v>
      </c>
      <c r="F26" s="5">
        <f t="shared" si="27"/>
        <v>8043.9999999999991</v>
      </c>
      <c r="G26" s="8">
        <v>9.3101851851851838E-2</v>
      </c>
      <c r="H26" s="9">
        <f t="shared" si="9"/>
        <v>8043.9999999999991</v>
      </c>
      <c r="I26" s="8"/>
      <c r="J26" s="4">
        <f t="shared" si="11"/>
        <v>3.1773116877987118</v>
      </c>
      <c r="K26" s="4"/>
      <c r="L26" s="6">
        <f t="shared" si="12"/>
        <v>1.6252609912208822</v>
      </c>
      <c r="M26" s="6">
        <f t="shared" si="28"/>
        <v>0.50205982032017848</v>
      </c>
      <c r="N26" s="6">
        <f t="shared" si="29"/>
        <v>3.1773116877987122</v>
      </c>
      <c r="O26" s="10">
        <f>Marathon!F4</f>
        <v>1.6E-2</v>
      </c>
      <c r="P26" s="10">
        <f>Marathon!F5</f>
        <v>9.1E-4</v>
      </c>
      <c r="Q26" s="11">
        <f>Marathon!G4</f>
        <v>1.106E-2</v>
      </c>
      <c r="R26" s="11">
        <f>Marathon!G5</f>
        <v>4.0000000000000002E-4</v>
      </c>
      <c r="S26" s="19">
        <f>Marathon!H3</f>
        <v>22</v>
      </c>
      <c r="T26" s="19">
        <f>Marathon!H4</f>
        <v>17</v>
      </c>
      <c r="U26" s="19">
        <f>Marathon!H5</f>
        <v>15</v>
      </c>
      <c r="V26" s="19">
        <f>Marathon!I3</f>
        <v>31.6</v>
      </c>
      <c r="W26" s="19">
        <f>Marathon!I4</f>
        <v>48</v>
      </c>
      <c r="X26" s="19">
        <f>Marathon!I5</f>
        <v>74</v>
      </c>
      <c r="Y26" s="1" t="s">
        <v>10</v>
      </c>
      <c r="Z26" s="22">
        <f>(LOG10(+B26)-LOG10(+$B$23))/+$Z$10</f>
        <v>1</v>
      </c>
      <c r="AA26" s="23">
        <f t="shared" si="34"/>
        <v>31.6</v>
      </c>
      <c r="AB26" s="23">
        <f t="shared" si="35"/>
        <v>48</v>
      </c>
      <c r="AC26" s="23">
        <f>$X$23*(1-$Z26)++$X$26*$Z26</f>
        <v>74</v>
      </c>
      <c r="AD26" s="11">
        <f>$Q$21*(1-$Z26)++$Q$26*$Z26</f>
        <v>1.106E-2</v>
      </c>
      <c r="AE26" s="11">
        <f>$R$23*(1-$Z26)++$R$26*$Z26</f>
        <v>4.0000000000000002E-4</v>
      </c>
      <c r="AF26" s="20">
        <f>+F26</f>
        <v>8043.9999999999991</v>
      </c>
      <c r="AG26" s="146">
        <f t="shared" si="23"/>
        <v>134.06666666666666</v>
      </c>
      <c r="AK26" s="6">
        <v>2.9604613500809731</v>
      </c>
      <c r="AL26" s="7">
        <v>2.9604613500809736</v>
      </c>
      <c r="AM26" s="4">
        <f t="shared" si="13"/>
        <v>2.9759239653221776</v>
      </c>
      <c r="AN26" s="4">
        <f t="shared" si="14"/>
        <v>3.2631594292744608</v>
      </c>
      <c r="AO26" s="9">
        <f t="shared" si="31"/>
        <v>1026.8972199924585</v>
      </c>
      <c r="AP26" s="20">
        <v>42.195</v>
      </c>
      <c r="AS26" s="1" t="s">
        <v>10</v>
      </c>
      <c r="AT26" s="6">
        <f t="shared" si="15"/>
        <v>1</v>
      </c>
      <c r="AU26" s="6">
        <f t="shared" si="16"/>
        <v>0.79700000000000004</v>
      </c>
    </row>
    <row r="27" spans="1:47" x14ac:dyDescent="0.2">
      <c r="A27" s="3" t="s">
        <v>23</v>
      </c>
      <c r="B27" s="4">
        <v>50</v>
      </c>
      <c r="C27" s="7">
        <f t="shared" si="25"/>
        <v>3.7730000000000001</v>
      </c>
      <c r="D27" s="4">
        <f t="shared" si="26"/>
        <v>188.65</v>
      </c>
      <c r="E27" s="8">
        <v>0.13100694444444444</v>
      </c>
      <c r="F27" s="5">
        <f t="shared" si="27"/>
        <v>11319</v>
      </c>
      <c r="G27" s="8">
        <v>0.11319444444444444</v>
      </c>
      <c r="H27" s="9">
        <f t="shared" si="9"/>
        <v>9780</v>
      </c>
      <c r="I27" s="8"/>
      <c r="J27" s="4">
        <f t="shared" si="11"/>
        <v>3.2600000000000002</v>
      </c>
      <c r="K27" s="4"/>
      <c r="L27" s="6"/>
      <c r="M27" s="6"/>
      <c r="N27" s="6"/>
      <c r="O27" s="10"/>
      <c r="P27" s="10"/>
      <c r="Q27" s="11"/>
      <c r="R27" s="11"/>
      <c r="S27" s="11"/>
      <c r="T27" s="3"/>
      <c r="U27" s="3"/>
      <c r="V27" s="3"/>
      <c r="W27" s="3"/>
      <c r="X27" s="3"/>
      <c r="Y27" s="3" t="s">
        <v>23</v>
      </c>
      <c r="AH27" s="24"/>
      <c r="AK27" s="6">
        <v>3.0266666666666673</v>
      </c>
      <c r="AL27" s="7">
        <v>3.2726666666666664</v>
      </c>
      <c r="AM27" s="4">
        <f t="shared" si="13"/>
        <v>3.0079656299190201</v>
      </c>
      <c r="AN27" s="4">
        <f t="shared" si="14"/>
        <v>3.286782196257712</v>
      </c>
      <c r="AO27" s="9">
        <f t="shared" si="31"/>
        <v>871.02902344203267</v>
      </c>
      <c r="AP27" s="20">
        <v>50</v>
      </c>
    </row>
    <row r="28" spans="1:47" x14ac:dyDescent="0.2">
      <c r="A28" s="3" t="s">
        <v>24</v>
      </c>
      <c r="B28" s="4">
        <f>MILE*50</f>
        <v>80.467200000000005</v>
      </c>
      <c r="C28" s="7">
        <f t="shared" si="25"/>
        <v>4.229052334367295</v>
      </c>
      <c r="D28" s="4">
        <f t="shared" si="26"/>
        <v>340.3</v>
      </c>
      <c r="E28" s="8">
        <v>0.23631944444444444</v>
      </c>
      <c r="F28" s="5">
        <f t="shared" si="27"/>
        <v>20418</v>
      </c>
      <c r="G28" s="8">
        <v>0.20555555555555555</v>
      </c>
      <c r="H28" s="9">
        <f t="shared" si="9"/>
        <v>17760</v>
      </c>
      <c r="I28" s="8"/>
      <c r="J28" s="4">
        <f t="shared" si="11"/>
        <v>3.6785174580450168</v>
      </c>
      <c r="K28" s="6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24</v>
      </c>
      <c r="AH28" s="24"/>
      <c r="AK28" s="6">
        <v>3.3305429679810552</v>
      </c>
      <c r="AL28" s="7">
        <v>3.6145090381988418</v>
      </c>
      <c r="AM28" s="4">
        <f t="shared" si="13"/>
        <v>3.0996482612584857</v>
      </c>
      <c r="AN28" s="4">
        <f t="shared" si="14"/>
        <v>3.3539262102195408</v>
      </c>
      <c r="AO28" s="9">
        <f t="shared" si="31"/>
        <v>792.97400303123004</v>
      </c>
      <c r="AP28" s="20">
        <f>AP7*50</f>
        <v>0</v>
      </c>
    </row>
    <row r="29" spans="1:47" x14ac:dyDescent="0.2">
      <c r="A29" s="3" t="s">
        <v>25</v>
      </c>
      <c r="B29" s="4">
        <v>100</v>
      </c>
      <c r="C29" s="7">
        <f t="shared" si="25"/>
        <v>4.2061666666666664</v>
      </c>
      <c r="D29" s="4">
        <f t="shared" si="26"/>
        <v>420.61666666666667</v>
      </c>
      <c r="E29" s="8">
        <v>0.2920949074074074</v>
      </c>
      <c r="F29" s="5">
        <f t="shared" si="27"/>
        <v>25237</v>
      </c>
      <c r="G29" s="8">
        <v>0.27304398148148146</v>
      </c>
      <c r="H29" s="9">
        <f t="shared" si="9"/>
        <v>23590.999999999996</v>
      </c>
      <c r="I29" s="8"/>
      <c r="J29" s="4">
        <f t="shared" si="11"/>
        <v>3.9318333333333326</v>
      </c>
      <c r="K29" s="4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25</v>
      </c>
      <c r="AH29" s="24"/>
      <c r="AK29" s="6">
        <v>3.56</v>
      </c>
      <c r="AL29" s="7">
        <v>3.7033333333333331</v>
      </c>
      <c r="AM29" s="4">
        <f t="shared" si="13"/>
        <v>3.1424462807089837</v>
      </c>
      <c r="AN29" s="4">
        <f t="shared" si="14"/>
        <v>3.3850469811790553</v>
      </c>
      <c r="AO29" s="9">
        <f t="shared" si="31"/>
        <v>804.68652529195481</v>
      </c>
      <c r="AP29" s="20">
        <v>100</v>
      </c>
    </row>
    <row r="30" spans="1:47" x14ac:dyDescent="0.2">
      <c r="A30" s="3" t="s">
        <v>26</v>
      </c>
      <c r="B30" s="4">
        <v>150</v>
      </c>
      <c r="C30" s="7">
        <f t="shared" si="25"/>
        <v>5.5060000000000002</v>
      </c>
      <c r="D30" s="4">
        <f t="shared" si="26"/>
        <v>825.9</v>
      </c>
      <c r="E30" s="8">
        <v>0.57354166666666662</v>
      </c>
      <c r="F30" s="5">
        <f t="shared" si="27"/>
        <v>49553.999999999993</v>
      </c>
      <c r="G30" s="8">
        <v>0.45949074074074076</v>
      </c>
      <c r="H30" s="9">
        <f t="shared" si="9"/>
        <v>39700</v>
      </c>
      <c r="I30" s="8"/>
      <c r="J30" s="4">
        <f t="shared" si="11"/>
        <v>4.4111111111111114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4"/>
      <c r="AK30" s="6">
        <v>4.0333333333333332</v>
      </c>
      <c r="AL30" s="7">
        <v>4.2446666666666673</v>
      </c>
      <c r="AM30" s="4">
        <f t="shared" si="13"/>
        <v>3.2238826181318867</v>
      </c>
      <c r="AN30" s="4">
        <f t="shared" si="14"/>
        <v>3.4438845109187777</v>
      </c>
      <c r="AO30" s="9">
        <f t="shared" si="31"/>
        <v>625.40432139185793</v>
      </c>
      <c r="AP30" s="20">
        <v>150</v>
      </c>
    </row>
    <row r="31" spans="1:47" x14ac:dyDescent="0.2">
      <c r="A31" s="3" t="s">
        <v>27</v>
      </c>
      <c r="B31" s="4">
        <f>MILE*100</f>
        <v>160.93440000000001</v>
      </c>
      <c r="C31" s="7">
        <f t="shared" si="25"/>
        <v>5.1429857962830399</v>
      </c>
      <c r="D31" s="4">
        <f t="shared" si="26"/>
        <v>827.68333333333328</v>
      </c>
      <c r="E31" s="8">
        <v>0.57478009259259255</v>
      </c>
      <c r="F31" s="5">
        <f t="shared" si="27"/>
        <v>49661</v>
      </c>
      <c r="G31" s="8">
        <v>0.50347222222222221</v>
      </c>
      <c r="H31" s="9">
        <f t="shared" si="9"/>
        <v>43500</v>
      </c>
      <c r="I31" s="8"/>
      <c r="J31" s="4">
        <f t="shared" si="11"/>
        <v>4.5049411437206706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 t="s">
        <v>27</v>
      </c>
      <c r="AH31" s="24"/>
      <c r="AK31" s="6">
        <v>4.1269403351096265</v>
      </c>
      <c r="AL31" s="7">
        <v>4.2753444881889759</v>
      </c>
      <c r="AM31" s="4">
        <f t="shared" si="13"/>
        <v>3.2382278750838078</v>
      </c>
      <c r="AN31" s="4">
        <f t="shared" si="14"/>
        <v>3.4541983968172794</v>
      </c>
      <c r="AO31" s="9">
        <f t="shared" si="31"/>
        <v>671.55325591853421</v>
      </c>
      <c r="AP31" s="20">
        <f>AP7*100</f>
        <v>0</v>
      </c>
    </row>
    <row r="32" spans="1:47" x14ac:dyDescent="0.2">
      <c r="A32" s="3" t="s">
        <v>28</v>
      </c>
      <c r="B32" s="4">
        <v>200</v>
      </c>
      <c r="C32" s="7">
        <f t="shared" si="25"/>
        <v>5.9480000000000004</v>
      </c>
      <c r="D32" s="4">
        <f t="shared" si="26"/>
        <v>1189.6000000000001</v>
      </c>
      <c r="E32" s="8">
        <v>0.82611111111111113</v>
      </c>
      <c r="F32" s="5">
        <f t="shared" si="27"/>
        <v>71376</v>
      </c>
      <c r="G32" s="8">
        <v>0.66666666666666663</v>
      </c>
      <c r="H32" s="9">
        <f t="shared" si="9"/>
        <v>57600</v>
      </c>
      <c r="I32" s="8"/>
      <c r="J32" s="4">
        <f t="shared" si="11"/>
        <v>4.8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28</v>
      </c>
      <c r="AH32" s="24"/>
      <c r="AK32" s="6">
        <v>4.4000000000000004</v>
      </c>
      <c r="AL32" s="7">
        <v>4.4083333333333332</v>
      </c>
      <c r="AM32" s="4">
        <f t="shared" si="13"/>
        <v>3.2829393158350597</v>
      </c>
      <c r="AN32" s="4">
        <f t="shared" si="14"/>
        <v>3.4862495841178602</v>
      </c>
      <c r="AO32" s="9">
        <f t="shared" si="31"/>
        <v>586.05182310890859</v>
      </c>
      <c r="AP32" s="20">
        <v>200</v>
      </c>
    </row>
    <row r="33" spans="1:34" x14ac:dyDescent="0.2">
      <c r="A33" s="100" t="s">
        <v>229</v>
      </c>
      <c r="H33" s="9"/>
      <c r="T33" s="3"/>
      <c r="U33" s="3"/>
      <c r="V33" s="3"/>
      <c r="W33" s="3"/>
      <c r="X33" s="3"/>
      <c r="AH33" s="24"/>
    </row>
    <row r="34" spans="1:34" x14ac:dyDescent="0.2">
      <c r="A34" s="100" t="s">
        <v>230</v>
      </c>
      <c r="H34" s="9"/>
      <c r="T34" s="3"/>
      <c r="U34" s="3"/>
      <c r="V34" s="3"/>
      <c r="W34" s="3"/>
      <c r="X34" s="3"/>
      <c r="AH34" s="24"/>
    </row>
    <row r="35" spans="1:34" x14ac:dyDescent="0.2">
      <c r="A35" s="100" t="s">
        <v>1473</v>
      </c>
      <c r="H35" s="9"/>
      <c r="AH35" s="24"/>
    </row>
    <row r="36" spans="1:34" ht="18" x14ac:dyDescent="0.2">
      <c r="A36" s="308" t="s">
        <v>1474</v>
      </c>
      <c r="B36" s="2"/>
      <c r="C36" s="2"/>
      <c r="D36" s="2"/>
      <c r="E36" s="2"/>
      <c r="F36" s="2"/>
      <c r="G36" s="2"/>
      <c r="H36" s="9"/>
      <c r="I36" s="2"/>
      <c r="J36" s="2"/>
      <c r="K36" s="2"/>
    </row>
    <row r="37" spans="1:34" x14ac:dyDescent="0.2">
      <c r="A37" s="3"/>
      <c r="B37" s="25"/>
      <c r="C37" s="26"/>
      <c r="D37" s="4"/>
      <c r="F37" s="27"/>
      <c r="G37" s="27"/>
      <c r="H37" s="9"/>
      <c r="I37" s="8"/>
      <c r="J37" s="8"/>
      <c r="K37" s="6"/>
    </row>
    <row r="38" spans="1:34" x14ac:dyDescent="0.2">
      <c r="A38" s="3"/>
      <c r="B38" s="25"/>
      <c r="C38" s="26"/>
      <c r="D38" s="4"/>
      <c r="F38" s="27"/>
      <c r="G38" s="28"/>
      <c r="H38" s="9"/>
      <c r="I38" s="8"/>
      <c r="J38" s="8"/>
      <c r="K38" s="6"/>
    </row>
    <row r="39" spans="1:34" x14ac:dyDescent="0.2">
      <c r="A39" s="3"/>
      <c r="B39" s="25"/>
      <c r="C39" s="26"/>
      <c r="D39" s="4"/>
      <c r="F39" s="27"/>
      <c r="G39" s="28"/>
      <c r="H39" s="28"/>
      <c r="I39" s="8"/>
      <c r="J39" s="8"/>
      <c r="K39" s="6"/>
    </row>
    <row r="40" spans="1:34" x14ac:dyDescent="0.2">
      <c r="A40" s="3"/>
      <c r="B40" s="25"/>
      <c r="C40" s="26"/>
      <c r="D40" s="4"/>
      <c r="F40" s="27"/>
      <c r="G40" s="28"/>
      <c r="H40" s="28"/>
      <c r="I40" s="8"/>
      <c r="J40" s="8"/>
      <c r="K40" s="6"/>
    </row>
    <row r="41" spans="1:34" x14ac:dyDescent="0.2">
      <c r="A41" s="3"/>
      <c r="B41" s="25"/>
      <c r="C41" s="26"/>
      <c r="D41" s="4"/>
      <c r="F41" s="27"/>
      <c r="G41" s="28"/>
      <c r="H41" s="28"/>
      <c r="I41" s="8"/>
      <c r="J41" s="8"/>
      <c r="K41" s="6"/>
    </row>
    <row r="42" spans="1:34" x14ac:dyDescent="0.2">
      <c r="A42" s="3"/>
      <c r="B42" s="29"/>
      <c r="C42" s="26"/>
      <c r="D42" s="4"/>
      <c r="F42" s="27"/>
      <c r="G42" s="28"/>
      <c r="H42" s="28"/>
      <c r="I42" s="8"/>
      <c r="J42" s="8"/>
      <c r="K42" s="6"/>
    </row>
    <row r="43" spans="1:34" x14ac:dyDescent="0.2">
      <c r="A43" s="3"/>
      <c r="B43" s="29"/>
      <c r="C43" s="26"/>
      <c r="D43" s="4"/>
      <c r="F43" s="27"/>
      <c r="G43" s="28"/>
      <c r="H43" s="28"/>
      <c r="I43" s="8"/>
      <c r="J43" s="8"/>
      <c r="K43" s="6"/>
    </row>
    <row r="44" spans="1:34" x14ac:dyDescent="0.2">
      <c r="A44" s="3"/>
      <c r="B44" s="29"/>
      <c r="C44" s="26"/>
      <c r="D44" s="4"/>
      <c r="F44" s="27"/>
      <c r="G44" s="28"/>
      <c r="H44" s="28"/>
      <c r="I44" s="8"/>
      <c r="J44" s="8"/>
      <c r="K44" s="6"/>
    </row>
    <row r="45" spans="1:34" x14ac:dyDescent="0.2">
      <c r="A45" s="3"/>
      <c r="B45" s="29"/>
      <c r="C45" s="26"/>
      <c r="D45" s="4"/>
      <c r="F45" s="27"/>
      <c r="G45" s="28"/>
      <c r="H45" s="28"/>
      <c r="I45" s="8"/>
      <c r="J45" s="8"/>
      <c r="K45" s="6"/>
    </row>
    <row r="46" spans="1:34" x14ac:dyDescent="0.2">
      <c r="B46" s="29"/>
      <c r="C46" s="26"/>
      <c r="D46" s="4"/>
      <c r="F46" s="27"/>
      <c r="G46" s="28"/>
      <c r="H46" s="28"/>
      <c r="I46" s="8"/>
      <c r="J46" s="8"/>
      <c r="K46" s="6"/>
    </row>
    <row r="47" spans="1:34" x14ac:dyDescent="0.2">
      <c r="A47" s="3"/>
      <c r="B47" s="29"/>
      <c r="C47" s="26"/>
      <c r="D47" s="4"/>
      <c r="F47" s="27"/>
      <c r="G47" s="28"/>
      <c r="H47" s="28"/>
      <c r="I47" s="8"/>
      <c r="J47" s="8"/>
      <c r="K47" s="6"/>
    </row>
    <row r="48" spans="1:34" x14ac:dyDescent="0.2">
      <c r="A48" s="3"/>
      <c r="B48" s="29"/>
      <c r="C48" s="26"/>
      <c r="D48" s="4"/>
      <c r="F48" s="27"/>
      <c r="G48" s="28"/>
      <c r="H48" s="28"/>
      <c r="I48" s="8"/>
      <c r="J48" s="8"/>
      <c r="K48" s="6"/>
    </row>
    <row r="49" spans="1:11" x14ac:dyDescent="0.2">
      <c r="B49" s="29"/>
      <c r="C49" s="26"/>
      <c r="D49" s="4"/>
      <c r="F49" s="27"/>
      <c r="G49" s="28"/>
      <c r="H49" s="28"/>
      <c r="I49" s="8"/>
      <c r="J49" s="8"/>
      <c r="K49" s="6"/>
    </row>
    <row r="50" spans="1:11" x14ac:dyDescent="0.2">
      <c r="A50" s="3"/>
      <c r="B50" s="29"/>
      <c r="C50" s="26"/>
      <c r="D50" s="4"/>
      <c r="F50" s="29"/>
      <c r="G50" s="29"/>
      <c r="H50" s="29"/>
      <c r="K50" s="6"/>
    </row>
    <row r="51" spans="1:11" x14ac:dyDescent="0.2">
      <c r="A51" s="3"/>
      <c r="B51" s="29"/>
      <c r="C51" s="26"/>
      <c r="D51" s="4"/>
      <c r="F51" s="30"/>
      <c r="G51" s="30"/>
      <c r="H51" s="30"/>
      <c r="I51" s="8"/>
      <c r="J51" s="8"/>
      <c r="K51" s="6"/>
    </row>
    <row r="52" spans="1:11" x14ac:dyDescent="0.2">
      <c r="A52" s="3"/>
      <c r="B52" s="29"/>
      <c r="C52" s="26"/>
      <c r="D52" s="4"/>
      <c r="F52" s="29"/>
      <c r="G52" s="29"/>
      <c r="H52" s="29"/>
      <c r="K52" s="6"/>
    </row>
    <row r="53" spans="1:11" x14ac:dyDescent="0.2">
      <c r="A53" s="3"/>
      <c r="B53" s="29"/>
      <c r="C53" s="26"/>
      <c r="D53" s="4"/>
      <c r="F53" s="30"/>
      <c r="G53" s="30"/>
      <c r="H53" s="30"/>
      <c r="K53" s="6"/>
    </row>
    <row r="54" spans="1:11" x14ac:dyDescent="0.2">
      <c r="A54" s="3"/>
      <c r="B54" s="29"/>
      <c r="C54" s="26"/>
      <c r="D54" s="4"/>
      <c r="F54" s="30"/>
      <c r="G54" s="30"/>
      <c r="H54" s="30"/>
      <c r="K54" s="6"/>
    </row>
    <row r="55" spans="1:11" x14ac:dyDescent="0.2">
      <c r="A55" s="3"/>
      <c r="B55" s="29"/>
      <c r="C55" s="26"/>
      <c r="D55" s="4"/>
      <c r="F55" s="29"/>
      <c r="G55" s="29"/>
      <c r="H55" s="29"/>
      <c r="K55" s="6"/>
    </row>
    <row r="56" spans="1:11" x14ac:dyDescent="0.2">
      <c r="A56" s="3"/>
      <c r="B56" s="29"/>
      <c r="C56" s="26"/>
      <c r="D56" s="4"/>
      <c r="F56" s="30"/>
      <c r="G56" s="30"/>
      <c r="H56" s="30"/>
      <c r="K56" s="6"/>
    </row>
    <row r="57" spans="1:11" x14ac:dyDescent="0.2">
      <c r="A57" s="3"/>
      <c r="B57" s="29"/>
      <c r="C57" s="26"/>
      <c r="D57" s="4"/>
      <c r="F57" s="30"/>
      <c r="G57" s="30"/>
      <c r="H57" s="30"/>
      <c r="K57" s="6"/>
    </row>
    <row r="58" spans="1:11" x14ac:dyDescent="0.2">
      <c r="B58" s="29"/>
      <c r="C58" s="26"/>
      <c r="D58" s="4"/>
    </row>
    <row r="59" spans="1:11" x14ac:dyDescent="0.2">
      <c r="B59" s="29"/>
      <c r="C59" s="26"/>
      <c r="D59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3.2300000000000009E-2</v>
      </c>
      <c r="G2" s="105">
        <f>(+I$4-I$3)*G$4/2</f>
        <v>0.1061454934677131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2.2368421052631577E-3</v>
      </c>
      <c r="G3" s="105">
        <f>G4/(2*(+I4-I3))</f>
        <v>2.4455252680118697E-4</v>
      </c>
      <c r="H3" s="107">
        <v>20.8</v>
      </c>
      <c r="I3" s="147">
        <f>Parameters!$AA$20</f>
        <v>28.086208668935097</v>
      </c>
    </row>
    <row r="4" spans="1:10" ht="15.75" x14ac:dyDescent="0.25">
      <c r="A4" s="32"/>
      <c r="B4" s="32"/>
      <c r="C4" s="32"/>
      <c r="D4" s="36">
        <f>Parameters!G20</f>
        <v>3.1655092592592596E-2</v>
      </c>
      <c r="E4" s="37">
        <f>D4*1440</f>
        <v>45.583333333333336</v>
      </c>
      <c r="F4" s="104">
        <v>1.7000000000000001E-2</v>
      </c>
      <c r="G4" s="104">
        <f>Parameters!$AD$20</f>
        <v>1.0189827993855073E-2</v>
      </c>
      <c r="H4" s="107">
        <v>17</v>
      </c>
      <c r="I4" s="147">
        <f>Parameters!$AB$20</f>
        <v>48.919826965872716</v>
      </c>
      <c r="J4" s="26"/>
    </row>
    <row r="5" spans="1:10" ht="15.75" x14ac:dyDescent="0.25">
      <c r="A5" s="32"/>
      <c r="B5" s="32"/>
      <c r="C5" s="32"/>
      <c r="D5" s="36"/>
      <c r="E5" s="32">
        <f>E4*60</f>
        <v>2735</v>
      </c>
      <c r="F5" s="104">
        <v>9.1E-4</v>
      </c>
      <c r="G5" s="104">
        <f>Parameters!$AE$20</f>
        <v>3.9031898235488343E-4</v>
      </c>
      <c r="H5" s="107">
        <v>15</v>
      </c>
      <c r="I5" s="147">
        <f>Parameters!$AC$20</f>
        <v>75.488793901020799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543</v>
      </c>
      <c r="D6" s="38" t="s">
        <v>382</v>
      </c>
      <c r="E6" s="38" t="s">
        <v>379</v>
      </c>
      <c r="F6" s="33" t="s">
        <v>383</v>
      </c>
      <c r="G6" s="38" t="s">
        <v>71</v>
      </c>
    </row>
    <row r="7" spans="1:10" x14ac:dyDescent="0.2">
      <c r="A7" s="1">
        <v>1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0.59870000000000001</v>
      </c>
      <c r="G9" s="1">
        <v>3</v>
      </c>
    </row>
    <row r="10" spans="1:10" x14ac:dyDescent="0.2">
      <c r="A10" s="1">
        <v>4</v>
      </c>
      <c r="B10" s="8"/>
      <c r="C10" s="26"/>
      <c r="D10" s="26">
        <f t="shared" ref="D10:D41" si="1">E$4/E10</f>
        <v>71.604356477118017</v>
      </c>
      <c r="E10" s="4">
        <f t="shared" si="0"/>
        <v>0.63660000000000005</v>
      </c>
      <c r="F10" s="20"/>
      <c r="G10" s="1">
        <v>4</v>
      </c>
    </row>
    <row r="11" spans="1:10" x14ac:dyDescent="0.2">
      <c r="A11" s="1">
        <v>5</v>
      </c>
      <c r="B11" s="8"/>
      <c r="C11" s="26"/>
      <c r="D11" s="26">
        <f t="shared" si="1"/>
        <v>67.761756107229573</v>
      </c>
      <c r="E11" s="4">
        <f t="shared" si="0"/>
        <v>0.67269999999999996</v>
      </c>
      <c r="F11" s="20"/>
      <c r="G11" s="1">
        <v>5</v>
      </c>
    </row>
    <row r="12" spans="1:10" x14ac:dyDescent="0.2">
      <c r="A12" s="1">
        <v>6</v>
      </c>
      <c r="B12" s="8"/>
      <c r="C12" s="26"/>
      <c r="D12" s="26">
        <f t="shared" si="1"/>
        <v>64.474304573314484</v>
      </c>
      <c r="E12" s="4">
        <f t="shared" si="0"/>
        <v>0.70699999999999996</v>
      </c>
      <c r="F12" s="20"/>
      <c r="G12" s="1">
        <v>6</v>
      </c>
    </row>
    <row r="13" spans="1:10" x14ac:dyDescent="0.2">
      <c r="A13" s="1">
        <v>7</v>
      </c>
      <c r="B13" s="8">
        <v>5.7349537037037039E-2</v>
      </c>
      <c r="C13" s="26">
        <f t="shared" ref="C13:C74" si="2">B13*1440</f>
        <v>82.583333333333343</v>
      </c>
      <c r="D13" s="26">
        <f t="shared" si="1"/>
        <v>61.640748253324318</v>
      </c>
      <c r="E13" s="4">
        <f t="shared" si="0"/>
        <v>0.73950000000000005</v>
      </c>
      <c r="F13" s="20"/>
      <c r="G13" s="1">
        <v>7</v>
      </c>
      <c r="H13" s="42" t="s">
        <v>384</v>
      </c>
    </row>
    <row r="14" spans="1:10" x14ac:dyDescent="0.2">
      <c r="A14" s="1">
        <v>8</v>
      </c>
      <c r="B14" s="8">
        <v>5.2685185185185189E-2</v>
      </c>
      <c r="C14" s="26">
        <f t="shared" si="2"/>
        <v>75.866666666666674</v>
      </c>
      <c r="D14" s="26">
        <f t="shared" si="1"/>
        <v>59.191446998225338</v>
      </c>
      <c r="E14" s="4">
        <f t="shared" si="0"/>
        <v>0.77010000000000001</v>
      </c>
      <c r="F14" s="20">
        <f>100*(D14/C14)</f>
        <v>78.020360718223188</v>
      </c>
      <c r="G14" s="1">
        <v>8</v>
      </c>
      <c r="H14" s="42" t="s">
        <v>385</v>
      </c>
    </row>
    <row r="15" spans="1:10" x14ac:dyDescent="0.2">
      <c r="A15" s="1">
        <v>9</v>
      </c>
      <c r="B15" s="8">
        <v>5.3981481481481484E-2</v>
      </c>
      <c r="C15" s="26">
        <f t="shared" si="2"/>
        <v>77.733333333333334</v>
      </c>
      <c r="D15" s="26">
        <f t="shared" si="1"/>
        <v>57.057620895397839</v>
      </c>
      <c r="E15" s="4">
        <f t="shared" si="0"/>
        <v>0.79890000000000005</v>
      </c>
      <c r="F15" s="20"/>
      <c r="G15" s="1">
        <v>9</v>
      </c>
      <c r="H15" s="42" t="s">
        <v>386</v>
      </c>
    </row>
    <row r="16" spans="1:10" x14ac:dyDescent="0.2">
      <c r="A16" s="1">
        <v>10</v>
      </c>
      <c r="B16" s="8">
        <v>5.0219907407407414E-2</v>
      </c>
      <c r="C16" s="26">
        <f t="shared" si="2"/>
        <v>72.316666666666677</v>
      </c>
      <c r="D16" s="26">
        <f t="shared" si="1"/>
        <v>55.185633575464088</v>
      </c>
      <c r="E16" s="4">
        <f t="shared" si="0"/>
        <v>0.82599999999999996</v>
      </c>
      <c r="F16" s="20"/>
      <c r="G16" s="1">
        <v>10</v>
      </c>
      <c r="H16" s="42" t="s">
        <v>387</v>
      </c>
    </row>
    <row r="17" spans="1:8" x14ac:dyDescent="0.2">
      <c r="A17" s="1">
        <v>11</v>
      </c>
      <c r="B17" s="8"/>
      <c r="C17" s="26"/>
      <c r="D17" s="26">
        <f t="shared" si="1"/>
        <v>53.558140445697731</v>
      </c>
      <c r="E17" s="4">
        <f t="shared" si="0"/>
        <v>0.85109999999999997</v>
      </c>
      <c r="F17" s="20"/>
      <c r="G17" s="1">
        <v>11</v>
      </c>
      <c r="H17" s="42" t="s">
        <v>224</v>
      </c>
    </row>
    <row r="18" spans="1:8" x14ac:dyDescent="0.2">
      <c r="A18" s="1">
        <v>12</v>
      </c>
      <c r="B18" s="8">
        <v>4.5138888888888888E-2</v>
      </c>
      <c r="C18" s="26">
        <f t="shared" si="2"/>
        <v>65</v>
      </c>
      <c r="D18" s="26">
        <f t="shared" si="1"/>
        <v>52.125023823137028</v>
      </c>
      <c r="E18" s="4">
        <f t="shared" si="0"/>
        <v>0.87450000000000006</v>
      </c>
      <c r="F18" s="20"/>
      <c r="G18" s="1">
        <v>12</v>
      </c>
      <c r="H18" s="42" t="s">
        <v>388</v>
      </c>
    </row>
    <row r="19" spans="1:8" x14ac:dyDescent="0.2">
      <c r="A19" s="1">
        <v>13</v>
      </c>
      <c r="B19" s="8">
        <v>4.2361111111111106E-2</v>
      </c>
      <c r="C19" s="26">
        <f t="shared" si="2"/>
        <v>60.999999999999993</v>
      </c>
      <c r="D19" s="26">
        <f t="shared" si="1"/>
        <v>50.868578655655995</v>
      </c>
      <c r="E19" s="4">
        <f t="shared" si="0"/>
        <v>0.89610000000000001</v>
      </c>
      <c r="F19" s="20">
        <f t="shared" ref="F19:F50" si="3">100*(D19/C19)</f>
        <v>83.391112550255741</v>
      </c>
      <c r="G19" s="1">
        <v>13</v>
      </c>
      <c r="H19" s="42" t="s">
        <v>389</v>
      </c>
    </row>
    <row r="20" spans="1:8" x14ac:dyDescent="0.2">
      <c r="A20" s="1">
        <v>14</v>
      </c>
      <c r="B20" s="8">
        <v>3.8553240740740742E-2</v>
      </c>
      <c r="C20" s="26">
        <f t="shared" si="2"/>
        <v>55.516666666666666</v>
      </c>
      <c r="D20" s="26">
        <f t="shared" si="1"/>
        <v>49.774332095799672</v>
      </c>
      <c r="E20" s="4">
        <f t="shared" si="0"/>
        <v>0.91579999999999995</v>
      </c>
      <c r="F20" s="20">
        <f t="shared" si="3"/>
        <v>89.656557362593219</v>
      </c>
      <c r="G20" s="1">
        <v>14</v>
      </c>
      <c r="H20" s="42" t="s">
        <v>390</v>
      </c>
    </row>
    <row r="21" spans="1:8" x14ac:dyDescent="0.2">
      <c r="A21" s="1">
        <v>15</v>
      </c>
      <c r="B21" s="8">
        <v>3.5486111111111114E-2</v>
      </c>
      <c r="C21" s="26">
        <f t="shared" si="2"/>
        <v>51.1</v>
      </c>
      <c r="D21" s="26">
        <f t="shared" si="1"/>
        <v>48.820106386776629</v>
      </c>
      <c r="E21" s="4">
        <f t="shared" si="0"/>
        <v>0.93369999999999997</v>
      </c>
      <c r="F21" s="20">
        <f t="shared" si="3"/>
        <v>95.538368662967969</v>
      </c>
      <c r="G21" s="1">
        <v>15</v>
      </c>
      <c r="H21" s="42" t="s">
        <v>391</v>
      </c>
    </row>
    <row r="22" spans="1:8" x14ac:dyDescent="0.2">
      <c r="A22" s="1">
        <v>16</v>
      </c>
      <c r="B22" s="8">
        <v>3.5868055555555556E-2</v>
      </c>
      <c r="C22" s="26">
        <f t="shared" si="2"/>
        <v>51.65</v>
      </c>
      <c r="D22" s="26">
        <f t="shared" si="1"/>
        <v>47.947126678587708</v>
      </c>
      <c r="E22" s="4">
        <f t="shared" si="0"/>
        <v>0.95069999999999999</v>
      </c>
      <c r="F22" s="20">
        <f t="shared" si="3"/>
        <v>92.830835776549293</v>
      </c>
      <c r="G22" s="1">
        <v>16</v>
      </c>
      <c r="H22" s="42" t="s">
        <v>392</v>
      </c>
    </row>
    <row r="23" spans="1:8" x14ac:dyDescent="0.2">
      <c r="A23" s="1">
        <v>17</v>
      </c>
      <c r="B23" s="8">
        <v>3.4189814814814819E-2</v>
      </c>
      <c r="C23" s="26">
        <f t="shared" si="2"/>
        <v>49.233333333333341</v>
      </c>
      <c r="D23" s="26">
        <f t="shared" si="1"/>
        <v>47.104818986600534</v>
      </c>
      <c r="E23" s="4">
        <f t="shared" si="0"/>
        <v>0.9677</v>
      </c>
      <c r="F23" s="20">
        <f t="shared" si="3"/>
        <v>95.676680406094505</v>
      </c>
      <c r="G23" s="1">
        <v>17</v>
      </c>
      <c r="H23" s="42" t="s">
        <v>393</v>
      </c>
    </row>
    <row r="24" spans="1:8" x14ac:dyDescent="0.2">
      <c r="A24" s="1">
        <v>18</v>
      </c>
      <c r="B24" s="8">
        <v>3.4560185185185187E-2</v>
      </c>
      <c r="C24" s="26">
        <f t="shared" si="2"/>
        <v>49.766666666666666</v>
      </c>
      <c r="D24" s="26">
        <f t="shared" si="1"/>
        <v>46.395250212044104</v>
      </c>
      <c r="E24" s="4">
        <f t="shared" si="0"/>
        <v>0.98250000000000004</v>
      </c>
      <c r="F24" s="20">
        <f t="shared" si="3"/>
        <v>93.225553004777169</v>
      </c>
      <c r="G24" s="1">
        <v>18</v>
      </c>
      <c r="H24" s="42" t="s">
        <v>394</v>
      </c>
    </row>
    <row r="25" spans="1:8" x14ac:dyDescent="0.2">
      <c r="A25" s="1">
        <v>19</v>
      </c>
      <c r="B25" s="8">
        <v>3.3715277777777775E-2</v>
      </c>
      <c r="C25" s="26">
        <f t="shared" si="2"/>
        <v>48.55</v>
      </c>
      <c r="D25" s="26">
        <f t="shared" si="1"/>
        <v>45.913913510609724</v>
      </c>
      <c r="E25" s="4">
        <f t="shared" si="0"/>
        <v>0.99280000000000002</v>
      </c>
      <c r="F25" s="20">
        <f t="shared" si="3"/>
        <v>94.570367684057118</v>
      </c>
      <c r="G25" s="1">
        <v>19</v>
      </c>
      <c r="H25" s="42" t="s">
        <v>395</v>
      </c>
    </row>
    <row r="26" spans="1:8" x14ac:dyDescent="0.2">
      <c r="A26" s="1">
        <v>20</v>
      </c>
      <c r="B26" s="8">
        <v>3.4097222222222223E-2</v>
      </c>
      <c r="C26" s="26">
        <f t="shared" si="2"/>
        <v>49.1</v>
      </c>
      <c r="D26" s="26">
        <f t="shared" si="1"/>
        <v>45.647239468589362</v>
      </c>
      <c r="E26" s="4">
        <f t="shared" si="0"/>
        <v>0.99860000000000004</v>
      </c>
      <c r="F26" s="20">
        <f t="shared" si="3"/>
        <v>92.967901158023139</v>
      </c>
      <c r="G26" s="1">
        <v>20</v>
      </c>
      <c r="H26" s="1" t="s">
        <v>396</v>
      </c>
    </row>
    <row r="27" spans="1:8" x14ac:dyDescent="0.2">
      <c r="A27" s="1">
        <v>21</v>
      </c>
      <c r="B27" s="8">
        <v>3.3506944444444443E-2</v>
      </c>
      <c r="C27" s="26">
        <f t="shared" si="2"/>
        <v>48.25</v>
      </c>
      <c r="D27" s="26">
        <f t="shared" si="1"/>
        <v>45.583333333333336</v>
      </c>
      <c r="E27" s="4">
        <f t="shared" si="0"/>
        <v>1</v>
      </c>
      <c r="F27" s="20">
        <f t="shared" si="3"/>
        <v>94.473229706390342</v>
      </c>
      <c r="G27" s="1">
        <v>21</v>
      </c>
      <c r="H27" s="1" t="s">
        <v>397</v>
      </c>
    </row>
    <row r="28" spans="1:8" x14ac:dyDescent="0.2">
      <c r="A28" s="1">
        <v>22</v>
      </c>
      <c r="B28" s="8">
        <v>3.349537037037037E-2</v>
      </c>
      <c r="C28" s="26">
        <f t="shared" si="2"/>
        <v>48.233333333333334</v>
      </c>
      <c r="D28" s="26">
        <f t="shared" si="1"/>
        <v>45.583333333333336</v>
      </c>
      <c r="E28" s="4">
        <f t="shared" si="0"/>
        <v>1</v>
      </c>
      <c r="F28" s="20">
        <f t="shared" si="3"/>
        <v>94.505874222529371</v>
      </c>
      <c r="G28" s="1">
        <v>22</v>
      </c>
      <c r="H28" s="1" t="s">
        <v>398</v>
      </c>
    </row>
    <row r="29" spans="1:8" x14ac:dyDescent="0.2">
      <c r="A29" s="1">
        <v>23</v>
      </c>
      <c r="B29" s="8">
        <v>3.2893518518518523E-2</v>
      </c>
      <c r="C29" s="26">
        <f t="shared" si="2"/>
        <v>47.366666666666674</v>
      </c>
      <c r="D29" s="26">
        <f t="shared" si="1"/>
        <v>45.583333333333336</v>
      </c>
      <c r="E29" s="4">
        <f t="shared" si="0"/>
        <v>1</v>
      </c>
      <c r="F29" s="20">
        <f t="shared" si="3"/>
        <v>96.235045742434906</v>
      </c>
      <c r="G29" s="1">
        <v>23</v>
      </c>
      <c r="H29" s="1" t="s">
        <v>399</v>
      </c>
    </row>
    <row r="30" spans="1:8" x14ac:dyDescent="0.2">
      <c r="A30" s="1">
        <v>24</v>
      </c>
      <c r="B30" s="8">
        <v>3.2268518518518523E-2</v>
      </c>
      <c r="C30" s="26">
        <f t="shared" si="2"/>
        <v>46.466666666666676</v>
      </c>
      <c r="D30" s="26">
        <f t="shared" si="1"/>
        <v>45.583333333333336</v>
      </c>
      <c r="E30" s="4">
        <f t="shared" si="0"/>
        <v>1</v>
      </c>
      <c r="F30" s="20">
        <f t="shared" si="3"/>
        <v>98.098995695839292</v>
      </c>
      <c r="G30" s="1">
        <v>24</v>
      </c>
      <c r="H30" s="1" t="s">
        <v>400</v>
      </c>
    </row>
    <row r="31" spans="1:8" x14ac:dyDescent="0.2">
      <c r="A31" s="1">
        <v>25</v>
      </c>
      <c r="B31" s="8">
        <v>3.260416666666667E-2</v>
      </c>
      <c r="C31" s="26">
        <f t="shared" si="2"/>
        <v>46.95</v>
      </c>
      <c r="D31" s="26">
        <f t="shared" si="1"/>
        <v>45.583333333333336</v>
      </c>
      <c r="E31" s="4">
        <f t="shared" si="0"/>
        <v>1</v>
      </c>
      <c r="F31" s="20">
        <f t="shared" si="3"/>
        <v>97.089101881434146</v>
      </c>
      <c r="G31" s="1">
        <v>25</v>
      </c>
      <c r="H31" s="1" t="s">
        <v>401</v>
      </c>
    </row>
    <row r="32" spans="1:8" x14ac:dyDescent="0.2">
      <c r="A32" s="1">
        <v>26</v>
      </c>
      <c r="B32" s="8">
        <v>3.3194444444444443E-2</v>
      </c>
      <c r="C32" s="26">
        <f t="shared" si="2"/>
        <v>47.8</v>
      </c>
      <c r="D32" s="26">
        <f t="shared" si="1"/>
        <v>45.583333333333336</v>
      </c>
      <c r="E32" s="4">
        <f>1-IF(A32&gt;=H$3,0,IF(A32&gt;=H$4,F$3*(A32-H$3)^2,F$2+F$4*(H$4-A32)+(A32&lt;H$5)*F$5*(H$5-A32)^2))</f>
        <v>1</v>
      </c>
      <c r="F32" s="20">
        <f t="shared" si="3"/>
        <v>95.362622036262209</v>
      </c>
      <c r="G32" s="1">
        <v>26</v>
      </c>
      <c r="H32" s="1" t="s">
        <v>402</v>
      </c>
    </row>
    <row r="33" spans="1:8" x14ac:dyDescent="0.2">
      <c r="A33" s="1">
        <v>27</v>
      </c>
      <c r="B33" s="8">
        <v>3.2662037037037038E-2</v>
      </c>
      <c r="C33" s="26">
        <f t="shared" si="2"/>
        <v>47.033333333333331</v>
      </c>
      <c r="D33" s="26">
        <f t="shared" si="1"/>
        <v>45.583333333333336</v>
      </c>
      <c r="E33" s="4">
        <f>1-IF(A33&gt;=H$3,0,IF(A33&gt;=H$4,F$3*(A33-H$3)^2,F$2+F$4*(H$4-A33)+(A33&lt;H$5)*F$5*(H$5-A33)^2))</f>
        <v>1</v>
      </c>
      <c r="F33" s="20">
        <f t="shared" si="3"/>
        <v>96.917080085046067</v>
      </c>
      <c r="G33" s="1">
        <v>27</v>
      </c>
      <c r="H33" s="42" t="s">
        <v>403</v>
      </c>
    </row>
    <row r="34" spans="1:8" x14ac:dyDescent="0.2">
      <c r="A34" s="1">
        <v>28</v>
      </c>
      <c r="B34" s="8">
        <v>3.3009259259259259E-2</v>
      </c>
      <c r="C34" s="26">
        <f t="shared" si="2"/>
        <v>47.533333333333331</v>
      </c>
      <c r="D34" s="26">
        <f t="shared" si="1"/>
        <v>45.583333333333336</v>
      </c>
      <c r="E34" s="4">
        <f t="shared" ref="E34:E65" si="4">ROUND(1-IF(A34&lt;I$3,0,IF(A34&lt;I$4,G$3*(A34-I$3)^2,G$2+G$4*(A34-I$4)+(A34&gt;I$5)*G$5*(A34-I$5)^2)),4)</f>
        <v>1</v>
      </c>
      <c r="F34" s="20">
        <f t="shared" si="3"/>
        <v>95.897615708274913</v>
      </c>
      <c r="G34" s="1">
        <v>28</v>
      </c>
      <c r="H34" s="1" t="s">
        <v>404</v>
      </c>
    </row>
    <row r="35" spans="1:8" x14ac:dyDescent="0.2">
      <c r="A35" s="1">
        <v>29</v>
      </c>
      <c r="B35" s="8">
        <v>3.3333333333333333E-2</v>
      </c>
      <c r="C35" s="26">
        <f t="shared" si="2"/>
        <v>48</v>
      </c>
      <c r="D35" s="26">
        <f t="shared" si="1"/>
        <v>45.592451823698077</v>
      </c>
      <c r="E35" s="4">
        <f t="shared" si="4"/>
        <v>0.99980000000000002</v>
      </c>
      <c r="F35" s="20">
        <f t="shared" si="3"/>
        <v>94.984274632704327</v>
      </c>
      <c r="G35" s="1">
        <v>29</v>
      </c>
      <c r="H35" s="1" t="s">
        <v>405</v>
      </c>
    </row>
    <row r="36" spans="1:8" x14ac:dyDescent="0.2">
      <c r="A36" s="1">
        <v>30</v>
      </c>
      <c r="B36" s="8">
        <v>3.2627314814814817E-2</v>
      </c>
      <c r="C36" s="26">
        <f t="shared" si="2"/>
        <v>46.983333333333334</v>
      </c>
      <c r="D36" s="26">
        <f t="shared" si="1"/>
        <v>45.62439528909352</v>
      </c>
      <c r="E36" s="4">
        <f t="shared" si="4"/>
        <v>0.99909999999999999</v>
      </c>
      <c r="F36" s="20">
        <f t="shared" si="3"/>
        <v>97.107616791259716</v>
      </c>
      <c r="G36" s="1">
        <v>30</v>
      </c>
      <c r="H36" s="1" t="s">
        <v>406</v>
      </c>
    </row>
    <row r="37" spans="1:8" x14ac:dyDescent="0.2">
      <c r="A37" s="1">
        <v>31</v>
      </c>
      <c r="B37" s="8">
        <v>3.2835648148148149E-2</v>
      </c>
      <c r="C37" s="26">
        <f t="shared" si="2"/>
        <v>47.283333333333331</v>
      </c>
      <c r="D37" s="26">
        <f t="shared" si="1"/>
        <v>45.67925977886896</v>
      </c>
      <c r="E37" s="4">
        <f t="shared" si="4"/>
        <v>0.99790000000000001</v>
      </c>
      <c r="F37" s="20">
        <f t="shared" si="3"/>
        <v>96.607528612341838</v>
      </c>
      <c r="G37" s="1">
        <v>31</v>
      </c>
      <c r="H37" s="1" t="s">
        <v>407</v>
      </c>
    </row>
    <row r="38" spans="1:8" x14ac:dyDescent="0.2">
      <c r="A38" s="1">
        <v>32</v>
      </c>
      <c r="B38" s="8">
        <v>3.2638888888888891E-2</v>
      </c>
      <c r="C38" s="26">
        <f t="shared" si="2"/>
        <v>47</v>
      </c>
      <c r="D38" s="26">
        <f t="shared" si="1"/>
        <v>45.752618020007361</v>
      </c>
      <c r="E38" s="4">
        <f t="shared" si="4"/>
        <v>0.99629999999999996</v>
      </c>
      <c r="F38" s="20">
        <f t="shared" si="3"/>
        <v>97.345995787249706</v>
      </c>
      <c r="G38" s="1">
        <v>32</v>
      </c>
      <c r="H38" s="1" t="s">
        <v>408</v>
      </c>
    </row>
    <row r="39" spans="1:8" x14ac:dyDescent="0.2">
      <c r="A39" s="1">
        <v>33</v>
      </c>
      <c r="B39" s="8">
        <v>3.3067129629629634E-2</v>
      </c>
      <c r="C39" s="26">
        <f t="shared" si="2"/>
        <v>47.616666666666674</v>
      </c>
      <c r="D39" s="26">
        <f t="shared" si="1"/>
        <v>45.853871173255541</v>
      </c>
      <c r="E39" s="4">
        <f t="shared" si="4"/>
        <v>0.99409999999999998</v>
      </c>
      <c r="F39" s="20">
        <f t="shared" si="3"/>
        <v>96.297944361054675</v>
      </c>
      <c r="G39" s="1">
        <v>33</v>
      </c>
      <c r="H39" s="1" t="s">
        <v>409</v>
      </c>
    </row>
    <row r="40" spans="1:8" x14ac:dyDescent="0.2">
      <c r="A40" s="1">
        <v>34</v>
      </c>
      <c r="B40" s="8">
        <v>3.2870370370370376E-2</v>
      </c>
      <c r="C40" s="26">
        <f t="shared" si="2"/>
        <v>47.333333333333343</v>
      </c>
      <c r="D40" s="26">
        <f t="shared" si="1"/>
        <v>45.978750588393524</v>
      </c>
      <c r="E40" s="4">
        <f t="shared" si="4"/>
        <v>0.99139999999999995</v>
      </c>
      <c r="F40" s="20">
        <f t="shared" si="3"/>
        <v>97.138205468436993</v>
      </c>
      <c r="G40" s="1">
        <v>34</v>
      </c>
      <c r="H40" s="1" t="s">
        <v>410</v>
      </c>
    </row>
    <row r="41" spans="1:8" x14ac:dyDescent="0.2">
      <c r="A41" s="1">
        <v>35</v>
      </c>
      <c r="B41" s="8">
        <v>3.4305555555555554E-2</v>
      </c>
      <c r="C41" s="26">
        <f t="shared" si="2"/>
        <v>49.4</v>
      </c>
      <c r="D41" s="26">
        <f t="shared" si="1"/>
        <v>46.12297210698506</v>
      </c>
      <c r="E41" s="4">
        <f t="shared" si="4"/>
        <v>0.98829999999999996</v>
      </c>
      <c r="F41" s="20">
        <f t="shared" si="3"/>
        <v>93.366340297540603</v>
      </c>
      <c r="G41" s="1">
        <v>35</v>
      </c>
      <c r="H41" s="1" t="s">
        <v>411</v>
      </c>
    </row>
    <row r="42" spans="1:8" x14ac:dyDescent="0.2">
      <c r="A42" s="1">
        <v>36</v>
      </c>
      <c r="B42" s="8">
        <v>3.4386574074074076E-2</v>
      </c>
      <c r="C42" s="26">
        <f t="shared" si="2"/>
        <v>49.516666666666673</v>
      </c>
      <c r="D42" s="26">
        <f t="shared" ref="D42:D73" si="5">E$4/E42</f>
        <v>46.291594732744322</v>
      </c>
      <c r="E42" s="4">
        <f t="shared" si="4"/>
        <v>0.98470000000000002</v>
      </c>
      <c r="F42" s="20">
        <f t="shared" si="3"/>
        <v>93.486896128059882</v>
      </c>
      <c r="G42" s="1">
        <v>36</v>
      </c>
      <c r="H42" s="1" t="s">
        <v>412</v>
      </c>
    </row>
    <row r="43" spans="1:8" x14ac:dyDescent="0.2">
      <c r="A43" s="1">
        <v>37</v>
      </c>
      <c r="B43" s="8">
        <v>3.3958333333333333E-2</v>
      </c>
      <c r="C43" s="26">
        <f t="shared" si="2"/>
        <v>48.9</v>
      </c>
      <c r="D43" s="26">
        <f t="shared" si="5"/>
        <v>46.485145149228366</v>
      </c>
      <c r="E43" s="4">
        <f t="shared" si="4"/>
        <v>0.98060000000000003</v>
      </c>
      <c r="F43" s="20">
        <f t="shared" si="3"/>
        <v>95.061646521939409</v>
      </c>
      <c r="G43" s="1">
        <v>37</v>
      </c>
      <c r="H43" s="1" t="s">
        <v>413</v>
      </c>
    </row>
    <row r="44" spans="1:8" x14ac:dyDescent="0.2">
      <c r="A44" s="1">
        <v>38</v>
      </c>
      <c r="B44" s="8">
        <v>3.3831018518518517E-2</v>
      </c>
      <c r="C44" s="26">
        <f t="shared" si="2"/>
        <v>48.716666666666661</v>
      </c>
      <c r="D44" s="26">
        <f t="shared" si="5"/>
        <v>46.704234972677597</v>
      </c>
      <c r="E44" s="4">
        <f t="shared" si="4"/>
        <v>0.97599999999999998</v>
      </c>
      <c r="F44" s="20">
        <f t="shared" si="3"/>
        <v>95.869110446823683</v>
      </c>
      <c r="G44" s="1">
        <v>38</v>
      </c>
      <c r="H44" s="1" t="s">
        <v>414</v>
      </c>
    </row>
    <row r="45" spans="1:8" x14ac:dyDescent="0.2">
      <c r="A45" s="1">
        <v>39</v>
      </c>
      <c r="B45" s="8">
        <v>3.4050925925925922E-2</v>
      </c>
      <c r="C45" s="26">
        <f t="shared" si="2"/>
        <v>49.033333333333324</v>
      </c>
      <c r="D45" s="26">
        <f t="shared" si="5"/>
        <v>46.949565695059569</v>
      </c>
      <c r="E45" s="4">
        <f t="shared" si="4"/>
        <v>0.97089999999999999</v>
      </c>
      <c r="F45" s="20">
        <f t="shared" si="3"/>
        <v>95.750303932820344</v>
      </c>
      <c r="G45" s="1">
        <v>39</v>
      </c>
      <c r="H45" s="1" t="s">
        <v>415</v>
      </c>
    </row>
    <row r="46" spans="1:8" x14ac:dyDescent="0.2">
      <c r="A46" s="1">
        <v>40</v>
      </c>
      <c r="B46" s="8">
        <v>3.4432870370370371E-2</v>
      </c>
      <c r="C46" s="26">
        <f t="shared" si="2"/>
        <v>49.583333333333336</v>
      </c>
      <c r="D46" s="26">
        <f t="shared" si="5"/>
        <v>47.221934459062815</v>
      </c>
      <c r="E46" s="4">
        <f t="shared" si="4"/>
        <v>0.96530000000000005</v>
      </c>
      <c r="F46" s="20">
        <f t="shared" si="3"/>
        <v>95.2375148754208</v>
      </c>
      <c r="G46" s="1">
        <v>40</v>
      </c>
      <c r="H46" s="1" t="s">
        <v>416</v>
      </c>
    </row>
    <row r="47" spans="1:8" x14ac:dyDescent="0.2">
      <c r="A47" s="1">
        <v>41</v>
      </c>
      <c r="B47" s="8">
        <v>3.5011574074074077E-2</v>
      </c>
      <c r="C47" s="26">
        <f t="shared" si="2"/>
        <v>50.416666666666671</v>
      </c>
      <c r="D47" s="26">
        <f t="shared" si="5"/>
        <v>47.52224075618571</v>
      </c>
      <c r="E47" s="4">
        <f t="shared" si="4"/>
        <v>0.95920000000000005</v>
      </c>
      <c r="F47" s="20">
        <f t="shared" si="3"/>
        <v>94.258989929624533</v>
      </c>
      <c r="G47" s="1">
        <v>41</v>
      </c>
      <c r="H47" s="1" t="s">
        <v>417</v>
      </c>
    </row>
    <row r="48" spans="1:8" x14ac:dyDescent="0.2">
      <c r="A48" s="1">
        <v>42</v>
      </c>
      <c r="B48" s="8">
        <v>3.5393518518518519E-2</v>
      </c>
      <c r="C48" s="26">
        <f t="shared" si="2"/>
        <v>50.966666666666669</v>
      </c>
      <c r="D48" s="26">
        <f t="shared" si="5"/>
        <v>47.84647143207026</v>
      </c>
      <c r="E48" s="4">
        <f t="shared" si="4"/>
        <v>0.95269999999999999</v>
      </c>
      <c r="F48" s="20">
        <f t="shared" si="3"/>
        <v>93.877968800661066</v>
      </c>
      <c r="G48" s="1">
        <v>42</v>
      </c>
      <c r="H48" s="1" t="s">
        <v>418</v>
      </c>
    </row>
    <row r="49" spans="1:8" x14ac:dyDescent="0.2">
      <c r="A49" s="1">
        <v>43</v>
      </c>
      <c r="B49" s="8">
        <v>3.4664351851851849E-2</v>
      </c>
      <c r="C49" s="26">
        <f t="shared" si="2"/>
        <v>49.916666666666664</v>
      </c>
      <c r="D49" s="26">
        <f t="shared" si="5"/>
        <v>48.205724760293293</v>
      </c>
      <c r="E49" s="4">
        <f t="shared" si="4"/>
        <v>0.9456</v>
      </c>
      <c r="F49" s="20">
        <f t="shared" si="3"/>
        <v>96.572403526464029</v>
      </c>
      <c r="G49" s="1">
        <v>43</v>
      </c>
      <c r="H49" s="1" t="s">
        <v>419</v>
      </c>
    </row>
    <row r="50" spans="1:8" x14ac:dyDescent="0.2">
      <c r="A50" s="1">
        <v>44</v>
      </c>
      <c r="B50" s="8">
        <v>3.5289351851851856E-2</v>
      </c>
      <c r="C50" s="26">
        <f t="shared" si="2"/>
        <v>50.81666666666667</v>
      </c>
      <c r="D50" s="26">
        <f t="shared" si="5"/>
        <v>48.591123902924352</v>
      </c>
      <c r="E50" s="4">
        <f t="shared" si="4"/>
        <v>0.93810000000000004</v>
      </c>
      <c r="F50" s="20">
        <f t="shared" si="3"/>
        <v>95.620447168758972</v>
      </c>
      <c r="G50" s="1">
        <v>44</v>
      </c>
      <c r="H50" s="1" t="s">
        <v>420</v>
      </c>
    </row>
    <row r="51" spans="1:8" x14ac:dyDescent="0.2">
      <c r="A51" s="1">
        <v>45</v>
      </c>
      <c r="B51" s="8">
        <v>3.4583333333333334E-2</v>
      </c>
      <c r="C51" s="26">
        <f t="shared" si="2"/>
        <v>49.800000000000004</v>
      </c>
      <c r="D51" s="26">
        <f t="shared" si="5"/>
        <v>49.014336917562723</v>
      </c>
      <c r="E51" s="4">
        <f t="shared" si="4"/>
        <v>0.93</v>
      </c>
      <c r="F51" s="20">
        <f t="shared" ref="F51:F87" si="6">100*(D51/C51)</f>
        <v>98.422363288278547</v>
      </c>
      <c r="G51" s="1">
        <v>45</v>
      </c>
      <c r="H51" s="1" t="s">
        <v>421</v>
      </c>
    </row>
    <row r="52" spans="1:8" x14ac:dyDescent="0.2">
      <c r="A52" s="1">
        <v>46</v>
      </c>
      <c r="B52" s="8">
        <v>3.650462962962963E-2</v>
      </c>
      <c r="C52" s="26">
        <f t="shared" si="2"/>
        <v>52.56666666666667</v>
      </c>
      <c r="D52" s="26">
        <f t="shared" si="5"/>
        <v>49.466449629227711</v>
      </c>
      <c r="E52" s="4">
        <f t="shared" si="4"/>
        <v>0.92149999999999999</v>
      </c>
      <c r="F52" s="20">
        <f t="shared" si="6"/>
        <v>94.102313815905589</v>
      </c>
      <c r="G52" s="1">
        <v>46</v>
      </c>
      <c r="H52" s="1" t="s">
        <v>422</v>
      </c>
    </row>
    <row r="53" spans="1:8" x14ac:dyDescent="0.2">
      <c r="A53" s="1">
        <v>47</v>
      </c>
      <c r="B53" s="8">
        <v>3.5949074074074071E-2</v>
      </c>
      <c r="C53" s="26">
        <f t="shared" si="2"/>
        <v>51.766666666666659</v>
      </c>
      <c r="D53" s="26">
        <f t="shared" si="5"/>
        <v>49.954337899543383</v>
      </c>
      <c r="E53" s="4">
        <f t="shared" si="4"/>
        <v>0.91249999999999998</v>
      </c>
      <c r="F53" s="20">
        <f t="shared" si="6"/>
        <v>96.499042948248658</v>
      </c>
      <c r="G53" s="1">
        <v>47</v>
      </c>
      <c r="H53" s="1" t="s">
        <v>423</v>
      </c>
    </row>
    <row r="54" spans="1:8" x14ac:dyDescent="0.2">
      <c r="A54" s="1">
        <v>48</v>
      </c>
      <c r="B54" s="8">
        <v>3.5706018518518519E-2</v>
      </c>
      <c r="C54" s="26">
        <f t="shared" si="2"/>
        <v>51.416666666666664</v>
      </c>
      <c r="D54" s="26">
        <f t="shared" si="5"/>
        <v>50.479881875230717</v>
      </c>
      <c r="E54" s="4">
        <f t="shared" si="4"/>
        <v>0.90300000000000002</v>
      </c>
      <c r="F54" s="20">
        <f t="shared" si="6"/>
        <v>98.178052269492483</v>
      </c>
      <c r="G54" s="1">
        <v>48</v>
      </c>
      <c r="H54" s="1" t="s">
        <v>424</v>
      </c>
    </row>
    <row r="55" spans="1:8" x14ac:dyDescent="0.2">
      <c r="A55" s="1">
        <v>49</v>
      </c>
      <c r="B55" s="8">
        <v>3.4907407407407408E-2</v>
      </c>
      <c r="C55" s="26">
        <f t="shared" si="2"/>
        <v>50.266666666666666</v>
      </c>
      <c r="D55" s="26">
        <f t="shared" si="5"/>
        <v>51.045166106756255</v>
      </c>
      <c r="E55" s="4">
        <f t="shared" si="4"/>
        <v>0.89300000000000002</v>
      </c>
      <c r="F55" s="20">
        <f t="shared" si="6"/>
        <v>101.54873893917026</v>
      </c>
      <c r="G55" s="1">
        <v>49</v>
      </c>
      <c r="H55" s="1" t="s">
        <v>425</v>
      </c>
    </row>
    <row r="56" spans="1:8" x14ac:dyDescent="0.2">
      <c r="A56" s="1">
        <v>50</v>
      </c>
      <c r="B56" s="8">
        <v>3.6550925925925924E-2</v>
      </c>
      <c r="C56" s="26">
        <f t="shared" si="2"/>
        <v>52.633333333333333</v>
      </c>
      <c r="D56" s="26">
        <f t="shared" si="5"/>
        <v>51.63494940341338</v>
      </c>
      <c r="E56" s="4">
        <f t="shared" si="4"/>
        <v>0.88280000000000003</v>
      </c>
      <c r="F56" s="20">
        <f t="shared" si="6"/>
        <v>98.103133762026687</v>
      </c>
      <c r="G56" s="1">
        <v>50</v>
      </c>
      <c r="H56" s="1" t="s">
        <v>426</v>
      </c>
    </row>
    <row r="57" spans="1:8" x14ac:dyDescent="0.2">
      <c r="A57" s="1">
        <v>51</v>
      </c>
      <c r="B57" s="8">
        <v>3.9803240740740743E-2</v>
      </c>
      <c r="C57" s="26">
        <f t="shared" si="2"/>
        <v>57.31666666666667</v>
      </c>
      <c r="D57" s="26">
        <f t="shared" si="5"/>
        <v>52.232535044497922</v>
      </c>
      <c r="E57" s="4">
        <f t="shared" si="4"/>
        <v>0.87270000000000003</v>
      </c>
      <c r="F57" s="20">
        <f t="shared" si="6"/>
        <v>91.129750004939666</v>
      </c>
      <c r="G57" s="1">
        <v>51</v>
      </c>
      <c r="H57" s="1" t="s">
        <v>427</v>
      </c>
    </row>
    <row r="58" spans="1:8" x14ac:dyDescent="0.2">
      <c r="A58" s="1">
        <v>52</v>
      </c>
      <c r="B58" s="8">
        <v>4.0335648148148148E-2</v>
      </c>
      <c r="C58" s="26">
        <f t="shared" si="2"/>
        <v>58.083333333333336</v>
      </c>
      <c r="D58" s="26">
        <f t="shared" si="5"/>
        <v>52.850241545893716</v>
      </c>
      <c r="E58" s="4">
        <f t="shared" si="4"/>
        <v>0.86250000000000004</v>
      </c>
      <c r="F58" s="20">
        <f t="shared" si="6"/>
        <v>90.990372819329195</v>
      </c>
      <c r="G58" s="1">
        <v>52</v>
      </c>
      <c r="H58" s="1" t="s">
        <v>428</v>
      </c>
    </row>
    <row r="59" spans="1:8" x14ac:dyDescent="0.2">
      <c r="A59" s="1">
        <v>53</v>
      </c>
      <c r="B59" s="8">
        <v>3.9687500000000001E-2</v>
      </c>
      <c r="C59" s="26">
        <f t="shared" si="2"/>
        <v>57.15</v>
      </c>
      <c r="D59" s="26">
        <f t="shared" si="5"/>
        <v>53.482732996988545</v>
      </c>
      <c r="E59" s="4">
        <f t="shared" si="4"/>
        <v>0.85229999999999995</v>
      </c>
      <c r="F59" s="20">
        <f t="shared" si="6"/>
        <v>93.583084859122565</v>
      </c>
      <c r="G59" s="1">
        <v>53</v>
      </c>
      <c r="H59" s="1" t="s">
        <v>429</v>
      </c>
    </row>
    <row r="60" spans="1:8" x14ac:dyDescent="0.2">
      <c r="A60" s="1">
        <v>54</v>
      </c>
      <c r="B60" s="8">
        <v>4.0949074074074075E-2</v>
      </c>
      <c r="C60" s="26">
        <f t="shared" si="2"/>
        <v>58.966666666666669</v>
      </c>
      <c r="D60" s="26">
        <f t="shared" si="5"/>
        <v>54.130546649249894</v>
      </c>
      <c r="E60" s="4">
        <f t="shared" si="4"/>
        <v>0.84209999999999996</v>
      </c>
      <c r="F60" s="20">
        <f t="shared" si="6"/>
        <v>91.798552825183535</v>
      </c>
      <c r="G60" s="1">
        <v>54</v>
      </c>
      <c r="H60" s="1" t="s">
        <v>430</v>
      </c>
    </row>
    <row r="61" spans="1:8" x14ac:dyDescent="0.2">
      <c r="A61" s="1">
        <v>55</v>
      </c>
      <c r="B61" s="8">
        <v>4.1030092592592597E-2</v>
      </c>
      <c r="C61" s="26">
        <f t="shared" si="2"/>
        <v>59.083333333333343</v>
      </c>
      <c r="D61" s="26">
        <f t="shared" si="5"/>
        <v>54.794246103297674</v>
      </c>
      <c r="E61" s="4">
        <f t="shared" si="4"/>
        <v>0.83189999999999997</v>
      </c>
      <c r="F61" s="20">
        <f t="shared" si="6"/>
        <v>92.740613997118757</v>
      </c>
      <c r="G61" s="1">
        <v>55</v>
      </c>
      <c r="H61" s="1" t="s">
        <v>431</v>
      </c>
    </row>
    <row r="62" spans="1:8" x14ac:dyDescent="0.2">
      <c r="A62" s="1">
        <v>56</v>
      </c>
      <c r="B62" s="8">
        <v>4.1747685185185186E-2</v>
      </c>
      <c r="C62" s="26">
        <f t="shared" si="2"/>
        <v>60.116666666666667</v>
      </c>
      <c r="D62" s="26">
        <f t="shared" si="5"/>
        <v>55.474422944302468</v>
      </c>
      <c r="E62" s="4">
        <f t="shared" si="4"/>
        <v>0.82169999999999999</v>
      </c>
      <c r="F62" s="20">
        <f t="shared" si="6"/>
        <v>92.277942241700799</v>
      </c>
      <c r="G62" s="1">
        <v>56</v>
      </c>
      <c r="H62" s="1" t="s">
        <v>432</v>
      </c>
    </row>
    <row r="63" spans="1:8" x14ac:dyDescent="0.2">
      <c r="A63" s="1">
        <v>57</v>
      </c>
      <c r="B63" s="8">
        <v>4.2557870370370371E-2</v>
      </c>
      <c r="C63" s="26">
        <f t="shared" si="2"/>
        <v>61.283333333333331</v>
      </c>
      <c r="D63" s="26">
        <f t="shared" si="5"/>
        <v>56.17169850071884</v>
      </c>
      <c r="E63" s="4">
        <f t="shared" si="4"/>
        <v>0.8115</v>
      </c>
      <c r="F63" s="20">
        <f t="shared" si="6"/>
        <v>91.659013055293187</v>
      </c>
      <c r="G63" s="1">
        <v>57</v>
      </c>
      <c r="H63" s="1" t="s">
        <v>433</v>
      </c>
    </row>
    <row r="64" spans="1:8" x14ac:dyDescent="0.2">
      <c r="A64" s="1">
        <v>58</v>
      </c>
      <c r="B64" s="8">
        <v>4.238425925925926E-2</v>
      </c>
      <c r="C64" s="26">
        <f t="shared" si="2"/>
        <v>61.033333333333331</v>
      </c>
      <c r="D64" s="26">
        <f t="shared" si="5"/>
        <v>56.886725737343482</v>
      </c>
      <c r="E64" s="4">
        <f t="shared" si="4"/>
        <v>0.80130000000000001</v>
      </c>
      <c r="F64" s="20">
        <f t="shared" si="6"/>
        <v>93.205995200453557</v>
      </c>
      <c r="G64" s="1">
        <v>58</v>
      </c>
      <c r="H64" s="1" t="s">
        <v>434</v>
      </c>
    </row>
    <row r="65" spans="1:8" x14ac:dyDescent="0.2">
      <c r="A65" s="1">
        <v>59</v>
      </c>
      <c r="B65" s="8">
        <v>4.1562500000000002E-2</v>
      </c>
      <c r="C65" s="26">
        <f t="shared" si="2"/>
        <v>59.85</v>
      </c>
      <c r="D65" s="26">
        <f t="shared" si="5"/>
        <v>57.620191294821559</v>
      </c>
      <c r="E65" s="4">
        <f t="shared" si="4"/>
        <v>0.79110000000000003</v>
      </c>
      <c r="F65" s="20">
        <f t="shared" si="6"/>
        <v>96.274338003043539</v>
      </c>
      <c r="G65" s="1">
        <v>59</v>
      </c>
      <c r="H65" s="1" t="s">
        <v>435</v>
      </c>
    </row>
    <row r="66" spans="1:8" x14ac:dyDescent="0.2">
      <c r="A66" s="1">
        <v>60</v>
      </c>
      <c r="B66" s="8">
        <v>4.2650462962962959E-2</v>
      </c>
      <c r="C66" s="26">
        <f t="shared" si="2"/>
        <v>61.416666666666664</v>
      </c>
      <c r="D66" s="26">
        <f t="shared" si="5"/>
        <v>58.372817688991333</v>
      </c>
      <c r="E66" s="4">
        <f t="shared" ref="E66:E97" si="7">ROUND(1-IF(A66&lt;I$3,0,IF(A66&lt;I$4,G$3*(A66-I$3)^2,G$2+G$4*(A66-I$4)+(A66&gt;I$5)*G$5*(A66-I$5)^2)),4)</f>
        <v>0.78090000000000004</v>
      </c>
      <c r="F66" s="20">
        <f t="shared" si="6"/>
        <v>95.043936535671108</v>
      </c>
      <c r="G66" s="1">
        <v>60</v>
      </c>
      <c r="H66" s="1" t="s">
        <v>436</v>
      </c>
    </row>
    <row r="67" spans="1:8" x14ac:dyDescent="0.2">
      <c r="A67" s="1">
        <v>61</v>
      </c>
      <c r="B67" s="8">
        <v>4.445601851851852E-2</v>
      </c>
      <c r="C67" s="26">
        <f t="shared" si="2"/>
        <v>64.016666666666666</v>
      </c>
      <c r="D67" s="26">
        <f t="shared" si="5"/>
        <v>59.137692440754194</v>
      </c>
      <c r="E67" s="4">
        <f t="shared" si="7"/>
        <v>0.77080000000000004</v>
      </c>
      <c r="F67" s="20">
        <f t="shared" si="6"/>
        <v>92.37858751484643</v>
      </c>
      <c r="G67" s="1">
        <v>61</v>
      </c>
      <c r="H67" s="1" t="s">
        <v>437</v>
      </c>
    </row>
    <row r="68" spans="1:8" x14ac:dyDescent="0.2">
      <c r="A68" s="1">
        <v>62</v>
      </c>
      <c r="B68" s="8">
        <v>4.4444444444444446E-2</v>
      </c>
      <c r="C68" s="26">
        <f t="shared" si="2"/>
        <v>64</v>
      </c>
      <c r="D68" s="26">
        <f t="shared" si="5"/>
        <v>59.930756420369882</v>
      </c>
      <c r="E68" s="4">
        <f t="shared" si="7"/>
        <v>0.76060000000000005</v>
      </c>
      <c r="F68" s="20">
        <f t="shared" si="6"/>
        <v>93.641806906827938</v>
      </c>
      <c r="G68" s="1">
        <v>62</v>
      </c>
      <c r="H68" s="1" t="s">
        <v>438</v>
      </c>
    </row>
    <row r="69" spans="1:8" x14ac:dyDescent="0.2">
      <c r="A69" s="1">
        <v>63</v>
      </c>
      <c r="B69" s="8">
        <v>4.4502314814814814E-2</v>
      </c>
      <c r="C69" s="26">
        <f t="shared" si="2"/>
        <v>64.083333333333329</v>
      </c>
      <c r="D69" s="26">
        <f t="shared" si="5"/>
        <v>60.745380241648903</v>
      </c>
      <c r="E69" s="4">
        <f t="shared" si="7"/>
        <v>0.75039999999999996</v>
      </c>
      <c r="F69" s="20">
        <f t="shared" si="6"/>
        <v>94.791230546136134</v>
      </c>
      <c r="G69" s="1">
        <v>63</v>
      </c>
      <c r="H69" s="1" t="s">
        <v>439</v>
      </c>
    </row>
    <row r="70" spans="1:8" x14ac:dyDescent="0.2">
      <c r="A70" s="1">
        <v>64</v>
      </c>
      <c r="B70" s="8">
        <v>4.6006944444444448E-2</v>
      </c>
      <c r="C70" s="26">
        <f t="shared" si="2"/>
        <v>66.25</v>
      </c>
      <c r="D70" s="26">
        <f t="shared" si="5"/>
        <v>61.582455192290375</v>
      </c>
      <c r="E70" s="4">
        <f t="shared" si="7"/>
        <v>0.74019999999999997</v>
      </c>
      <c r="F70" s="20">
        <f t="shared" si="6"/>
        <v>92.954649346853401</v>
      </c>
      <c r="G70" s="1">
        <v>64</v>
      </c>
      <c r="H70" s="1" t="s">
        <v>440</v>
      </c>
    </row>
    <row r="71" spans="1:8" x14ac:dyDescent="0.2">
      <c r="A71" s="1">
        <v>65</v>
      </c>
      <c r="B71" s="8">
        <v>4.6180555555555558E-2</v>
      </c>
      <c r="C71" s="26">
        <f t="shared" si="2"/>
        <v>66.5</v>
      </c>
      <c r="D71" s="26">
        <f t="shared" si="5"/>
        <v>62.44292237442923</v>
      </c>
      <c r="E71" s="4">
        <f t="shared" si="7"/>
        <v>0.73</v>
      </c>
      <c r="F71" s="20">
        <f t="shared" si="6"/>
        <v>93.899131390119138</v>
      </c>
      <c r="G71" s="1">
        <v>65</v>
      </c>
      <c r="H71" s="1" t="s">
        <v>441</v>
      </c>
    </row>
    <row r="72" spans="1:8" x14ac:dyDescent="0.2">
      <c r="A72" s="1">
        <v>66</v>
      </c>
      <c r="B72" s="8">
        <v>4.6666666666666669E-2</v>
      </c>
      <c r="C72" s="26">
        <f t="shared" si="2"/>
        <v>67.2</v>
      </c>
      <c r="D72" s="26">
        <f t="shared" si="5"/>
        <v>63.327776234139115</v>
      </c>
      <c r="E72" s="4">
        <f t="shared" si="7"/>
        <v>0.7198</v>
      </c>
      <c r="F72" s="20">
        <f t="shared" si="6"/>
        <v>94.237762253183206</v>
      </c>
      <c r="G72" s="1">
        <v>66</v>
      </c>
      <c r="H72" s="1" t="s">
        <v>442</v>
      </c>
    </row>
    <row r="73" spans="1:8" x14ac:dyDescent="0.2">
      <c r="A73" s="1">
        <v>67</v>
      </c>
      <c r="B73" s="8">
        <v>4.6331018518518514E-2</v>
      </c>
      <c r="C73" s="26">
        <f t="shared" si="2"/>
        <v>66.716666666666654</v>
      </c>
      <c r="D73" s="26">
        <f t="shared" si="5"/>
        <v>64.238068395340093</v>
      </c>
      <c r="E73" s="4">
        <f t="shared" si="7"/>
        <v>0.70960000000000001</v>
      </c>
      <c r="F73" s="20">
        <f t="shared" si="6"/>
        <v>96.284888926315432</v>
      </c>
      <c r="G73" s="1">
        <v>67</v>
      </c>
      <c r="H73" s="1" t="s">
        <v>443</v>
      </c>
    </row>
    <row r="74" spans="1:8" x14ac:dyDescent="0.2">
      <c r="A74" s="1">
        <v>68</v>
      </c>
      <c r="B74" s="8">
        <v>4.7557870370370368E-2</v>
      </c>
      <c r="C74" s="26">
        <f t="shared" si="2"/>
        <v>68.483333333333334</v>
      </c>
      <c r="D74" s="26">
        <f t="shared" ref="D74:D105" si="8">E$4/E74</f>
        <v>65.174911829186925</v>
      </c>
      <c r="E74" s="4">
        <f t="shared" si="7"/>
        <v>0.69940000000000002</v>
      </c>
      <c r="F74" s="20">
        <f t="shared" si="6"/>
        <v>95.169012162356182</v>
      </c>
      <c r="G74" s="1">
        <v>68</v>
      </c>
      <c r="H74" s="1" t="s">
        <v>444</v>
      </c>
    </row>
    <row r="75" spans="1:8" x14ac:dyDescent="0.2">
      <c r="A75" s="1">
        <v>69</v>
      </c>
      <c r="B75" s="8">
        <v>4.9560185185185186E-2</v>
      </c>
      <c r="C75" s="26">
        <f t="shared" ref="C75:C89" si="9">B75*1440</f>
        <v>71.366666666666674</v>
      </c>
      <c r="D75" s="26">
        <f t="shared" si="8"/>
        <v>66.139485393693164</v>
      </c>
      <c r="E75" s="4">
        <f t="shared" si="7"/>
        <v>0.68920000000000003</v>
      </c>
      <c r="F75" s="20">
        <f t="shared" si="6"/>
        <v>92.675598403119778</v>
      </c>
      <c r="G75" s="1">
        <v>69</v>
      </c>
      <c r="H75" s="1" t="s">
        <v>445</v>
      </c>
    </row>
    <row r="76" spans="1:8" x14ac:dyDescent="0.2">
      <c r="A76" s="1">
        <v>70</v>
      </c>
      <c r="B76" s="8">
        <v>5.0601851851851849E-2</v>
      </c>
      <c r="C76" s="26">
        <f t="shared" si="9"/>
        <v>72.86666666666666</v>
      </c>
      <c r="D76" s="26">
        <f t="shared" si="8"/>
        <v>67.123153192951449</v>
      </c>
      <c r="E76" s="4">
        <f t="shared" si="7"/>
        <v>0.67910000000000004</v>
      </c>
      <c r="F76" s="20">
        <f t="shared" si="6"/>
        <v>92.117776568551861</v>
      </c>
      <c r="G76" s="1">
        <v>70</v>
      </c>
      <c r="H76" s="1" t="s">
        <v>446</v>
      </c>
    </row>
    <row r="77" spans="1:8" x14ac:dyDescent="0.2">
      <c r="A77" s="1">
        <v>71</v>
      </c>
      <c r="B77" s="8">
        <v>5.3587962962962969E-2</v>
      </c>
      <c r="C77" s="26">
        <f t="shared" si="9"/>
        <v>77.166666666666671</v>
      </c>
      <c r="D77" s="26">
        <f t="shared" si="8"/>
        <v>68.146708526436441</v>
      </c>
      <c r="E77" s="4">
        <f t="shared" si="7"/>
        <v>0.66890000000000005</v>
      </c>
      <c r="F77" s="20">
        <f t="shared" si="6"/>
        <v>88.311069364712452</v>
      </c>
      <c r="G77" s="1">
        <v>71</v>
      </c>
      <c r="H77" s="1" t="s">
        <v>447</v>
      </c>
    </row>
    <row r="78" spans="1:8" x14ac:dyDescent="0.2">
      <c r="A78" s="1">
        <v>72</v>
      </c>
      <c r="B78" s="8">
        <v>5.1747685185185188E-2</v>
      </c>
      <c r="C78" s="26">
        <f t="shared" si="9"/>
        <v>74.516666666666666</v>
      </c>
      <c r="D78" s="26">
        <f t="shared" si="8"/>
        <v>69.201963463387486</v>
      </c>
      <c r="E78" s="4">
        <f t="shared" si="7"/>
        <v>0.65869999999999995</v>
      </c>
      <c r="F78" s="20">
        <f t="shared" si="6"/>
        <v>92.867765775067085</v>
      </c>
      <c r="G78" s="1">
        <v>72</v>
      </c>
      <c r="H78" s="1" t="s">
        <v>448</v>
      </c>
    </row>
    <row r="79" spans="1:8" x14ac:dyDescent="0.2">
      <c r="A79" s="1">
        <v>73</v>
      </c>
      <c r="B79" s="8">
        <v>5.8460648148148144E-2</v>
      </c>
      <c r="C79" s="26">
        <f t="shared" si="9"/>
        <v>84.183333333333323</v>
      </c>
      <c r="D79" s="26">
        <f t="shared" si="8"/>
        <v>70.290413775379093</v>
      </c>
      <c r="E79" s="4">
        <f t="shared" si="7"/>
        <v>0.64849999999999997</v>
      </c>
      <c r="F79" s="20">
        <f t="shared" si="6"/>
        <v>83.496828875920542</v>
      </c>
      <c r="G79" s="1">
        <v>73</v>
      </c>
      <c r="H79" s="1" t="s">
        <v>449</v>
      </c>
    </row>
    <row r="80" spans="1:8" x14ac:dyDescent="0.2">
      <c r="A80" s="1">
        <v>74</v>
      </c>
      <c r="B80" s="8">
        <v>6.2766203703703713E-2</v>
      </c>
      <c r="C80" s="26">
        <f t="shared" si="9"/>
        <v>90.38333333333334</v>
      </c>
      <c r="D80" s="26">
        <f t="shared" si="8"/>
        <v>71.41365084338608</v>
      </c>
      <c r="E80" s="4">
        <f t="shared" si="7"/>
        <v>0.63829999999999998</v>
      </c>
      <c r="F80" s="20">
        <f t="shared" si="6"/>
        <v>79.011968478760181</v>
      </c>
      <c r="G80" s="1">
        <v>74</v>
      </c>
      <c r="H80" s="1" t="s">
        <v>450</v>
      </c>
    </row>
    <row r="81" spans="1:8" x14ac:dyDescent="0.2">
      <c r="A81" s="1">
        <v>75</v>
      </c>
      <c r="B81" s="8">
        <v>5.8993055555555556E-2</v>
      </c>
      <c r="C81" s="26">
        <f t="shared" si="9"/>
        <v>84.95</v>
      </c>
      <c r="D81" s="26">
        <f t="shared" si="8"/>
        <v>72.573369421005154</v>
      </c>
      <c r="E81" s="4">
        <f t="shared" si="7"/>
        <v>0.62809999999999999</v>
      </c>
      <c r="F81" s="20">
        <f t="shared" si="6"/>
        <v>85.430687958805365</v>
      </c>
      <c r="G81" s="1">
        <v>75</v>
      </c>
      <c r="H81" s="1" t="s">
        <v>451</v>
      </c>
    </row>
    <row r="82" spans="1:8" x14ac:dyDescent="0.2">
      <c r="A82" s="1">
        <v>76</v>
      </c>
      <c r="B82" s="8">
        <v>6.3900462962962964E-2</v>
      </c>
      <c r="C82" s="26">
        <f t="shared" si="9"/>
        <v>92.016666666666666</v>
      </c>
      <c r="D82" s="26">
        <f t="shared" si="8"/>
        <v>73.78331714686523</v>
      </c>
      <c r="E82" s="4">
        <f t="shared" si="7"/>
        <v>0.61780000000000002</v>
      </c>
      <c r="F82" s="20">
        <f t="shared" si="6"/>
        <v>80.184731548848291</v>
      </c>
      <c r="G82" s="1">
        <v>76</v>
      </c>
      <c r="H82" s="1" t="s">
        <v>452</v>
      </c>
    </row>
    <row r="83" spans="1:8" x14ac:dyDescent="0.2">
      <c r="A83" s="1">
        <v>77</v>
      </c>
      <c r="B83" s="8">
        <v>6.9467592592592595E-2</v>
      </c>
      <c r="C83" s="26">
        <f t="shared" si="9"/>
        <v>100.03333333333333</v>
      </c>
      <c r="D83" s="26">
        <f t="shared" si="8"/>
        <v>75.120852559876951</v>
      </c>
      <c r="E83" s="4">
        <f t="shared" si="7"/>
        <v>0.60680000000000001</v>
      </c>
      <c r="F83" s="20">
        <f t="shared" si="6"/>
        <v>75.095820619670391</v>
      </c>
      <c r="G83" s="1">
        <v>77</v>
      </c>
      <c r="H83" s="1" t="s">
        <v>453</v>
      </c>
    </row>
    <row r="84" spans="1:8" x14ac:dyDescent="0.2">
      <c r="A84" s="1">
        <v>78</v>
      </c>
      <c r="B84" s="8">
        <v>7.2754629629629627E-2</v>
      </c>
      <c r="C84" s="26">
        <f t="shared" si="9"/>
        <v>104.76666666666667</v>
      </c>
      <c r="D84" s="26">
        <f t="shared" si="8"/>
        <v>76.597770682798412</v>
      </c>
      <c r="E84" s="4">
        <f t="shared" si="7"/>
        <v>0.59509999999999996</v>
      </c>
      <c r="F84" s="20">
        <f t="shared" si="6"/>
        <v>73.11273052764723</v>
      </c>
      <c r="G84" s="1">
        <v>78</v>
      </c>
      <c r="H84" s="1" t="s">
        <v>454</v>
      </c>
    </row>
    <row r="85" spans="1:8" x14ac:dyDescent="0.2">
      <c r="A85" s="1">
        <v>79</v>
      </c>
      <c r="B85" s="8">
        <v>7.9351851851851854E-2</v>
      </c>
      <c r="C85" s="26">
        <f t="shared" si="9"/>
        <v>114.26666666666667</v>
      </c>
      <c r="D85" s="26">
        <f t="shared" si="8"/>
        <v>78.254649499284696</v>
      </c>
      <c r="E85" s="4">
        <f t="shared" si="7"/>
        <v>0.58250000000000002</v>
      </c>
      <c r="F85" s="20">
        <f t="shared" si="6"/>
        <v>68.4842323505992</v>
      </c>
      <c r="G85" s="1">
        <v>79</v>
      </c>
      <c r="H85" s="1" t="s">
        <v>455</v>
      </c>
    </row>
    <row r="86" spans="1:8" x14ac:dyDescent="0.2">
      <c r="A86" s="1">
        <v>80</v>
      </c>
      <c r="B86" s="8">
        <v>5.9131944444444445E-2</v>
      </c>
      <c r="C86" s="26">
        <f t="shared" si="9"/>
        <v>85.15</v>
      </c>
      <c r="D86" s="26">
        <f t="shared" si="8"/>
        <v>80.083157648161162</v>
      </c>
      <c r="E86" s="4">
        <f t="shared" si="7"/>
        <v>0.56920000000000004</v>
      </c>
      <c r="F86" s="20">
        <f t="shared" si="6"/>
        <v>94.049509862784689</v>
      </c>
      <c r="G86" s="1">
        <v>80</v>
      </c>
      <c r="H86" s="1" t="s">
        <v>456</v>
      </c>
    </row>
    <row r="87" spans="1:8" x14ac:dyDescent="0.2">
      <c r="A87" s="1">
        <v>81</v>
      </c>
      <c r="B87" s="8">
        <v>7.6284722222222226E-2</v>
      </c>
      <c r="C87" s="26">
        <f t="shared" si="9"/>
        <v>109.85000000000001</v>
      </c>
      <c r="D87" s="26">
        <f t="shared" si="8"/>
        <v>82.117336215696866</v>
      </c>
      <c r="E87" s="4">
        <f t="shared" si="7"/>
        <v>0.55510000000000004</v>
      </c>
      <c r="F87" s="20">
        <f t="shared" si="6"/>
        <v>74.754061188617996</v>
      </c>
      <c r="G87" s="1">
        <v>81</v>
      </c>
      <c r="H87" s="1" t="s">
        <v>457</v>
      </c>
    </row>
    <row r="88" spans="1:8" x14ac:dyDescent="0.2">
      <c r="A88" s="1">
        <v>82</v>
      </c>
      <c r="B88" s="8">
        <v>8.1423611111111113E-2</v>
      </c>
      <c r="C88" s="26">
        <f t="shared" si="9"/>
        <v>117.25</v>
      </c>
      <c r="D88" s="26">
        <f t="shared" si="8"/>
        <v>84.382327533012472</v>
      </c>
      <c r="E88" s="4">
        <f t="shared" si="7"/>
        <v>0.54020000000000001</v>
      </c>
      <c r="F88" s="20"/>
      <c r="G88" s="1">
        <v>82</v>
      </c>
      <c r="H88" s="1" t="s">
        <v>458</v>
      </c>
    </row>
    <row r="89" spans="1:8" x14ac:dyDescent="0.2">
      <c r="A89" s="1">
        <v>83</v>
      </c>
      <c r="B89" s="8">
        <v>8.6516203703703706E-2</v>
      </c>
      <c r="C89" s="26">
        <f t="shared" si="9"/>
        <v>124.58333333333334</v>
      </c>
      <c r="D89" s="26">
        <f t="shared" si="8"/>
        <v>86.891599949167627</v>
      </c>
      <c r="E89" s="4">
        <f t="shared" si="7"/>
        <v>0.52459999999999996</v>
      </c>
      <c r="F89" s="20">
        <f>100*(D89/C89)</f>
        <v>69.745765845485721</v>
      </c>
      <c r="G89" s="1">
        <v>83</v>
      </c>
      <c r="H89" s="1" t="s">
        <v>459</v>
      </c>
    </row>
    <row r="90" spans="1:8" x14ac:dyDescent="0.2">
      <c r="A90" s="1">
        <v>84</v>
      </c>
      <c r="B90" s="8">
        <v>8.8541666666666671E-2</v>
      </c>
      <c r="C90" s="26"/>
      <c r="D90" s="26">
        <f t="shared" si="8"/>
        <v>89.713311028012868</v>
      </c>
      <c r="E90" s="4">
        <f t="shared" si="7"/>
        <v>0.5081</v>
      </c>
      <c r="F90" s="20"/>
      <c r="G90" s="1">
        <v>84</v>
      </c>
      <c r="H90" s="1" t="s">
        <v>460</v>
      </c>
    </row>
    <row r="91" spans="1:8" x14ac:dyDescent="0.2">
      <c r="A91" s="1">
        <v>85</v>
      </c>
      <c r="B91" s="8"/>
      <c r="C91" s="26"/>
      <c r="D91" s="26">
        <f t="shared" si="8"/>
        <v>92.856657839342702</v>
      </c>
      <c r="E91" s="4">
        <f t="shared" si="7"/>
        <v>0.4909</v>
      </c>
      <c r="F91" s="20"/>
      <c r="G91" s="1">
        <v>85</v>
      </c>
      <c r="H91" s="1" t="s">
        <v>224</v>
      </c>
    </row>
    <row r="92" spans="1:8" x14ac:dyDescent="0.2">
      <c r="A92" s="1">
        <v>86</v>
      </c>
      <c r="B92" s="8"/>
      <c r="C92" s="26"/>
      <c r="D92" s="26">
        <f t="shared" si="8"/>
        <v>96.391062240078952</v>
      </c>
      <c r="E92" s="4">
        <f t="shared" si="7"/>
        <v>0.47289999999999999</v>
      </c>
      <c r="F92" s="20"/>
      <c r="G92" s="1">
        <v>86</v>
      </c>
      <c r="H92" s="1" t="s">
        <v>82</v>
      </c>
    </row>
    <row r="93" spans="1:8" x14ac:dyDescent="0.2">
      <c r="A93" s="1">
        <v>87</v>
      </c>
      <c r="B93" s="8">
        <v>0.1034837962962963</v>
      </c>
      <c r="C93" s="26"/>
      <c r="D93" s="26">
        <f t="shared" si="8"/>
        <v>100.3817074065918</v>
      </c>
      <c r="E93" s="4">
        <f t="shared" si="7"/>
        <v>0.4541</v>
      </c>
      <c r="F93" s="20"/>
      <c r="G93" s="1">
        <v>87</v>
      </c>
      <c r="H93" s="1" t="s">
        <v>461</v>
      </c>
    </row>
    <row r="94" spans="1:8" x14ac:dyDescent="0.2">
      <c r="A94" s="1">
        <v>88</v>
      </c>
      <c r="B94" s="8"/>
      <c r="C94" s="26"/>
      <c r="D94" s="26">
        <f t="shared" si="8"/>
        <v>104.90985807441504</v>
      </c>
      <c r="E94" s="4">
        <f t="shared" si="7"/>
        <v>0.4345</v>
      </c>
      <c r="F94" s="20"/>
      <c r="G94" s="1">
        <v>88</v>
      </c>
      <c r="H94" s="1" t="s">
        <v>224</v>
      </c>
    </row>
    <row r="95" spans="1:8" x14ac:dyDescent="0.2">
      <c r="A95" s="1">
        <v>89</v>
      </c>
      <c r="B95" s="8"/>
      <c r="C95" s="26"/>
      <c r="D95" s="26">
        <f t="shared" si="8"/>
        <v>110.05150490906165</v>
      </c>
      <c r="E95" s="4">
        <f t="shared" si="7"/>
        <v>0.41420000000000001</v>
      </c>
      <c r="F95" s="20"/>
      <c r="G95" s="1">
        <v>89</v>
      </c>
      <c r="H95" s="1" t="s">
        <v>82</v>
      </c>
    </row>
    <row r="96" spans="1:8" x14ac:dyDescent="0.2">
      <c r="A96" s="1">
        <v>90</v>
      </c>
      <c r="B96" s="8">
        <v>0.11505787037037037</v>
      </c>
      <c r="C96" s="26"/>
      <c r="D96" s="26">
        <f t="shared" si="8"/>
        <v>115.95861952005427</v>
      </c>
      <c r="E96" s="4">
        <f t="shared" si="7"/>
        <v>0.3931</v>
      </c>
      <c r="F96" s="20"/>
      <c r="G96" s="1">
        <v>90</v>
      </c>
      <c r="H96" s="1" t="s">
        <v>462</v>
      </c>
    </row>
    <row r="97" spans="1:8" x14ac:dyDescent="0.2">
      <c r="A97" s="1">
        <v>91</v>
      </c>
      <c r="B97" s="8">
        <v>0.12012731481481481</v>
      </c>
      <c r="C97" s="26"/>
      <c r="D97" s="26">
        <f t="shared" si="8"/>
        <v>122.79992816091955</v>
      </c>
      <c r="E97" s="4">
        <f t="shared" si="7"/>
        <v>0.37119999999999997</v>
      </c>
      <c r="F97" s="20"/>
      <c r="G97" s="1">
        <v>91</v>
      </c>
      <c r="H97" s="1" t="s">
        <v>463</v>
      </c>
    </row>
    <row r="98" spans="1:8" x14ac:dyDescent="0.2">
      <c r="A98" s="1">
        <v>92</v>
      </c>
      <c r="B98" s="8"/>
      <c r="C98" s="26"/>
      <c r="D98" s="26">
        <f t="shared" si="8"/>
        <v>130.79866092778576</v>
      </c>
      <c r="E98" s="4">
        <f t="shared" ref="E98:E106" si="10">ROUND(1-IF(A98&lt;I$3,0,IF(A98&lt;I$4,G$3*(A98-I$3)^2,G$2+G$4*(A98-I$4)+(A98&gt;I$5)*G$5*(A98-I$5)^2)),4)</f>
        <v>0.34849999999999998</v>
      </c>
      <c r="F98" s="20"/>
      <c r="G98" s="1">
        <v>92</v>
      </c>
    </row>
    <row r="99" spans="1:8" x14ac:dyDescent="0.2">
      <c r="A99" s="1">
        <v>93</v>
      </c>
      <c r="B99" s="8"/>
      <c r="C99" s="26"/>
      <c r="D99" s="26">
        <f t="shared" si="8"/>
        <v>140.25641025641025</v>
      </c>
      <c r="E99" s="4">
        <f t="shared" si="10"/>
        <v>0.32500000000000001</v>
      </c>
      <c r="F99" s="20"/>
      <c r="G99" s="1">
        <v>93</v>
      </c>
    </row>
    <row r="100" spans="1:8" x14ac:dyDescent="0.2">
      <c r="A100" s="1">
        <v>94</v>
      </c>
      <c r="B100" s="8"/>
      <c r="C100" s="26"/>
      <c r="D100" s="26">
        <f t="shared" si="8"/>
        <v>151.59073273473007</v>
      </c>
      <c r="E100" s="4">
        <f t="shared" si="10"/>
        <v>0.30070000000000002</v>
      </c>
      <c r="F100" s="20"/>
      <c r="G100" s="1">
        <v>94</v>
      </c>
    </row>
    <row r="101" spans="1:8" x14ac:dyDescent="0.2">
      <c r="A101" s="1">
        <v>95</v>
      </c>
      <c r="B101" s="8"/>
      <c r="C101" s="26"/>
      <c r="D101" s="26">
        <f t="shared" si="8"/>
        <v>165.33671865554348</v>
      </c>
      <c r="E101" s="4">
        <f t="shared" si="10"/>
        <v>0.2757</v>
      </c>
      <c r="F101" s="20"/>
      <c r="G101" s="1">
        <v>95</v>
      </c>
    </row>
    <row r="102" spans="1:8" x14ac:dyDescent="0.2">
      <c r="A102" s="1">
        <v>96</v>
      </c>
      <c r="C102" s="26"/>
      <c r="D102" s="26">
        <f t="shared" si="8"/>
        <v>182.406295851674</v>
      </c>
      <c r="E102" s="4">
        <f t="shared" si="10"/>
        <v>0.24990000000000001</v>
      </c>
      <c r="F102" s="20"/>
      <c r="G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8"/>
        <v>204.13494551425586</v>
      </c>
      <c r="E103" s="4">
        <f t="shared" si="10"/>
        <v>0.2233</v>
      </c>
      <c r="G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8"/>
        <v>232.68674493789351</v>
      </c>
      <c r="E104" s="4">
        <f t="shared" si="10"/>
        <v>0.19589999999999999</v>
      </c>
      <c r="G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 t="shared" si="8"/>
        <v>271.65276122367897</v>
      </c>
      <c r="E105" s="4">
        <f t="shared" si="10"/>
        <v>0.1678</v>
      </c>
      <c r="G105" s="1">
        <v>99</v>
      </c>
    </row>
    <row r="106" spans="1:8" x14ac:dyDescent="0.2">
      <c r="A106" s="1">
        <v>100</v>
      </c>
      <c r="D106" s="26">
        <f>E$4/E106</f>
        <v>328.17374610031203</v>
      </c>
      <c r="E106" s="4">
        <f t="shared" si="10"/>
        <v>0.1389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 x14ac:dyDescent="0.25">
      <c r="A1" s="31" t="s">
        <v>87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3.5260000000000014E-2</v>
      </c>
      <c r="G2" s="105">
        <f>(+I$4-I$3)*G$4/2</f>
        <v>0.10529510168339359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2.0975609756097554E-3</v>
      </c>
      <c r="G3" s="105">
        <f>G4/(2*(+I4-I3))</f>
        <v>2.4862980152779536E-4</v>
      </c>
      <c r="H3" s="107">
        <v>21.1</v>
      </c>
      <c r="I3" s="147">
        <f>Parameters!$AA$21</f>
        <v>28.274701604924807</v>
      </c>
    </row>
    <row r="4" spans="1:18" ht="15.75" x14ac:dyDescent="0.25">
      <c r="A4" s="32"/>
      <c r="B4" s="32"/>
      <c r="C4" s="32"/>
      <c r="D4" s="36">
        <f>Parameters!G21</f>
        <v>3.4027777777777775E-2</v>
      </c>
      <c r="E4" s="37">
        <f>D4*1440</f>
        <v>48.999999999999993</v>
      </c>
      <c r="F4" s="104">
        <v>1.72E-2</v>
      </c>
      <c r="G4" s="104">
        <f>Parameters!$AD$21</f>
        <v>1.0233181369132706E-2</v>
      </c>
      <c r="H4" s="107">
        <v>17</v>
      </c>
      <c r="I4" s="147">
        <f>Parameters!$AB$21</f>
        <v>48.853854438276315</v>
      </c>
      <c r="J4" s="26"/>
    </row>
    <row r="5" spans="1:18" ht="15.75" x14ac:dyDescent="0.25">
      <c r="A5" s="32"/>
      <c r="B5" s="32"/>
      <c r="C5" s="32"/>
      <c r="D5" s="36"/>
      <c r="E5" s="32">
        <f>E4*60</f>
        <v>2939.9999999999995</v>
      </c>
      <c r="F5" s="104">
        <v>9.1E-4</v>
      </c>
      <c r="G5" s="104">
        <f>Parameters!$AE$21</f>
        <v>3.9210966524678569E-4</v>
      </c>
      <c r="H5" s="107">
        <v>15</v>
      </c>
      <c r="I5" s="147">
        <f>Parameters!$AC$21</f>
        <v>75.573615722216161</v>
      </c>
      <c r="J5" s="26"/>
    </row>
    <row r="6" spans="1:18" ht="27.95" customHeight="1" x14ac:dyDescent="0.25">
      <c r="A6" s="38" t="s">
        <v>71</v>
      </c>
      <c r="B6" s="38" t="s">
        <v>32</v>
      </c>
      <c r="C6" s="38" t="s">
        <v>72</v>
      </c>
      <c r="D6" s="38" t="s">
        <v>382</v>
      </c>
      <c r="E6" s="38" t="s">
        <v>464</v>
      </c>
      <c r="F6" s="38" t="s">
        <v>299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1" t="s">
        <v>82</v>
      </c>
      <c r="G7" s="1">
        <v>1</v>
      </c>
      <c r="R7" s="1">
        <v>1</v>
      </c>
    </row>
    <row r="8" spans="1:18" x14ac:dyDescent="0.2">
      <c r="A8" s="1">
        <v>2</v>
      </c>
      <c r="B8" s="1" t="s">
        <v>82</v>
      </c>
      <c r="G8" s="1">
        <v>2</v>
      </c>
      <c r="R8" s="1">
        <v>2</v>
      </c>
    </row>
    <row r="9" spans="1:18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0.59289999999999998</v>
      </c>
      <c r="F9" s="20"/>
      <c r="G9" s="1">
        <v>3</v>
      </c>
      <c r="Q9" s="42"/>
      <c r="R9" s="1">
        <v>3</v>
      </c>
    </row>
    <row r="10" spans="1:18" x14ac:dyDescent="0.2">
      <c r="A10" s="1">
        <v>4</v>
      </c>
      <c r="B10" s="8"/>
      <c r="C10" s="26"/>
      <c r="D10" s="26"/>
      <c r="E10" s="4">
        <f t="shared" si="0"/>
        <v>0.63100000000000001</v>
      </c>
      <c r="F10" s="20"/>
      <c r="G10" s="1">
        <v>4</v>
      </c>
      <c r="Q10" s="42"/>
      <c r="R10" s="1">
        <v>4</v>
      </c>
    </row>
    <row r="11" spans="1:18" x14ac:dyDescent="0.2">
      <c r="A11" s="1">
        <v>5</v>
      </c>
      <c r="B11" s="8"/>
      <c r="C11" s="26"/>
      <c r="D11" s="26">
        <f t="shared" ref="D11:D42" si="1">E$4/E11</f>
        <v>73.430241270792735</v>
      </c>
      <c r="E11" s="4">
        <f t="shared" si="0"/>
        <v>0.6673</v>
      </c>
      <c r="F11" s="20"/>
      <c r="G11" s="1">
        <v>5</v>
      </c>
      <c r="H11" s="24"/>
      <c r="Q11" s="42">
        <f t="shared" ref="Q11:Q25" si="2">$E$4/($E11*0.8*24*60)</f>
        <v>6.3741528880896486E-2</v>
      </c>
      <c r="R11" s="1">
        <v>5</v>
      </c>
    </row>
    <row r="12" spans="1:18" x14ac:dyDescent="0.2">
      <c r="A12" s="1">
        <v>6</v>
      </c>
      <c r="B12" s="8"/>
      <c r="C12" s="26"/>
      <c r="D12" s="26">
        <f t="shared" si="1"/>
        <v>69.820461669991445</v>
      </c>
      <c r="E12" s="4">
        <f t="shared" si="0"/>
        <v>0.70179999999999998</v>
      </c>
      <c r="F12" s="20"/>
      <c r="G12" s="1">
        <v>6</v>
      </c>
      <c r="H12" s="24"/>
      <c r="Q12" s="42">
        <f t="shared" si="2"/>
        <v>6.0608039644089791E-2</v>
      </c>
      <c r="R12" s="1">
        <v>6</v>
      </c>
    </row>
    <row r="13" spans="1:18" x14ac:dyDescent="0.2">
      <c r="A13" s="1">
        <v>7</v>
      </c>
      <c r="B13" s="8">
        <v>6.1377314814814815E-2</v>
      </c>
      <c r="C13" s="26">
        <f t="shared" ref="C13:C75" si="3">B13*1440</f>
        <v>88.38333333333334</v>
      </c>
      <c r="D13" s="26">
        <f t="shared" si="1"/>
        <v>66.71204901293396</v>
      </c>
      <c r="E13" s="4">
        <f t="shared" si="0"/>
        <v>0.73450000000000004</v>
      </c>
      <c r="F13" s="20">
        <f t="shared" ref="F13:F72" si="4">100*(D13/C13)</f>
        <v>75.480349628060296</v>
      </c>
      <c r="G13" s="1">
        <v>7</v>
      </c>
      <c r="H13" s="24" t="s">
        <v>465</v>
      </c>
      <c r="Q13" s="42">
        <f t="shared" si="2"/>
        <v>5.7909764768171841E-2</v>
      </c>
      <c r="R13" s="1">
        <v>7</v>
      </c>
    </row>
    <row r="14" spans="1:18" x14ac:dyDescent="0.2">
      <c r="A14" s="1">
        <v>8</v>
      </c>
      <c r="B14" s="8">
        <v>5.9745370370370372E-2</v>
      </c>
      <c r="C14" s="26">
        <f t="shared" si="3"/>
        <v>86.033333333333331</v>
      </c>
      <c r="D14" s="26">
        <f t="shared" si="1"/>
        <v>64.018813692187081</v>
      </c>
      <c r="E14" s="4">
        <f t="shared" si="0"/>
        <v>0.76539999999999997</v>
      </c>
      <c r="F14" s="20">
        <f t="shared" si="4"/>
        <v>74.411639316761423</v>
      </c>
      <c r="G14" s="1">
        <v>8</v>
      </c>
      <c r="H14" s="24" t="s">
        <v>466</v>
      </c>
      <c r="Q14" s="42">
        <f t="shared" si="2"/>
        <v>5.5571886885579069E-2</v>
      </c>
      <c r="R14" s="1">
        <v>8</v>
      </c>
    </row>
    <row r="15" spans="1:18" x14ac:dyDescent="0.2">
      <c r="A15" s="1">
        <v>9</v>
      </c>
      <c r="B15" s="8">
        <v>4.8414351851851854E-2</v>
      </c>
      <c r="C15" s="26">
        <f t="shared" si="3"/>
        <v>69.716666666666669</v>
      </c>
      <c r="D15" s="26">
        <f t="shared" si="1"/>
        <v>61.681772406847927</v>
      </c>
      <c r="E15" s="4">
        <f t="shared" si="0"/>
        <v>0.7944</v>
      </c>
      <c r="F15" s="20">
        <f t="shared" si="4"/>
        <v>88.474930538151455</v>
      </c>
      <c r="G15" s="1">
        <v>9</v>
      </c>
      <c r="H15" s="24" t="s">
        <v>467</v>
      </c>
      <c r="Q15" s="42">
        <f t="shared" si="2"/>
        <v>5.3543205214277703E-2</v>
      </c>
      <c r="R15" s="1">
        <v>9</v>
      </c>
    </row>
    <row r="16" spans="1:18" x14ac:dyDescent="0.2">
      <c r="A16" s="1">
        <v>10</v>
      </c>
      <c r="B16" s="8"/>
      <c r="C16" s="26"/>
      <c r="D16" s="26">
        <f t="shared" si="1"/>
        <v>59.639727361246344</v>
      </c>
      <c r="E16" s="4">
        <f t="shared" si="0"/>
        <v>0.8216</v>
      </c>
      <c r="F16" s="20"/>
      <c r="G16" s="1">
        <v>10</v>
      </c>
      <c r="H16" s="24" t="s">
        <v>224</v>
      </c>
      <c r="Q16" s="42">
        <f t="shared" si="2"/>
        <v>5.1770596667748553E-2</v>
      </c>
      <c r="R16" s="1">
        <v>10</v>
      </c>
    </row>
    <row r="17" spans="1:18" x14ac:dyDescent="0.2">
      <c r="A17" s="1">
        <v>11</v>
      </c>
      <c r="B17" s="8"/>
      <c r="C17" s="26"/>
      <c r="D17" s="26">
        <f t="shared" si="1"/>
        <v>57.851239669421481</v>
      </c>
      <c r="E17" s="4">
        <f t="shared" si="0"/>
        <v>0.84699999999999998</v>
      </c>
      <c r="F17" s="20"/>
      <c r="G17" s="1">
        <v>11</v>
      </c>
      <c r="H17" s="24"/>
      <c r="Q17" s="42">
        <f t="shared" si="2"/>
        <v>5.0218089990817262E-2</v>
      </c>
      <c r="R17" s="1">
        <v>11</v>
      </c>
    </row>
    <row r="18" spans="1:18" x14ac:dyDescent="0.2">
      <c r="A18" s="1">
        <v>12</v>
      </c>
      <c r="B18" s="8">
        <v>4.0729166666666664E-2</v>
      </c>
      <c r="C18" s="26">
        <f t="shared" si="3"/>
        <v>58.65</v>
      </c>
      <c r="D18" s="26">
        <f t="shared" si="1"/>
        <v>56.283023202389145</v>
      </c>
      <c r="E18" s="4">
        <f t="shared" si="0"/>
        <v>0.87060000000000004</v>
      </c>
      <c r="F18" s="20">
        <f t="shared" si="4"/>
        <v>95.964233934167339</v>
      </c>
      <c r="G18" s="1">
        <v>12</v>
      </c>
      <c r="H18" s="24" t="s">
        <v>468</v>
      </c>
      <c r="Q18" s="42">
        <f t="shared" si="2"/>
        <v>4.8856790974296134E-2</v>
      </c>
      <c r="R18" s="1">
        <v>12</v>
      </c>
    </row>
    <row r="19" spans="1:18" x14ac:dyDescent="0.2">
      <c r="A19" s="1">
        <v>13</v>
      </c>
      <c r="B19" s="8">
        <v>4.1342592592592591E-2</v>
      </c>
      <c r="C19" s="26">
        <f t="shared" si="3"/>
        <v>59.533333333333331</v>
      </c>
      <c r="D19" s="26">
        <f t="shared" si="1"/>
        <v>54.91426650229743</v>
      </c>
      <c r="E19" s="4">
        <f t="shared" si="0"/>
        <v>0.89229999999999998</v>
      </c>
      <c r="F19" s="20">
        <f t="shared" si="4"/>
        <v>92.241209130398829</v>
      </c>
      <c r="G19" s="1">
        <v>13</v>
      </c>
      <c r="H19" s="24" t="s">
        <v>469</v>
      </c>
      <c r="Q19" s="42">
        <f t="shared" si="2"/>
        <v>4.7668634116577631E-2</v>
      </c>
      <c r="R19" s="1">
        <v>13</v>
      </c>
    </row>
    <row r="20" spans="1:18" x14ac:dyDescent="0.2">
      <c r="A20" s="1">
        <v>14</v>
      </c>
      <c r="B20" s="8">
        <v>4.1840277777777775E-2</v>
      </c>
      <c r="C20" s="26">
        <f t="shared" si="3"/>
        <v>60.249999999999993</v>
      </c>
      <c r="D20" s="26">
        <f t="shared" si="1"/>
        <v>53.71629028721771</v>
      </c>
      <c r="E20" s="4">
        <f t="shared" si="0"/>
        <v>0.91220000000000001</v>
      </c>
      <c r="F20" s="20">
        <f t="shared" si="4"/>
        <v>89.155668526502424</v>
      </c>
      <c r="G20" s="1">
        <v>14</v>
      </c>
      <c r="H20" s="24" t="s">
        <v>470</v>
      </c>
      <c r="Q20" s="42">
        <f t="shared" si="2"/>
        <v>4.6628724207654251E-2</v>
      </c>
      <c r="R20" s="1">
        <v>14</v>
      </c>
    </row>
    <row r="21" spans="1:18" x14ac:dyDescent="0.2">
      <c r="A21" s="1">
        <v>15</v>
      </c>
      <c r="B21" s="8">
        <v>3.7534722222222219E-2</v>
      </c>
      <c r="C21" s="26">
        <f t="shared" si="3"/>
        <v>54.05</v>
      </c>
      <c r="D21" s="26">
        <f t="shared" si="1"/>
        <v>52.671181339352891</v>
      </c>
      <c r="E21" s="4">
        <f t="shared" si="0"/>
        <v>0.93030000000000002</v>
      </c>
      <c r="F21" s="20">
        <f t="shared" si="4"/>
        <v>97.448994152364278</v>
      </c>
      <c r="G21" s="1">
        <v>15</v>
      </c>
      <c r="H21" s="24" t="s">
        <v>471</v>
      </c>
      <c r="Q21" s="42">
        <f t="shared" si="2"/>
        <v>4.5721511579299386E-2</v>
      </c>
      <c r="R21" s="1">
        <v>15</v>
      </c>
    </row>
    <row r="22" spans="1:18" x14ac:dyDescent="0.2">
      <c r="A22" s="1">
        <v>16</v>
      </c>
      <c r="B22" s="8">
        <v>3.9108796296296301E-2</v>
      </c>
      <c r="C22" s="26">
        <f t="shared" si="3"/>
        <v>56.316666666666677</v>
      </c>
      <c r="D22" s="26">
        <f t="shared" si="1"/>
        <v>51.715039577836407</v>
      </c>
      <c r="E22" s="4">
        <f t="shared" si="0"/>
        <v>0.94750000000000001</v>
      </c>
      <c r="F22" s="20">
        <f t="shared" si="4"/>
        <v>91.829013751707123</v>
      </c>
      <c r="G22" s="1">
        <v>16</v>
      </c>
      <c r="H22" s="24" t="s">
        <v>472</v>
      </c>
      <c r="Q22" s="42">
        <f t="shared" si="2"/>
        <v>4.4891527411316322E-2</v>
      </c>
      <c r="R22" s="1">
        <v>16</v>
      </c>
    </row>
    <row r="23" spans="1:18" x14ac:dyDescent="0.2">
      <c r="A23" s="1">
        <v>17</v>
      </c>
      <c r="B23" s="8">
        <v>3.7337962962962962E-2</v>
      </c>
      <c r="C23" s="26">
        <f t="shared" si="3"/>
        <v>53.766666666666666</v>
      </c>
      <c r="D23" s="26">
        <f t="shared" si="1"/>
        <v>50.792992640199017</v>
      </c>
      <c r="E23" s="4">
        <f t="shared" si="0"/>
        <v>0.9647</v>
      </c>
      <c r="F23" s="20">
        <f t="shared" si="4"/>
        <v>94.469298152880995</v>
      </c>
      <c r="G23" s="1">
        <v>17</v>
      </c>
      <c r="H23" s="24" t="s">
        <v>473</v>
      </c>
      <c r="Q23" s="42">
        <f t="shared" si="2"/>
        <v>4.4091139444617206E-2</v>
      </c>
      <c r="R23" s="1">
        <v>17</v>
      </c>
    </row>
    <row r="24" spans="1:18" x14ac:dyDescent="0.2">
      <c r="A24" s="1">
        <v>18</v>
      </c>
      <c r="B24" s="8">
        <v>3.5879629629629629E-2</v>
      </c>
      <c r="C24" s="26">
        <f t="shared" si="3"/>
        <v>51.666666666666664</v>
      </c>
      <c r="D24" s="26">
        <f t="shared" si="1"/>
        <v>50.010206164523368</v>
      </c>
      <c r="E24" s="4">
        <f t="shared" si="0"/>
        <v>0.9798</v>
      </c>
      <c r="F24" s="20">
        <f t="shared" si="4"/>
        <v>96.793947415206532</v>
      </c>
      <c r="G24" s="1">
        <v>18</v>
      </c>
      <c r="H24" s="24" t="s">
        <v>474</v>
      </c>
      <c r="Q24" s="42">
        <f t="shared" si="2"/>
        <v>4.3411637295593192E-2</v>
      </c>
      <c r="R24" s="1">
        <v>18</v>
      </c>
    </row>
    <row r="25" spans="1:18" x14ac:dyDescent="0.2">
      <c r="A25" s="1">
        <v>19</v>
      </c>
      <c r="B25" s="8">
        <v>3.6747685185185182E-2</v>
      </c>
      <c r="C25" s="26">
        <f t="shared" si="3"/>
        <v>52.916666666666664</v>
      </c>
      <c r="D25" s="26">
        <f t="shared" si="1"/>
        <v>49.459977793479347</v>
      </c>
      <c r="E25" s="4">
        <f t="shared" si="0"/>
        <v>0.99070000000000003</v>
      </c>
      <c r="F25" s="20">
        <f t="shared" si="4"/>
        <v>93.467674570354674</v>
      </c>
      <c r="G25" s="1">
        <v>19</v>
      </c>
      <c r="H25" s="24" t="s">
        <v>475</v>
      </c>
      <c r="Q25" s="42">
        <f t="shared" si="2"/>
        <v>4.2934008501284149E-2</v>
      </c>
      <c r="R25" s="1">
        <v>19</v>
      </c>
    </row>
    <row r="26" spans="1:18" x14ac:dyDescent="0.2">
      <c r="A26" s="1">
        <v>20</v>
      </c>
      <c r="B26" s="8">
        <v>3.5740740740740747E-2</v>
      </c>
      <c r="C26" s="26">
        <f t="shared" si="3"/>
        <v>51.466666666666676</v>
      </c>
      <c r="D26" s="26">
        <f t="shared" si="1"/>
        <v>49.122807017543849</v>
      </c>
      <c r="E26" s="4">
        <f t="shared" si="0"/>
        <v>0.99750000000000005</v>
      </c>
      <c r="F26" s="20">
        <f t="shared" si="4"/>
        <v>95.445868557403841</v>
      </c>
      <c r="G26" s="1">
        <v>20</v>
      </c>
      <c r="H26" s="24" t="s">
        <v>476</v>
      </c>
    </row>
    <row r="27" spans="1:18" x14ac:dyDescent="0.2">
      <c r="A27" s="1">
        <v>21</v>
      </c>
      <c r="B27" s="8">
        <v>3.6620370370370373E-2</v>
      </c>
      <c r="C27" s="26">
        <f t="shared" si="3"/>
        <v>52.733333333333334</v>
      </c>
      <c r="D27" s="26">
        <f t="shared" si="1"/>
        <v>48.999999999999993</v>
      </c>
      <c r="E27" s="4">
        <f t="shared" si="0"/>
        <v>1</v>
      </c>
      <c r="F27" s="20">
        <f t="shared" si="4"/>
        <v>92.920353982300867</v>
      </c>
      <c r="G27" s="1">
        <v>21</v>
      </c>
      <c r="H27" s="24" t="s">
        <v>477</v>
      </c>
    </row>
    <row r="28" spans="1:18" x14ac:dyDescent="0.2">
      <c r="A28" s="1">
        <v>22</v>
      </c>
      <c r="B28" s="8">
        <v>3.5856481481481482E-2</v>
      </c>
      <c r="C28" s="26">
        <f t="shared" si="3"/>
        <v>51.633333333333333</v>
      </c>
      <c r="D28" s="26">
        <f t="shared" si="1"/>
        <v>48.999999999999993</v>
      </c>
      <c r="E28" s="4">
        <f t="shared" si="0"/>
        <v>1</v>
      </c>
      <c r="F28" s="20">
        <f t="shared" si="4"/>
        <v>94.899935442220766</v>
      </c>
      <c r="G28" s="1">
        <v>22</v>
      </c>
      <c r="H28" s="24" t="s">
        <v>478</v>
      </c>
    </row>
    <row r="29" spans="1:18" x14ac:dyDescent="0.2">
      <c r="A29" s="1">
        <v>23</v>
      </c>
      <c r="B29" s="8">
        <v>3.6493055555555549E-2</v>
      </c>
      <c r="C29" s="26">
        <f t="shared" si="3"/>
        <v>52.54999999999999</v>
      </c>
      <c r="D29" s="26">
        <f t="shared" si="1"/>
        <v>48.999999999999993</v>
      </c>
      <c r="E29" s="4">
        <f t="shared" si="0"/>
        <v>1</v>
      </c>
      <c r="F29" s="20">
        <f t="shared" si="4"/>
        <v>93.244529019980973</v>
      </c>
      <c r="G29" s="1">
        <v>23</v>
      </c>
      <c r="H29" s="24" t="s">
        <v>479</v>
      </c>
    </row>
    <row r="30" spans="1:18" x14ac:dyDescent="0.2">
      <c r="A30" s="1">
        <v>24</v>
      </c>
      <c r="B30" s="8">
        <v>3.5891203703703703E-2</v>
      </c>
      <c r="C30" s="26">
        <f t="shared" si="3"/>
        <v>51.68333333333333</v>
      </c>
      <c r="D30" s="26">
        <f t="shared" si="1"/>
        <v>48.999999999999993</v>
      </c>
      <c r="E30" s="4">
        <f t="shared" si="0"/>
        <v>1</v>
      </c>
      <c r="F30" s="20">
        <f t="shared" si="4"/>
        <v>94.8081264108352</v>
      </c>
      <c r="G30" s="1">
        <v>24</v>
      </c>
      <c r="H30" s="24" t="s">
        <v>480</v>
      </c>
    </row>
    <row r="31" spans="1:18" x14ac:dyDescent="0.2">
      <c r="A31" s="1">
        <v>25</v>
      </c>
      <c r="B31" s="8">
        <v>3.6145833333333328E-2</v>
      </c>
      <c r="C31" s="26">
        <f t="shared" si="3"/>
        <v>52.04999999999999</v>
      </c>
      <c r="D31" s="26">
        <f t="shared" si="1"/>
        <v>48.999999999999993</v>
      </c>
      <c r="E31" s="4">
        <f t="shared" si="0"/>
        <v>1</v>
      </c>
      <c r="F31" s="20">
        <f t="shared" si="4"/>
        <v>94.140249759846313</v>
      </c>
      <c r="G31" s="1">
        <v>25</v>
      </c>
      <c r="H31" s="24" t="s">
        <v>481</v>
      </c>
    </row>
    <row r="32" spans="1:18" x14ac:dyDescent="0.2">
      <c r="A32" s="1">
        <v>26</v>
      </c>
      <c r="B32" s="8">
        <v>3.6377314814814814E-2</v>
      </c>
      <c r="C32" s="26">
        <f t="shared" si="3"/>
        <v>52.383333333333333</v>
      </c>
      <c r="D32" s="26">
        <f t="shared" si="1"/>
        <v>48.999999999999993</v>
      </c>
      <c r="E32" s="4">
        <f>1-IF(A32&gt;=H$3,0,IF(A32&gt;=H$4,F$3*(A32-H$3)^2,F$2+F$4*(H$4-A32)+(A32&lt;H$5)*F$5*(H$5-A32)^2))</f>
        <v>1</v>
      </c>
      <c r="F32" s="20">
        <f t="shared" si="4"/>
        <v>93.541202672605777</v>
      </c>
      <c r="G32" s="1">
        <v>26</v>
      </c>
      <c r="H32" s="24" t="s">
        <v>482</v>
      </c>
    </row>
    <row r="33" spans="1:17" x14ac:dyDescent="0.2">
      <c r="A33" s="1">
        <v>27</v>
      </c>
      <c r="B33" s="8">
        <v>3.560185185185185E-2</v>
      </c>
      <c r="C33" s="26">
        <f t="shared" si="3"/>
        <v>51.266666666666666</v>
      </c>
      <c r="D33" s="26">
        <f t="shared" si="1"/>
        <v>48.999999999999993</v>
      </c>
      <c r="E33" s="4">
        <f>1-IF(A33&gt;=H$3,0,IF(A33&gt;=H$4,F$3*(A33-H$3)^2,F$2+F$4*(H$4-A33)+(A33&lt;H$5)*F$5*(H$5-A33)^2))</f>
        <v>1</v>
      </c>
      <c r="F33" s="20">
        <f t="shared" si="4"/>
        <v>95.578673602080613</v>
      </c>
      <c r="G33" s="1">
        <v>27</v>
      </c>
      <c r="H33" s="24" t="s">
        <v>483</v>
      </c>
    </row>
    <row r="34" spans="1:17" x14ac:dyDescent="0.2">
      <c r="A34" s="1">
        <v>28</v>
      </c>
      <c r="B34" s="8">
        <v>3.6273148148148145E-2</v>
      </c>
      <c r="C34" s="26">
        <f t="shared" si="3"/>
        <v>52.233333333333327</v>
      </c>
      <c r="D34" s="26">
        <f t="shared" si="1"/>
        <v>48.999999999999993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93.809827696234834</v>
      </c>
      <c r="G34" s="1">
        <v>28</v>
      </c>
      <c r="H34" s="24" t="s">
        <v>484</v>
      </c>
    </row>
    <row r="35" spans="1:17" x14ac:dyDescent="0.2">
      <c r="A35" s="1">
        <v>29</v>
      </c>
      <c r="B35" s="8">
        <v>3.6018518518518519E-2</v>
      </c>
      <c r="C35" s="26">
        <f t="shared" si="3"/>
        <v>51.866666666666667</v>
      </c>
      <c r="D35" s="26">
        <f t="shared" si="1"/>
        <v>49.004900490048996</v>
      </c>
      <c r="E35" s="4">
        <f t="shared" si="5"/>
        <v>0.99990000000000001</v>
      </c>
      <c r="F35" s="20">
        <f t="shared" si="4"/>
        <v>94.482455957678013</v>
      </c>
      <c r="G35" s="1">
        <v>29</v>
      </c>
      <c r="H35" s="24" t="s">
        <v>485</v>
      </c>
    </row>
    <row r="36" spans="1:17" x14ac:dyDescent="0.2">
      <c r="A36" s="1">
        <v>30</v>
      </c>
      <c r="B36" s="8">
        <v>3.6168981481481483E-2</v>
      </c>
      <c r="C36" s="26">
        <f t="shared" si="3"/>
        <v>52.083333333333336</v>
      </c>
      <c r="D36" s="26">
        <f t="shared" si="1"/>
        <v>49.034324026818766</v>
      </c>
      <c r="E36" s="4">
        <f t="shared" si="5"/>
        <v>0.99929999999999997</v>
      </c>
      <c r="F36" s="20">
        <f t="shared" si="4"/>
        <v>94.145902131492022</v>
      </c>
      <c r="G36" s="1">
        <v>30</v>
      </c>
      <c r="H36" s="24" t="s">
        <v>486</v>
      </c>
    </row>
    <row r="37" spans="1:17" x14ac:dyDescent="0.2">
      <c r="A37" s="1">
        <v>31</v>
      </c>
      <c r="B37" s="8">
        <v>3.5983796296296298E-2</v>
      </c>
      <c r="C37" s="26">
        <f t="shared" si="3"/>
        <v>51.81666666666667</v>
      </c>
      <c r="D37" s="26">
        <f t="shared" si="1"/>
        <v>49.088359046283301</v>
      </c>
      <c r="E37" s="4">
        <f t="shared" si="5"/>
        <v>0.99819999999999998</v>
      </c>
      <c r="F37" s="20">
        <f t="shared" si="4"/>
        <v>94.734690986715918</v>
      </c>
      <c r="G37" s="1">
        <v>31</v>
      </c>
      <c r="H37" s="24" t="s">
        <v>487</v>
      </c>
      <c r="Q37" s="42">
        <f>E$4/(E33*Parameters!AU$13*24*60)</f>
        <v>3.8844495180111613E-2</v>
      </c>
    </row>
    <row r="38" spans="1:17" x14ac:dyDescent="0.2">
      <c r="A38" s="1">
        <v>32</v>
      </c>
      <c r="B38" s="8">
        <v>3.5416666666666666E-2</v>
      </c>
      <c r="C38" s="26">
        <f t="shared" si="3"/>
        <v>51</v>
      </c>
      <c r="D38" s="26">
        <f t="shared" si="1"/>
        <v>49.172102358253881</v>
      </c>
      <c r="E38" s="4">
        <f t="shared" si="5"/>
        <v>0.99650000000000005</v>
      </c>
      <c r="F38" s="20">
        <f t="shared" si="4"/>
        <v>96.415886976968395</v>
      </c>
      <c r="G38" s="1">
        <v>32</v>
      </c>
      <c r="H38" s="24" t="s">
        <v>488</v>
      </c>
    </row>
    <row r="39" spans="1:17" x14ac:dyDescent="0.2">
      <c r="A39" s="1">
        <v>33</v>
      </c>
      <c r="B39" s="8">
        <v>3.560185185185185E-2</v>
      </c>
      <c r="C39" s="26">
        <f t="shared" si="3"/>
        <v>51.266666666666666</v>
      </c>
      <c r="D39" s="26">
        <f t="shared" si="1"/>
        <v>49.275945293644405</v>
      </c>
      <c r="E39" s="4">
        <f t="shared" si="5"/>
        <v>0.99439999999999995</v>
      </c>
      <c r="F39" s="20">
        <f t="shared" si="4"/>
        <v>96.116928401126927</v>
      </c>
      <c r="G39" s="1">
        <v>33</v>
      </c>
      <c r="H39" s="24" t="s">
        <v>489</v>
      </c>
    </row>
    <row r="40" spans="1:17" x14ac:dyDescent="0.2">
      <c r="A40" s="1">
        <v>34</v>
      </c>
      <c r="B40" s="8">
        <v>3.5543981481481475E-2</v>
      </c>
      <c r="C40" s="26">
        <f t="shared" si="3"/>
        <v>51.183333333333323</v>
      </c>
      <c r="D40" s="26">
        <f t="shared" si="1"/>
        <v>49.400141143260399</v>
      </c>
      <c r="E40" s="4">
        <f t="shared" si="5"/>
        <v>0.9919</v>
      </c>
      <c r="F40" s="20">
        <f t="shared" si="4"/>
        <v>96.516068661531236</v>
      </c>
      <c r="G40" s="1">
        <v>34</v>
      </c>
      <c r="H40" s="24" t="s">
        <v>490</v>
      </c>
    </row>
    <row r="41" spans="1:17" x14ac:dyDescent="0.2">
      <c r="A41" s="1">
        <v>35</v>
      </c>
      <c r="B41" s="8">
        <v>3.6249999999999998E-2</v>
      </c>
      <c r="C41" s="26">
        <f t="shared" si="3"/>
        <v>52.199999999999996</v>
      </c>
      <c r="D41" s="26">
        <f t="shared" si="1"/>
        <v>49.555016181229767</v>
      </c>
      <c r="E41" s="4">
        <f t="shared" si="5"/>
        <v>0.98880000000000001</v>
      </c>
      <c r="F41" s="20">
        <f t="shared" si="4"/>
        <v>94.932981190095347</v>
      </c>
      <c r="G41" s="1">
        <v>35</v>
      </c>
      <c r="H41" s="24" t="s">
        <v>491</v>
      </c>
    </row>
    <row r="42" spans="1:17" x14ac:dyDescent="0.2">
      <c r="A42" s="1">
        <v>36</v>
      </c>
      <c r="B42" s="8">
        <v>3.6712962962962961E-2</v>
      </c>
      <c r="C42" s="26">
        <f t="shared" si="3"/>
        <v>52.866666666666667</v>
      </c>
      <c r="D42" s="26">
        <f t="shared" si="1"/>
        <v>49.736094194072265</v>
      </c>
      <c r="E42" s="4">
        <f t="shared" si="5"/>
        <v>0.98519999999999996</v>
      </c>
      <c r="F42" s="20">
        <f t="shared" si="4"/>
        <v>94.078362283869353</v>
      </c>
      <c r="G42" s="1">
        <v>36</v>
      </c>
      <c r="H42" s="24" t="s">
        <v>492</v>
      </c>
    </row>
    <row r="43" spans="1:17" x14ac:dyDescent="0.2">
      <c r="A43" s="1">
        <v>37</v>
      </c>
      <c r="B43" s="8">
        <v>3.7303240740740741E-2</v>
      </c>
      <c r="C43" s="26">
        <f t="shared" si="3"/>
        <v>53.716666666666669</v>
      </c>
      <c r="D43" s="26">
        <f t="shared" ref="D43:D74" si="6">E$4/E43</f>
        <v>49.943940474977062</v>
      </c>
      <c r="E43" s="4">
        <f t="shared" si="5"/>
        <v>0.98109999999999997</v>
      </c>
      <c r="F43" s="20">
        <f t="shared" si="4"/>
        <v>92.97661894193682</v>
      </c>
      <c r="G43" s="1">
        <v>37</v>
      </c>
      <c r="H43" s="24" t="s">
        <v>493</v>
      </c>
    </row>
    <row r="44" spans="1:17" x14ac:dyDescent="0.2">
      <c r="A44" s="1">
        <v>38</v>
      </c>
      <c r="B44" s="8">
        <v>3.7835648148148153E-2</v>
      </c>
      <c r="C44" s="26">
        <f t="shared" si="3"/>
        <v>54.483333333333341</v>
      </c>
      <c r="D44" s="26">
        <f t="shared" si="6"/>
        <v>50.179211469534039</v>
      </c>
      <c r="E44" s="4">
        <f t="shared" si="5"/>
        <v>0.97650000000000003</v>
      </c>
      <c r="F44" s="20">
        <f t="shared" si="4"/>
        <v>92.100112822638167</v>
      </c>
      <c r="G44" s="1">
        <v>38</v>
      </c>
      <c r="H44" s="24" t="s">
        <v>494</v>
      </c>
    </row>
    <row r="45" spans="1:17" x14ac:dyDescent="0.2">
      <c r="A45" s="1">
        <v>39</v>
      </c>
      <c r="B45" s="8">
        <v>3.6805555555555557E-2</v>
      </c>
      <c r="C45" s="26">
        <f t="shared" si="3"/>
        <v>53</v>
      </c>
      <c r="D45" s="26">
        <f t="shared" si="6"/>
        <v>50.442660078237587</v>
      </c>
      <c r="E45" s="4">
        <f t="shared" si="5"/>
        <v>0.97140000000000004</v>
      </c>
      <c r="F45" s="20">
        <f t="shared" si="4"/>
        <v>95.174830336297333</v>
      </c>
      <c r="G45" s="1">
        <v>39</v>
      </c>
      <c r="H45" s="24" t="s">
        <v>495</v>
      </c>
    </row>
    <row r="46" spans="1:17" x14ac:dyDescent="0.2">
      <c r="A46" s="1">
        <v>40</v>
      </c>
      <c r="B46" s="8">
        <v>3.78587962962963E-2</v>
      </c>
      <c r="C46" s="26">
        <f t="shared" si="3"/>
        <v>54.516666666666673</v>
      </c>
      <c r="D46" s="26">
        <f t="shared" si="6"/>
        <v>50.735141851314964</v>
      </c>
      <c r="E46" s="4">
        <f t="shared" si="5"/>
        <v>0.96579999999999999</v>
      </c>
      <c r="F46" s="20">
        <f t="shared" si="4"/>
        <v>93.063543597642848</v>
      </c>
      <c r="G46" s="1">
        <v>40</v>
      </c>
      <c r="H46" s="24" t="s">
        <v>496</v>
      </c>
    </row>
    <row r="47" spans="1:17" x14ac:dyDescent="0.2">
      <c r="A47" s="1">
        <v>41</v>
      </c>
      <c r="B47" s="8">
        <v>3.7870370370370367E-2</v>
      </c>
      <c r="C47" s="26">
        <f t="shared" si="3"/>
        <v>54.533333333333331</v>
      </c>
      <c r="D47" s="26">
        <f t="shared" si="6"/>
        <v>51.057622173595909</v>
      </c>
      <c r="E47" s="4">
        <f t="shared" si="5"/>
        <v>0.9597</v>
      </c>
      <c r="F47" s="20">
        <f t="shared" si="4"/>
        <v>93.626446528598862</v>
      </c>
      <c r="G47" s="1">
        <v>41</v>
      </c>
      <c r="H47" s="24" t="s">
        <v>497</v>
      </c>
    </row>
    <row r="48" spans="1:17" x14ac:dyDescent="0.2">
      <c r="A48" s="1">
        <v>42</v>
      </c>
      <c r="B48" s="8">
        <v>3.6620370370370373E-2</v>
      </c>
      <c r="C48" s="26">
        <f t="shared" si="3"/>
        <v>52.733333333333334</v>
      </c>
      <c r="D48" s="26">
        <f t="shared" si="6"/>
        <v>51.405791019723026</v>
      </c>
      <c r="E48" s="4">
        <f t="shared" si="5"/>
        <v>0.95320000000000005</v>
      </c>
      <c r="F48" s="20">
        <f t="shared" si="4"/>
        <v>97.482536699854023</v>
      </c>
      <c r="G48" s="1">
        <v>42</v>
      </c>
      <c r="H48" s="24" t="s">
        <v>498</v>
      </c>
    </row>
    <row r="49" spans="1:8" x14ac:dyDescent="0.2">
      <c r="A49" s="1">
        <v>43</v>
      </c>
      <c r="B49" s="8">
        <v>3.8576388888888889E-2</v>
      </c>
      <c r="C49" s="26">
        <f t="shared" si="3"/>
        <v>55.55</v>
      </c>
      <c r="D49" s="26">
        <f t="shared" si="6"/>
        <v>51.791565373639138</v>
      </c>
      <c r="E49" s="4">
        <f t="shared" si="5"/>
        <v>0.94610000000000005</v>
      </c>
      <c r="F49" s="20">
        <f t="shared" si="4"/>
        <v>93.234141086659122</v>
      </c>
      <c r="G49" s="1">
        <v>43</v>
      </c>
      <c r="H49" s="24" t="s">
        <v>499</v>
      </c>
    </row>
    <row r="50" spans="1:8" x14ac:dyDescent="0.2">
      <c r="A50" s="1">
        <v>44</v>
      </c>
      <c r="B50" s="8">
        <v>3.8402777777777779E-2</v>
      </c>
      <c r="C50" s="26">
        <f t="shared" si="3"/>
        <v>55.300000000000004</v>
      </c>
      <c r="D50" s="26">
        <f t="shared" si="6"/>
        <v>52.210974960042613</v>
      </c>
      <c r="E50" s="4">
        <f t="shared" si="5"/>
        <v>0.9385</v>
      </c>
      <c r="F50" s="20">
        <f t="shared" si="4"/>
        <v>94.414059602247036</v>
      </c>
      <c r="G50" s="1">
        <v>44</v>
      </c>
      <c r="H50" s="24" t="s">
        <v>500</v>
      </c>
    </row>
    <row r="51" spans="1:8" x14ac:dyDescent="0.2">
      <c r="A51" s="1">
        <v>45</v>
      </c>
      <c r="B51" s="8">
        <v>3.8842592592592588E-2</v>
      </c>
      <c r="C51" s="26">
        <f t="shared" si="3"/>
        <v>55.93333333333333</v>
      </c>
      <c r="D51" s="26">
        <f t="shared" si="6"/>
        <v>52.665520206362849</v>
      </c>
      <c r="E51" s="4">
        <f t="shared" si="5"/>
        <v>0.9304</v>
      </c>
      <c r="F51" s="20">
        <f t="shared" si="4"/>
        <v>94.157664254522373</v>
      </c>
      <c r="G51" s="1">
        <v>45</v>
      </c>
      <c r="H51" s="24" t="s">
        <v>501</v>
      </c>
    </row>
    <row r="52" spans="1:8" x14ac:dyDescent="0.2">
      <c r="A52" s="1">
        <v>46</v>
      </c>
      <c r="B52" s="8">
        <v>3.9270833333333331E-2</v>
      </c>
      <c r="C52" s="26">
        <f t="shared" si="3"/>
        <v>56.55</v>
      </c>
      <c r="D52" s="26">
        <f t="shared" si="6"/>
        <v>53.151100987091866</v>
      </c>
      <c r="E52" s="4">
        <f t="shared" si="5"/>
        <v>0.92190000000000005</v>
      </c>
      <c r="F52" s="20">
        <f t="shared" si="4"/>
        <v>93.989568500604534</v>
      </c>
      <c r="G52" s="1">
        <v>46</v>
      </c>
      <c r="H52" s="24" t="s">
        <v>502</v>
      </c>
    </row>
    <row r="53" spans="1:8" x14ac:dyDescent="0.2">
      <c r="A53" s="1">
        <v>47</v>
      </c>
      <c r="B53" s="8">
        <v>3.9328703703703706E-2</v>
      </c>
      <c r="C53" s="26">
        <f t="shared" si="3"/>
        <v>56.63333333333334</v>
      </c>
      <c r="D53" s="26">
        <f t="shared" si="6"/>
        <v>53.680981595092021</v>
      </c>
      <c r="E53" s="4">
        <f t="shared" si="5"/>
        <v>0.91279999999999994</v>
      </c>
      <c r="F53" s="20">
        <f t="shared" si="4"/>
        <v>94.786900991922323</v>
      </c>
      <c r="G53" s="1">
        <v>47</v>
      </c>
      <c r="H53" s="24" t="s">
        <v>503</v>
      </c>
    </row>
    <row r="54" spans="1:8" x14ac:dyDescent="0.2">
      <c r="A54" s="1">
        <v>48</v>
      </c>
      <c r="B54" s="8">
        <v>3.8576388888888889E-2</v>
      </c>
      <c r="C54" s="26">
        <f t="shared" si="3"/>
        <v>55.55</v>
      </c>
      <c r="D54" s="26">
        <f t="shared" si="6"/>
        <v>54.245544116019033</v>
      </c>
      <c r="E54" s="4">
        <f t="shared" si="5"/>
        <v>0.90329999999999999</v>
      </c>
      <c r="F54" s="20">
        <f t="shared" si="4"/>
        <v>97.651744583292597</v>
      </c>
      <c r="G54" s="1">
        <v>48</v>
      </c>
      <c r="H54" s="24" t="s">
        <v>504</v>
      </c>
    </row>
    <row r="55" spans="1:8" x14ac:dyDescent="0.2">
      <c r="A55" s="1">
        <v>49</v>
      </c>
      <c r="B55" s="8">
        <v>3.9247685185185184E-2</v>
      </c>
      <c r="C55" s="26">
        <f t="shared" si="3"/>
        <v>56.516666666666666</v>
      </c>
      <c r="D55" s="26">
        <f t="shared" si="6"/>
        <v>54.858934169278989</v>
      </c>
      <c r="E55" s="4">
        <f t="shared" si="5"/>
        <v>0.89319999999999999</v>
      </c>
      <c r="F55" s="20">
        <f t="shared" si="4"/>
        <v>97.066825424852226</v>
      </c>
      <c r="G55" s="1">
        <v>49</v>
      </c>
      <c r="H55" s="24" t="s">
        <v>505</v>
      </c>
    </row>
    <row r="56" spans="1:8" x14ac:dyDescent="0.2">
      <c r="A56" s="1">
        <v>50</v>
      </c>
      <c r="B56" s="8">
        <v>4.0428240740740744E-2</v>
      </c>
      <c r="C56" s="26">
        <f t="shared" si="3"/>
        <v>58.216666666666669</v>
      </c>
      <c r="D56" s="26">
        <f t="shared" si="6"/>
        <v>55.49263873159682</v>
      </c>
      <c r="E56" s="4">
        <f t="shared" si="5"/>
        <v>0.88300000000000001</v>
      </c>
      <c r="F56" s="20">
        <f t="shared" si="4"/>
        <v>95.320879584764072</v>
      </c>
      <c r="G56" s="1">
        <v>50</v>
      </c>
      <c r="H56" s="24" t="s">
        <v>506</v>
      </c>
    </row>
    <row r="57" spans="1:8" x14ac:dyDescent="0.2">
      <c r="A57" s="1">
        <v>51</v>
      </c>
      <c r="B57" s="8">
        <v>4.0972222222222222E-2</v>
      </c>
      <c r="C57" s="26">
        <f t="shared" si="3"/>
        <v>59</v>
      </c>
      <c r="D57" s="26">
        <f t="shared" si="6"/>
        <v>56.147587945456621</v>
      </c>
      <c r="E57" s="4">
        <f t="shared" si="5"/>
        <v>0.87270000000000003</v>
      </c>
      <c r="F57" s="20">
        <f t="shared" si="4"/>
        <v>95.165403297384103</v>
      </c>
      <c r="G57" s="1">
        <v>51</v>
      </c>
      <c r="H57" s="24" t="s">
        <v>507</v>
      </c>
    </row>
    <row r="58" spans="1:8" x14ac:dyDescent="0.2">
      <c r="A58" s="1">
        <v>52</v>
      </c>
      <c r="B58" s="8">
        <v>4.116898148148148E-2</v>
      </c>
      <c r="C58" s="26">
        <f t="shared" si="3"/>
        <v>59.283333333333331</v>
      </c>
      <c r="D58" s="26">
        <f t="shared" si="6"/>
        <v>56.81159420289854</v>
      </c>
      <c r="E58" s="4">
        <f t="shared" si="5"/>
        <v>0.86250000000000004</v>
      </c>
      <c r="F58" s="20">
        <f t="shared" si="4"/>
        <v>95.830634022319728</v>
      </c>
      <c r="G58" s="1">
        <v>52</v>
      </c>
      <c r="H58" s="24" t="s">
        <v>508</v>
      </c>
    </row>
    <row r="59" spans="1:8" x14ac:dyDescent="0.2">
      <c r="A59" s="1">
        <v>53</v>
      </c>
      <c r="B59" s="8">
        <v>4.2615740740740739E-2</v>
      </c>
      <c r="C59" s="26">
        <f t="shared" si="3"/>
        <v>61.366666666666667</v>
      </c>
      <c r="D59" s="26">
        <f t="shared" si="6"/>
        <v>57.491493605537954</v>
      </c>
      <c r="E59" s="4">
        <f t="shared" si="5"/>
        <v>0.85229999999999995</v>
      </c>
      <c r="F59" s="20">
        <f t="shared" si="4"/>
        <v>93.685215000876624</v>
      </c>
      <c r="G59" s="1">
        <v>53</v>
      </c>
      <c r="H59" s="24" t="s">
        <v>509</v>
      </c>
    </row>
    <row r="60" spans="1:8" x14ac:dyDescent="0.2">
      <c r="A60" s="1">
        <v>54</v>
      </c>
      <c r="B60" s="8">
        <v>4.4259259259259255E-2</v>
      </c>
      <c r="C60" s="26">
        <f t="shared" si="3"/>
        <v>63.733333333333327</v>
      </c>
      <c r="D60" s="26">
        <f t="shared" si="6"/>
        <v>58.194774346793345</v>
      </c>
      <c r="E60" s="4">
        <f t="shared" si="5"/>
        <v>0.84199999999999997</v>
      </c>
      <c r="F60" s="20">
        <f t="shared" si="4"/>
        <v>91.309792385136006</v>
      </c>
      <c r="G60" s="1">
        <v>54</v>
      </c>
      <c r="H60" s="24" t="s">
        <v>510</v>
      </c>
    </row>
    <row r="61" spans="1:8" x14ac:dyDescent="0.2">
      <c r="A61" s="1">
        <v>55</v>
      </c>
      <c r="B61" s="8">
        <v>4.3506944444444445E-2</v>
      </c>
      <c r="C61" s="26">
        <f t="shared" si="3"/>
        <v>62.65</v>
      </c>
      <c r="D61" s="26">
        <f t="shared" si="6"/>
        <v>58.90839144025005</v>
      </c>
      <c r="E61" s="4">
        <f t="shared" si="5"/>
        <v>0.83179999999999998</v>
      </c>
      <c r="F61" s="20">
        <f t="shared" si="4"/>
        <v>94.027759681165293</v>
      </c>
      <c r="G61" s="1">
        <v>55</v>
      </c>
      <c r="H61" s="24" t="s">
        <v>511</v>
      </c>
    </row>
    <row r="62" spans="1:8" x14ac:dyDescent="0.2">
      <c r="A62" s="1">
        <v>56</v>
      </c>
      <c r="B62" s="8">
        <v>4.4374999999999998E-2</v>
      </c>
      <c r="C62" s="26">
        <f t="shared" si="3"/>
        <v>63.9</v>
      </c>
      <c r="D62" s="26">
        <f t="shared" si="6"/>
        <v>59.639727361246344</v>
      </c>
      <c r="E62" s="4">
        <f t="shared" si="5"/>
        <v>0.8216</v>
      </c>
      <c r="F62" s="20">
        <f t="shared" si="4"/>
        <v>93.332906668617127</v>
      </c>
      <c r="G62" s="1">
        <v>56</v>
      </c>
      <c r="H62" s="24" t="s">
        <v>512</v>
      </c>
    </row>
    <row r="63" spans="1:8" x14ac:dyDescent="0.2">
      <c r="A63" s="1">
        <v>57</v>
      </c>
      <c r="B63" s="8">
        <v>4.5092592592592594E-2</v>
      </c>
      <c r="C63" s="26">
        <f t="shared" si="3"/>
        <v>64.933333333333337</v>
      </c>
      <c r="D63" s="26">
        <f t="shared" si="6"/>
        <v>60.396893874029324</v>
      </c>
      <c r="E63" s="4">
        <f t="shared" si="5"/>
        <v>0.81130000000000002</v>
      </c>
      <c r="F63" s="20">
        <f t="shared" si="4"/>
        <v>93.013696931256646</v>
      </c>
      <c r="G63" s="1">
        <v>57</v>
      </c>
      <c r="H63" s="24" t="s">
        <v>513</v>
      </c>
    </row>
    <row r="64" spans="1:8" x14ac:dyDescent="0.2">
      <c r="A64" s="1">
        <v>58</v>
      </c>
      <c r="B64" s="8">
        <v>4.4594907407407409E-2</v>
      </c>
      <c r="C64" s="26">
        <f t="shared" si="3"/>
        <v>64.216666666666669</v>
      </c>
      <c r="D64" s="26">
        <f t="shared" si="6"/>
        <v>61.165896891773798</v>
      </c>
      <c r="E64" s="4">
        <f t="shared" si="5"/>
        <v>0.80110000000000003</v>
      </c>
      <c r="F64" s="20">
        <f t="shared" si="4"/>
        <v>95.249255476419094</v>
      </c>
      <c r="G64" s="1">
        <v>58</v>
      </c>
      <c r="H64" s="24" t="s">
        <v>514</v>
      </c>
    </row>
    <row r="65" spans="1:8" x14ac:dyDescent="0.2">
      <c r="A65" s="1">
        <v>59</v>
      </c>
      <c r="B65" s="8">
        <v>4.445601851851852E-2</v>
      </c>
      <c r="C65" s="26">
        <f t="shared" si="3"/>
        <v>64.016666666666666</v>
      </c>
      <c r="D65" s="26">
        <f t="shared" si="6"/>
        <v>61.954735111897826</v>
      </c>
      <c r="E65" s="4">
        <f t="shared" si="5"/>
        <v>0.79090000000000005</v>
      </c>
      <c r="F65" s="20">
        <f t="shared" si="4"/>
        <v>96.779070729337917</v>
      </c>
      <c r="G65" s="1">
        <v>59</v>
      </c>
      <c r="H65" s="24" t="s">
        <v>515</v>
      </c>
    </row>
    <row r="66" spans="1:8" x14ac:dyDescent="0.2">
      <c r="A66" s="1">
        <v>60</v>
      </c>
      <c r="B66" s="8">
        <v>4.7418981481481486E-2</v>
      </c>
      <c r="C66" s="26">
        <f t="shared" si="3"/>
        <v>68.283333333333346</v>
      </c>
      <c r="D66" s="26">
        <f t="shared" si="6"/>
        <v>62.772226492441703</v>
      </c>
      <c r="E66" s="4">
        <f t="shared" ref="E66:E97" si="7">ROUND(1-IF(A66&lt;I$3,0,IF(A66&lt;I$4,G$3*(A66-I$3)^2,G$2+G$4*(A66-I$4)+(A66&gt;I$5)*G$5*(A66-I$5)^2)),4)</f>
        <v>0.78059999999999996</v>
      </c>
      <c r="F66" s="20">
        <f t="shared" si="4"/>
        <v>91.92906003286555</v>
      </c>
      <c r="G66" s="1">
        <v>60</v>
      </c>
      <c r="H66" s="24" t="s">
        <v>516</v>
      </c>
    </row>
    <row r="67" spans="1:8" x14ac:dyDescent="0.2">
      <c r="A67" s="1">
        <v>61</v>
      </c>
      <c r="B67" s="8">
        <v>4.5034722222222219E-2</v>
      </c>
      <c r="C67" s="26">
        <f t="shared" si="3"/>
        <v>64.849999999999994</v>
      </c>
      <c r="D67" s="26">
        <f t="shared" si="6"/>
        <v>63.603322949117334</v>
      </c>
      <c r="E67" s="4">
        <f t="shared" si="7"/>
        <v>0.77039999999999997</v>
      </c>
      <c r="F67" s="20">
        <f t="shared" si="4"/>
        <v>98.077598996325889</v>
      </c>
      <c r="G67" s="1">
        <v>61</v>
      </c>
      <c r="H67" s="24" t="s">
        <v>517</v>
      </c>
    </row>
    <row r="68" spans="1:8" x14ac:dyDescent="0.2">
      <c r="A68" s="1">
        <v>62</v>
      </c>
      <c r="B68" s="8">
        <v>4.5057870370370373E-2</v>
      </c>
      <c r="C68" s="26">
        <f t="shared" si="3"/>
        <v>64.88333333333334</v>
      </c>
      <c r="D68" s="26">
        <f t="shared" si="6"/>
        <v>64.456721915285442</v>
      </c>
      <c r="E68" s="4">
        <f t="shared" si="7"/>
        <v>0.76019999999999999</v>
      </c>
      <c r="F68" s="20">
        <f t="shared" si="4"/>
        <v>99.342494603573755</v>
      </c>
      <c r="G68" s="1">
        <v>62</v>
      </c>
      <c r="H68" s="24" t="s">
        <v>518</v>
      </c>
    </row>
    <row r="69" spans="1:8" x14ac:dyDescent="0.2">
      <c r="A69" s="1">
        <v>63</v>
      </c>
      <c r="B69" s="8">
        <v>4.6886574074074074E-2</v>
      </c>
      <c r="C69" s="26">
        <f t="shared" si="3"/>
        <v>67.516666666666666</v>
      </c>
      <c r="D69" s="26">
        <f t="shared" si="6"/>
        <v>65.342045606080802</v>
      </c>
      <c r="E69" s="4">
        <f t="shared" si="7"/>
        <v>0.74990000000000001</v>
      </c>
      <c r="F69" s="20">
        <f t="shared" si="4"/>
        <v>96.779134444948113</v>
      </c>
      <c r="G69" s="1">
        <v>63</v>
      </c>
      <c r="H69" s="24" t="s">
        <v>519</v>
      </c>
    </row>
    <row r="70" spans="1:8" x14ac:dyDescent="0.2">
      <c r="A70" s="1">
        <v>64</v>
      </c>
      <c r="B70" s="8">
        <v>4.7685185185185185E-2</v>
      </c>
      <c r="C70" s="26">
        <f t="shared" si="3"/>
        <v>68.666666666666671</v>
      </c>
      <c r="D70" s="26">
        <f t="shared" si="6"/>
        <v>66.24307151547923</v>
      </c>
      <c r="E70" s="4">
        <f t="shared" si="7"/>
        <v>0.73970000000000002</v>
      </c>
      <c r="F70" s="20">
        <f t="shared" si="4"/>
        <v>96.470492498270715</v>
      </c>
      <c r="G70" s="1">
        <v>64</v>
      </c>
      <c r="H70" s="24" t="s">
        <v>520</v>
      </c>
    </row>
    <row r="71" spans="1:8" x14ac:dyDescent="0.2">
      <c r="A71" s="1">
        <v>65</v>
      </c>
      <c r="B71" s="8">
        <v>5.033564814814815E-2</v>
      </c>
      <c r="C71" s="26">
        <f t="shared" si="3"/>
        <v>72.483333333333334</v>
      </c>
      <c r="D71" s="26">
        <f t="shared" si="6"/>
        <v>67.169294037011639</v>
      </c>
      <c r="E71" s="4">
        <f t="shared" si="7"/>
        <v>0.72950000000000004</v>
      </c>
      <c r="F71" s="20">
        <f t="shared" si="4"/>
        <v>92.668605247659201</v>
      </c>
      <c r="G71" s="1">
        <v>65</v>
      </c>
      <c r="H71" s="24" t="s">
        <v>521</v>
      </c>
    </row>
    <row r="72" spans="1:8" x14ac:dyDescent="0.2">
      <c r="A72" s="1">
        <v>66</v>
      </c>
      <c r="B72" s="8">
        <v>4.9583333333333333E-2</v>
      </c>
      <c r="C72" s="26">
        <f t="shared" si="3"/>
        <v>71.400000000000006</v>
      </c>
      <c r="D72" s="26">
        <f t="shared" si="6"/>
        <v>68.131256952169068</v>
      </c>
      <c r="E72" s="4">
        <f t="shared" si="7"/>
        <v>0.71919999999999995</v>
      </c>
      <c r="F72" s="20">
        <f t="shared" si="4"/>
        <v>95.421928504438455</v>
      </c>
      <c r="G72" s="1">
        <v>66</v>
      </c>
      <c r="H72" s="24" t="s">
        <v>522</v>
      </c>
    </row>
    <row r="73" spans="1:8" x14ac:dyDescent="0.2">
      <c r="A73" s="1">
        <v>67</v>
      </c>
      <c r="B73" s="8">
        <v>5.1053240740740746E-2</v>
      </c>
      <c r="C73" s="26">
        <f t="shared" si="3"/>
        <v>73.51666666666668</v>
      </c>
      <c r="D73" s="26">
        <f t="shared" si="6"/>
        <v>69.111424541607889</v>
      </c>
      <c r="E73" s="4">
        <f t="shared" si="7"/>
        <v>0.70899999999999996</v>
      </c>
      <c r="F73" s="20">
        <f t="shared" ref="F73:F86" si="8">100*(D73/C73)</f>
        <v>94.007832067478404</v>
      </c>
      <c r="G73" s="1">
        <v>67</v>
      </c>
      <c r="H73" s="24" t="s">
        <v>523</v>
      </c>
    </row>
    <row r="74" spans="1:8" x14ac:dyDescent="0.2">
      <c r="A74" s="1">
        <v>68</v>
      </c>
      <c r="B74" s="8">
        <v>4.9988425925925922E-2</v>
      </c>
      <c r="C74" s="26">
        <f t="shared" si="3"/>
        <v>71.983333333333334</v>
      </c>
      <c r="D74" s="26">
        <f t="shared" si="6"/>
        <v>70.120206067544359</v>
      </c>
      <c r="E74" s="4">
        <f t="shared" si="7"/>
        <v>0.69879999999999998</v>
      </c>
      <c r="F74" s="20">
        <f t="shared" si="8"/>
        <v>97.411724104020863</v>
      </c>
      <c r="G74" s="1">
        <v>68</v>
      </c>
      <c r="H74" s="24" t="s">
        <v>524</v>
      </c>
    </row>
    <row r="75" spans="1:8" x14ac:dyDescent="0.2">
      <c r="A75" s="1">
        <v>69</v>
      </c>
      <c r="B75" s="8">
        <v>5.1712962962962961E-2</v>
      </c>
      <c r="C75" s="26">
        <f t="shared" si="3"/>
        <v>74.466666666666669</v>
      </c>
      <c r="D75" s="26">
        <f t="shared" ref="D75:D106" si="9">E$4/E75</f>
        <v>71.16920842411038</v>
      </c>
      <c r="E75" s="4">
        <f t="shared" si="7"/>
        <v>0.6885</v>
      </c>
      <c r="F75" s="20">
        <f t="shared" si="8"/>
        <v>95.571900300953956</v>
      </c>
      <c r="G75" s="1">
        <v>69</v>
      </c>
      <c r="H75" s="24" t="s">
        <v>525</v>
      </c>
    </row>
    <row r="76" spans="1:8" x14ac:dyDescent="0.2">
      <c r="A76" s="1">
        <v>70</v>
      </c>
      <c r="B76" s="8">
        <v>5.1886574074074071E-2</v>
      </c>
      <c r="C76" s="26">
        <f t="shared" ref="C76:C86" si="10">B76*1440</f>
        <v>74.716666666666669</v>
      </c>
      <c r="D76" s="26">
        <f t="shared" si="9"/>
        <v>72.239422084623314</v>
      </c>
      <c r="E76" s="4">
        <f t="shared" si="7"/>
        <v>0.67830000000000001</v>
      </c>
      <c r="F76" s="20">
        <f t="shared" si="8"/>
        <v>96.684481933468632</v>
      </c>
      <c r="G76" s="1">
        <v>70</v>
      </c>
      <c r="H76" s="24" t="s">
        <v>526</v>
      </c>
    </row>
    <row r="77" spans="1:8" x14ac:dyDescent="0.2">
      <c r="A77" s="1">
        <v>71</v>
      </c>
      <c r="B77" s="8">
        <v>5.4131944444444441E-2</v>
      </c>
      <c r="C77" s="26">
        <f t="shared" si="10"/>
        <v>77.949999999999989</v>
      </c>
      <c r="D77" s="26">
        <f t="shared" si="9"/>
        <v>73.342314024846573</v>
      </c>
      <c r="E77" s="4">
        <f t="shared" si="7"/>
        <v>0.66810000000000003</v>
      </c>
      <c r="F77" s="20">
        <f t="shared" si="8"/>
        <v>94.08892113514635</v>
      </c>
      <c r="G77" s="1">
        <v>71</v>
      </c>
      <c r="H77" s="24" t="s">
        <v>527</v>
      </c>
    </row>
    <row r="78" spans="1:8" x14ac:dyDescent="0.2">
      <c r="A78" s="1">
        <v>72</v>
      </c>
      <c r="B78" s="8">
        <v>5.5185185185185191E-2</v>
      </c>
      <c r="C78" s="26">
        <f t="shared" si="10"/>
        <v>79.466666666666669</v>
      </c>
      <c r="D78" s="26">
        <f t="shared" si="9"/>
        <v>74.490726664639695</v>
      </c>
      <c r="E78" s="4">
        <f t="shared" si="7"/>
        <v>0.65780000000000005</v>
      </c>
      <c r="F78" s="20">
        <f t="shared" si="8"/>
        <v>93.738330534362021</v>
      </c>
      <c r="G78" s="1">
        <v>72</v>
      </c>
      <c r="H78" s="24" t="s">
        <v>528</v>
      </c>
    </row>
    <row r="79" spans="1:8" x14ac:dyDescent="0.2">
      <c r="A79" s="1">
        <v>73</v>
      </c>
      <c r="B79" s="8">
        <v>5.6215277777777774E-2</v>
      </c>
      <c r="C79" s="26">
        <f t="shared" si="10"/>
        <v>80.949999999999989</v>
      </c>
      <c r="D79" s="26">
        <f t="shared" si="9"/>
        <v>75.663990117356391</v>
      </c>
      <c r="E79" s="4">
        <f t="shared" si="7"/>
        <v>0.64759999999999995</v>
      </c>
      <c r="F79" s="20">
        <f t="shared" si="8"/>
        <v>93.470031028235212</v>
      </c>
      <c r="G79" s="1">
        <v>73</v>
      </c>
      <c r="H79" s="24" t="s">
        <v>529</v>
      </c>
    </row>
    <row r="80" spans="1:8" x14ac:dyDescent="0.2">
      <c r="A80" s="1">
        <v>74</v>
      </c>
      <c r="B80" s="8">
        <v>5.6597222222222222E-2</v>
      </c>
      <c r="C80" s="26">
        <f t="shared" si="10"/>
        <v>81.5</v>
      </c>
      <c r="D80" s="26">
        <f t="shared" si="9"/>
        <v>76.87480389080639</v>
      </c>
      <c r="E80" s="4">
        <f t="shared" si="7"/>
        <v>0.63739999999999997</v>
      </c>
      <c r="F80" s="20">
        <f t="shared" si="8"/>
        <v>94.324912749455692</v>
      </c>
      <c r="G80" s="1">
        <v>74</v>
      </c>
      <c r="H80" s="24" t="s">
        <v>530</v>
      </c>
    </row>
    <row r="81" spans="1:8" x14ac:dyDescent="0.2">
      <c r="A81" s="1">
        <v>75</v>
      </c>
      <c r="B81" s="8">
        <v>5.7002314814814818E-2</v>
      </c>
      <c r="C81" s="26">
        <f t="shared" si="10"/>
        <v>82.083333333333343</v>
      </c>
      <c r="D81" s="26">
        <f t="shared" si="9"/>
        <v>78.137458140647411</v>
      </c>
      <c r="E81" s="4">
        <f t="shared" si="7"/>
        <v>0.62709999999999999</v>
      </c>
      <c r="F81" s="20">
        <f t="shared" si="8"/>
        <v>95.192842404849628</v>
      </c>
      <c r="G81" s="1">
        <v>75</v>
      </c>
      <c r="H81" s="24" t="s">
        <v>531</v>
      </c>
    </row>
    <row r="82" spans="1:8" x14ac:dyDescent="0.2">
      <c r="A82" s="1">
        <v>76</v>
      </c>
      <c r="B82" s="8">
        <v>6.7280092592592586E-2</v>
      </c>
      <c r="C82" s="26">
        <f t="shared" si="10"/>
        <v>96.883333333333326</v>
      </c>
      <c r="D82" s="26">
        <f t="shared" si="9"/>
        <v>79.442282749675726</v>
      </c>
      <c r="E82" s="4">
        <f t="shared" si="7"/>
        <v>0.61680000000000001</v>
      </c>
      <c r="F82" s="20">
        <f t="shared" si="8"/>
        <v>81.997883450551242</v>
      </c>
      <c r="G82" s="1">
        <v>76</v>
      </c>
      <c r="H82" s="24" t="s">
        <v>532</v>
      </c>
    </row>
    <row r="83" spans="1:8" x14ac:dyDescent="0.2">
      <c r="A83" s="1">
        <v>77</v>
      </c>
      <c r="B83" s="8">
        <v>6.6875000000000004E-2</v>
      </c>
      <c r="C83" s="26">
        <f t="shared" si="10"/>
        <v>96.300000000000011</v>
      </c>
      <c r="D83" s="26">
        <f t="shared" si="9"/>
        <v>80.871430929196222</v>
      </c>
      <c r="E83" s="4">
        <f t="shared" si="7"/>
        <v>0.60589999999999999</v>
      </c>
      <c r="F83" s="20">
        <f t="shared" si="8"/>
        <v>83.978640632602506</v>
      </c>
      <c r="G83" s="1">
        <v>77</v>
      </c>
      <c r="H83" s="24" t="s">
        <v>533</v>
      </c>
    </row>
    <row r="84" spans="1:8" x14ac:dyDescent="0.2">
      <c r="A84" s="1">
        <v>78</v>
      </c>
      <c r="B84" s="8">
        <v>6.9120370370370374E-2</v>
      </c>
      <c r="C84" s="26">
        <f t="shared" si="10"/>
        <v>99.533333333333331</v>
      </c>
      <c r="D84" s="26">
        <f t="shared" si="9"/>
        <v>82.477697357347239</v>
      </c>
      <c r="E84" s="4">
        <f t="shared" si="7"/>
        <v>0.59409999999999996</v>
      </c>
      <c r="F84" s="20">
        <f t="shared" si="8"/>
        <v>82.864397880790932</v>
      </c>
      <c r="G84" s="1">
        <v>78</v>
      </c>
      <c r="H84" s="24" t="s">
        <v>534</v>
      </c>
    </row>
    <row r="85" spans="1:8" x14ac:dyDescent="0.2">
      <c r="A85" s="1">
        <v>79</v>
      </c>
      <c r="B85" s="8">
        <v>8.0150462962962965E-2</v>
      </c>
      <c r="C85" s="26">
        <f t="shared" si="10"/>
        <v>115.41666666666667</v>
      </c>
      <c r="D85" s="26">
        <f t="shared" si="9"/>
        <v>84.250343878954595</v>
      </c>
      <c r="E85" s="4">
        <f t="shared" si="7"/>
        <v>0.58160000000000001</v>
      </c>
      <c r="F85" s="20">
        <f t="shared" si="8"/>
        <v>72.996687837361378</v>
      </c>
      <c r="G85" s="1">
        <v>79</v>
      </c>
      <c r="H85" s="24" t="s">
        <v>535</v>
      </c>
    </row>
    <row r="86" spans="1:8" x14ac:dyDescent="0.2">
      <c r="A86" s="1">
        <v>80</v>
      </c>
      <c r="B86" s="8">
        <v>8.1250000000000003E-2</v>
      </c>
      <c r="C86" s="26">
        <f t="shared" si="10"/>
        <v>117</v>
      </c>
      <c r="D86" s="26">
        <f t="shared" si="9"/>
        <v>86.222065810311435</v>
      </c>
      <c r="E86" s="4">
        <f t="shared" si="7"/>
        <v>0.56830000000000003</v>
      </c>
      <c r="F86" s="20">
        <f t="shared" si="8"/>
        <v>73.694073342146524</v>
      </c>
      <c r="G86" s="1">
        <v>80</v>
      </c>
      <c r="H86" s="24" t="s">
        <v>536</v>
      </c>
    </row>
    <row r="87" spans="1:8" x14ac:dyDescent="0.2">
      <c r="A87" s="1">
        <v>81</v>
      </c>
      <c r="B87" s="8"/>
      <c r="C87" s="26"/>
      <c r="D87" s="26">
        <f t="shared" si="9"/>
        <v>88.41573439191626</v>
      </c>
      <c r="E87" s="4">
        <f t="shared" si="7"/>
        <v>0.55420000000000003</v>
      </c>
      <c r="F87" s="20"/>
      <c r="G87" s="1">
        <v>81</v>
      </c>
      <c r="H87" s="24" t="s">
        <v>537</v>
      </c>
    </row>
    <row r="88" spans="1:8" x14ac:dyDescent="0.2">
      <c r="A88" s="1">
        <v>82</v>
      </c>
      <c r="B88" s="8"/>
      <c r="C88" s="26"/>
      <c r="D88" s="26">
        <f t="shared" si="9"/>
        <v>90.858520304097894</v>
      </c>
      <c r="E88" s="4">
        <f t="shared" si="7"/>
        <v>0.5393</v>
      </c>
      <c r="F88" s="20"/>
      <c r="G88" s="1">
        <v>82</v>
      </c>
      <c r="H88" s="24"/>
    </row>
    <row r="89" spans="1:8" x14ac:dyDescent="0.2">
      <c r="A89" s="1">
        <v>83</v>
      </c>
      <c r="B89" s="8"/>
      <c r="C89" s="26"/>
      <c r="D89" s="26">
        <f t="shared" si="9"/>
        <v>93.565018140156553</v>
      </c>
      <c r="E89" s="4">
        <f t="shared" si="7"/>
        <v>0.52370000000000005</v>
      </c>
      <c r="F89" s="20"/>
      <c r="G89" s="1">
        <v>83</v>
      </c>
      <c r="H89" s="24"/>
    </row>
    <row r="90" spans="1:8" x14ac:dyDescent="0.2">
      <c r="A90" s="1">
        <v>84</v>
      </c>
      <c r="B90" s="8"/>
      <c r="C90" s="26"/>
      <c r="D90" s="26">
        <f t="shared" si="9"/>
        <v>96.608832807570963</v>
      </c>
      <c r="E90" s="4">
        <f t="shared" si="7"/>
        <v>0.50719999999999998</v>
      </c>
      <c r="F90" s="20"/>
      <c r="G90" s="1">
        <v>84</v>
      </c>
      <c r="H90" s="24"/>
    </row>
    <row r="91" spans="1:8" x14ac:dyDescent="0.2">
      <c r="A91" s="1">
        <v>85</v>
      </c>
      <c r="B91" s="8"/>
      <c r="C91" s="26"/>
      <c r="D91" s="26">
        <f t="shared" si="9"/>
        <v>99.999999999999986</v>
      </c>
      <c r="E91" s="4">
        <f t="shared" si="7"/>
        <v>0.49</v>
      </c>
      <c r="F91" s="20"/>
      <c r="G91" s="1">
        <v>85</v>
      </c>
      <c r="H91" s="24"/>
    </row>
    <row r="92" spans="1:8" x14ac:dyDescent="0.2">
      <c r="A92" s="1">
        <v>86</v>
      </c>
      <c r="B92" s="8"/>
      <c r="C92" s="26"/>
      <c r="D92" s="26">
        <f t="shared" si="9"/>
        <v>103.81355932203388</v>
      </c>
      <c r="E92" s="4">
        <f t="shared" si="7"/>
        <v>0.47199999999999998</v>
      </c>
      <c r="F92" s="20"/>
      <c r="G92" s="1">
        <v>86</v>
      </c>
      <c r="H92" s="24"/>
    </row>
    <row r="93" spans="1:8" x14ac:dyDescent="0.2">
      <c r="A93" s="1">
        <v>87</v>
      </c>
      <c r="B93" s="8">
        <v>8.1689814814814812E-2</v>
      </c>
      <c r="C93" s="26"/>
      <c r="D93" s="26">
        <f t="shared" si="9"/>
        <v>108.12003530450131</v>
      </c>
      <c r="E93" s="4">
        <f t="shared" si="7"/>
        <v>0.45319999999999999</v>
      </c>
      <c r="F93" s="20"/>
      <c r="G93" s="1">
        <v>87</v>
      </c>
      <c r="H93" s="24" t="s">
        <v>538</v>
      </c>
    </row>
    <row r="94" spans="1:8" x14ac:dyDescent="0.2">
      <c r="A94" s="1">
        <v>88</v>
      </c>
      <c r="B94" s="8"/>
      <c r="C94" s="26"/>
      <c r="D94" s="26">
        <f t="shared" si="9"/>
        <v>113.00738007380073</v>
      </c>
      <c r="E94" s="4">
        <f t="shared" si="7"/>
        <v>0.43359999999999999</v>
      </c>
      <c r="F94" s="20"/>
      <c r="G94" s="1">
        <v>88</v>
      </c>
      <c r="H94" s="24"/>
    </row>
    <row r="95" spans="1:8" x14ac:dyDescent="0.2">
      <c r="A95" s="1">
        <v>89</v>
      </c>
      <c r="B95" s="8"/>
      <c r="C95" s="26"/>
      <c r="D95" s="26">
        <f t="shared" si="9"/>
        <v>118.58664085188768</v>
      </c>
      <c r="E95" s="4">
        <f t="shared" si="7"/>
        <v>0.41320000000000001</v>
      </c>
      <c r="F95" s="20"/>
      <c r="G95" s="1">
        <v>89</v>
      </c>
      <c r="H95" s="24"/>
    </row>
    <row r="96" spans="1:8" x14ac:dyDescent="0.2">
      <c r="A96" s="1">
        <v>90</v>
      </c>
      <c r="B96" s="8"/>
      <c r="C96" s="26"/>
      <c r="D96" s="26">
        <f t="shared" si="9"/>
        <v>124.99999999999997</v>
      </c>
      <c r="E96" s="4">
        <f t="shared" si="7"/>
        <v>0.39200000000000002</v>
      </c>
      <c r="F96" s="20"/>
      <c r="G96" s="1">
        <v>90</v>
      </c>
      <c r="H96" s="24"/>
    </row>
    <row r="97" spans="1:7" x14ac:dyDescent="0.2">
      <c r="A97" s="1">
        <v>91</v>
      </c>
      <c r="B97" s="8"/>
      <c r="C97" s="26"/>
      <c r="D97" s="26">
        <f t="shared" si="9"/>
        <v>132.39664955417453</v>
      </c>
      <c r="E97" s="4">
        <f t="shared" si="7"/>
        <v>0.37009999999999998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9"/>
        <v>141.04778353483016</v>
      </c>
      <c r="E98" s="4">
        <f t="shared" ref="E98:E106" si="11">ROUND(1-IF(A98&lt;I$3,0,IF(A98&lt;I$4,G$3*(A98-I$3)^2,G$2+G$4*(A98-I$4)+(A98&gt;I$5)*G$5*(A98-I$5)^2)),4)</f>
        <v>0.34739999999999999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9"/>
        <v>151.28125964803948</v>
      </c>
      <c r="E99" s="4">
        <f t="shared" si="11"/>
        <v>0.32390000000000002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9"/>
        <v>163.55140186915887</v>
      </c>
      <c r="E100" s="4">
        <f t="shared" si="11"/>
        <v>0.29959999999999998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9"/>
        <v>178.50637522768668</v>
      </c>
      <c r="E101" s="4">
        <f t="shared" si="11"/>
        <v>0.27450000000000002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9"/>
        <v>197.10378117457762</v>
      </c>
      <c r="E102" s="4">
        <f t="shared" si="11"/>
        <v>0.24859999999999999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9"/>
        <v>220.72072072072069</v>
      </c>
      <c r="E103" s="4">
        <f t="shared" si="11"/>
        <v>0.222</v>
      </c>
      <c r="F103" s="20"/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9"/>
        <v>251.7985611510791</v>
      </c>
      <c r="E104" s="4">
        <f t="shared" si="11"/>
        <v>0.1946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294.47115384615381</v>
      </c>
      <c r="E105" s="4">
        <f t="shared" si="11"/>
        <v>0.16639999999999999</v>
      </c>
      <c r="G105" s="1">
        <v>99</v>
      </c>
    </row>
    <row r="106" spans="1:7" x14ac:dyDescent="0.2">
      <c r="A106" s="1">
        <v>100</v>
      </c>
      <c r="D106" s="26">
        <f t="shared" si="9"/>
        <v>356.6229985443959</v>
      </c>
      <c r="E106" s="4">
        <f t="shared" si="11"/>
        <v>0.13739999999999999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6384" width="9.6640625" style="1"/>
  </cols>
  <sheetData>
    <row r="1" spans="1:18" ht="29.1" customHeight="1" x14ac:dyDescent="0.25">
      <c r="A1" s="31" t="s">
        <v>88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4"/>
      <c r="E2" s="34"/>
      <c r="F2" s="104">
        <f>(+H$3-H$4)*F$4/2</f>
        <v>4.5324999999999983E-2</v>
      </c>
      <c r="G2" s="105">
        <f>(+I$4-I$3)*G$4/2</f>
        <v>0.10259890162705035</v>
      </c>
      <c r="H2" s="106"/>
      <c r="I2" s="106"/>
    </row>
    <row r="3" spans="1:18" ht="15.95" customHeight="1" x14ac:dyDescent="0.25">
      <c r="A3" s="31"/>
      <c r="B3" s="32"/>
      <c r="C3" s="33"/>
      <c r="D3" s="34"/>
      <c r="E3" s="34"/>
      <c r="F3" s="104">
        <f>F4/(2*(+H3-H4))</f>
        <v>1.8877551020408168E-3</v>
      </c>
      <c r="G3" s="105">
        <f>G4/(2*(+I4-I3))</f>
        <v>2.6188493327488916E-4</v>
      </c>
      <c r="H3" s="107">
        <v>21.9</v>
      </c>
      <c r="I3" s="147">
        <f>Parameters!$AA$22</f>
        <v>28.856885984308381</v>
      </c>
    </row>
    <row r="4" spans="1:18" ht="15.75" x14ac:dyDescent="0.25">
      <c r="A4" s="32"/>
      <c r="B4" s="32"/>
      <c r="C4" s="32"/>
      <c r="D4" s="36">
        <f>Parameters!G22</f>
        <v>4.2708333333333327E-2</v>
      </c>
      <c r="E4" s="37">
        <f>D4*1440</f>
        <v>61.499999999999993</v>
      </c>
      <c r="F4" s="104">
        <v>1.8499999999999999E-2</v>
      </c>
      <c r="G4" s="104">
        <f>Parameters!$AD$22</f>
        <v>1.0367083776390928E-2</v>
      </c>
      <c r="H4" s="107">
        <v>17</v>
      </c>
      <c r="I4" s="147">
        <f>Parameters!$AB$22</f>
        <v>48.650089905492067</v>
      </c>
    </row>
    <row r="5" spans="1:18" ht="15.75" x14ac:dyDescent="0.25">
      <c r="A5" s="32"/>
      <c r="B5" s="32"/>
      <c r="C5" s="32"/>
      <c r="D5" s="36"/>
      <c r="E5" s="32">
        <f>E4*60</f>
        <v>3689.9999999999995</v>
      </c>
      <c r="F5" s="104">
        <v>9.1E-4</v>
      </c>
      <c r="G5" s="104">
        <f>Parameters!$AE$22</f>
        <v>3.9764041685092964E-4</v>
      </c>
      <c r="H5" s="107">
        <v>15</v>
      </c>
      <c r="I5" s="147">
        <f>Parameters!$AC$22</f>
        <v>75.835598692938774</v>
      </c>
      <c r="K5" s="1">
        <v>62.1</v>
      </c>
    </row>
    <row r="6" spans="1:18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379</v>
      </c>
      <c r="F6" s="33" t="s">
        <v>299</v>
      </c>
      <c r="G6" s="38" t="s">
        <v>71</v>
      </c>
      <c r="Q6" s="40" t="s">
        <v>78</v>
      </c>
      <c r="R6" s="1" t="s">
        <v>71</v>
      </c>
    </row>
    <row r="7" spans="1:18" x14ac:dyDescent="0.2">
      <c r="A7" s="1">
        <v>1</v>
      </c>
      <c r="B7" s="43"/>
      <c r="G7" s="1">
        <v>1</v>
      </c>
      <c r="R7" s="1">
        <v>1</v>
      </c>
    </row>
    <row r="8" spans="1:18" x14ac:dyDescent="0.2">
      <c r="A8" s="1">
        <v>2</v>
      </c>
      <c r="B8" s="43"/>
      <c r="G8" s="1">
        <v>2</v>
      </c>
      <c r="R8" s="1">
        <v>2</v>
      </c>
    </row>
    <row r="9" spans="1:18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0.56459999999999999</v>
      </c>
      <c r="G9" s="1">
        <v>3</v>
      </c>
      <c r="Q9" s="42"/>
      <c r="R9" s="1">
        <v>3</v>
      </c>
    </row>
    <row r="10" spans="1:18" x14ac:dyDescent="0.2">
      <c r="A10" s="1">
        <v>4</v>
      </c>
      <c r="B10" s="44">
        <v>0.10633101851851852</v>
      </c>
      <c r="C10" s="26"/>
      <c r="D10" s="26"/>
      <c r="E10" s="4">
        <f t="shared" si="0"/>
        <v>0.60409999999999997</v>
      </c>
      <c r="F10" s="20"/>
      <c r="G10" s="1">
        <v>4</v>
      </c>
      <c r="H10" s="24" t="s">
        <v>89</v>
      </c>
      <c r="Q10" s="42"/>
      <c r="R10" s="1">
        <v>4</v>
      </c>
    </row>
    <row r="11" spans="1:18" x14ac:dyDescent="0.2">
      <c r="A11" s="1">
        <v>5</v>
      </c>
      <c r="B11" s="44">
        <v>9.8090277777777776E-2</v>
      </c>
      <c r="C11" s="26"/>
      <c r="D11" s="26">
        <f t="shared" ref="D11:D42" si="1">E$4/E11</f>
        <v>95.839177185600732</v>
      </c>
      <c r="E11" s="4">
        <f t="shared" si="0"/>
        <v>0.64170000000000005</v>
      </c>
      <c r="F11" s="20"/>
      <c r="G11" s="1">
        <v>5</v>
      </c>
      <c r="H11" s="24" t="s">
        <v>90</v>
      </c>
      <c r="Q11" s="42">
        <f t="shared" ref="Q11:Q25" si="2">$E$4/($E11*0.8*24*60)</f>
        <v>8.3193730195833968E-2</v>
      </c>
      <c r="R11" s="1">
        <v>5</v>
      </c>
    </row>
    <row r="12" spans="1:18" x14ac:dyDescent="0.2">
      <c r="A12" s="1">
        <v>6</v>
      </c>
      <c r="B12" s="44">
        <v>8.5416666666666669E-2</v>
      </c>
      <c r="C12" s="26"/>
      <c r="D12" s="26">
        <f t="shared" si="1"/>
        <v>90.774907749077485</v>
      </c>
      <c r="E12" s="4">
        <f t="shared" si="0"/>
        <v>0.67749999999999999</v>
      </c>
      <c r="F12" s="20"/>
      <c r="G12" s="1">
        <v>6</v>
      </c>
      <c r="H12" s="24" t="s">
        <v>91</v>
      </c>
      <c r="Q12" s="42">
        <f t="shared" si="2"/>
        <v>7.8797662976629754E-2</v>
      </c>
      <c r="R12" s="1">
        <v>6</v>
      </c>
    </row>
    <row r="13" spans="1:18" x14ac:dyDescent="0.2">
      <c r="A13" s="1">
        <v>7</v>
      </c>
      <c r="B13" s="44">
        <v>6.322916666666667E-2</v>
      </c>
      <c r="C13" s="26">
        <f>B13*1440</f>
        <v>91.050000000000011</v>
      </c>
      <c r="D13" s="26">
        <f t="shared" si="1"/>
        <v>86.449254990160227</v>
      </c>
      <c r="E13" s="4">
        <f t="shared" si="0"/>
        <v>0.71140000000000003</v>
      </c>
      <c r="F13" s="20">
        <f t="shared" ref="F13:F44" si="3">100*(D13/C13)</f>
        <v>94.947012619615833</v>
      </c>
      <c r="G13" s="1">
        <v>7</v>
      </c>
      <c r="H13" s="24" t="s">
        <v>92</v>
      </c>
      <c r="Q13" s="42">
        <f t="shared" si="2"/>
        <v>7.5042756067847424E-2</v>
      </c>
      <c r="R13" s="1">
        <v>7</v>
      </c>
    </row>
    <row r="14" spans="1:18" x14ac:dyDescent="0.2">
      <c r="A14" s="1">
        <v>8</v>
      </c>
      <c r="B14" s="44">
        <v>6.4270833333333333E-2</v>
      </c>
      <c r="C14" s="26">
        <f t="shared" ref="C14:C77" si="4">B14*1440</f>
        <v>92.55</v>
      </c>
      <c r="D14" s="26">
        <f t="shared" si="1"/>
        <v>82.70575578267885</v>
      </c>
      <c r="E14" s="4">
        <f t="shared" si="0"/>
        <v>0.74360000000000004</v>
      </c>
      <c r="F14" s="20">
        <f t="shared" si="3"/>
        <v>89.363323374045223</v>
      </c>
      <c r="G14" s="1">
        <v>8</v>
      </c>
      <c r="H14" s="24" t="s">
        <v>93</v>
      </c>
      <c r="Q14" s="42">
        <f t="shared" si="2"/>
        <v>7.1793190783575378E-2</v>
      </c>
      <c r="R14" s="1">
        <v>8</v>
      </c>
    </row>
    <row r="15" spans="1:18" x14ac:dyDescent="0.2">
      <c r="A15" s="1">
        <v>9</v>
      </c>
      <c r="B15" s="44">
        <v>6.2476851851851853E-2</v>
      </c>
      <c r="C15" s="26">
        <f t="shared" si="4"/>
        <v>89.966666666666669</v>
      </c>
      <c r="D15" s="26">
        <f t="shared" si="1"/>
        <v>79.467631476934997</v>
      </c>
      <c r="E15" s="4">
        <f t="shared" si="0"/>
        <v>0.77390000000000003</v>
      </c>
      <c r="F15" s="20">
        <f t="shared" si="3"/>
        <v>88.330083153317901</v>
      </c>
      <c r="G15" s="1">
        <v>9</v>
      </c>
      <c r="H15" s="24" t="s">
        <v>94</v>
      </c>
      <c r="Q15" s="42">
        <f t="shared" si="2"/>
        <v>6.8982318990394947E-2</v>
      </c>
      <c r="R15" s="1">
        <v>9</v>
      </c>
    </row>
    <row r="16" spans="1:18" x14ac:dyDescent="0.2">
      <c r="A16" s="1">
        <v>10</v>
      </c>
      <c r="B16" s="44">
        <v>6.2025462962962963E-2</v>
      </c>
      <c r="C16" s="26">
        <f t="shared" si="4"/>
        <v>89.316666666666663</v>
      </c>
      <c r="D16" s="26">
        <f t="shared" si="1"/>
        <v>76.645064805583246</v>
      </c>
      <c r="E16" s="4">
        <f t="shared" si="0"/>
        <v>0.8024</v>
      </c>
      <c r="F16" s="20">
        <f t="shared" si="3"/>
        <v>85.812724171207222</v>
      </c>
      <c r="G16" s="1">
        <v>10</v>
      </c>
      <c r="H16" s="24" t="s">
        <v>95</v>
      </c>
      <c r="Q16" s="42">
        <f t="shared" si="2"/>
        <v>6.653217431040212E-2</v>
      </c>
      <c r="R16" s="1">
        <v>10</v>
      </c>
    </row>
    <row r="17" spans="1:18" x14ac:dyDescent="0.2">
      <c r="A17" s="1">
        <v>11</v>
      </c>
      <c r="B17" s="44">
        <v>5.6018518518518516E-2</v>
      </c>
      <c r="C17" s="26">
        <f t="shared" si="4"/>
        <v>80.666666666666657</v>
      </c>
      <c r="D17" s="26">
        <f t="shared" si="1"/>
        <v>74.176818236642134</v>
      </c>
      <c r="E17" s="4">
        <f t="shared" si="0"/>
        <v>0.82909999999999995</v>
      </c>
      <c r="F17" s="20">
        <f t="shared" si="3"/>
        <v>91.954733351209271</v>
      </c>
      <c r="G17" s="1">
        <v>11</v>
      </c>
      <c r="H17" s="24" t="s">
        <v>96</v>
      </c>
      <c r="Q17" s="42">
        <f t="shared" si="2"/>
        <v>6.4389599163751851E-2</v>
      </c>
      <c r="R17" s="1">
        <v>11</v>
      </c>
    </row>
    <row r="18" spans="1:18" x14ac:dyDescent="0.2">
      <c r="A18" s="1">
        <v>12</v>
      </c>
      <c r="B18" s="44">
        <v>5.454861111111111E-2</v>
      </c>
      <c r="C18" s="26">
        <f t="shared" si="4"/>
        <v>78.55</v>
      </c>
      <c r="D18" s="26">
        <f t="shared" si="1"/>
        <v>72.014051522248238</v>
      </c>
      <c r="E18" s="4">
        <f t="shared" si="0"/>
        <v>0.85399999999999998</v>
      </c>
      <c r="F18" s="20">
        <f t="shared" si="3"/>
        <v>91.679250823995218</v>
      </c>
      <c r="G18" s="1">
        <v>12</v>
      </c>
      <c r="H18" s="24" t="s">
        <v>97</v>
      </c>
      <c r="Q18" s="42">
        <f t="shared" si="2"/>
        <v>6.2512197501951597E-2</v>
      </c>
      <c r="R18" s="1">
        <v>12</v>
      </c>
    </row>
    <row r="19" spans="1:18" x14ac:dyDescent="0.2">
      <c r="A19" s="1">
        <v>13</v>
      </c>
      <c r="B19" s="44">
        <v>5.7129629629629627E-2</v>
      </c>
      <c r="C19" s="26">
        <f t="shared" si="4"/>
        <v>82.266666666666666</v>
      </c>
      <c r="D19" s="26">
        <f t="shared" si="1"/>
        <v>70.125427594070686</v>
      </c>
      <c r="E19" s="4">
        <f t="shared" si="0"/>
        <v>0.877</v>
      </c>
      <c r="F19" s="20">
        <f t="shared" si="3"/>
        <v>85.241605665401963</v>
      </c>
      <c r="G19" s="1">
        <v>13</v>
      </c>
      <c r="H19" s="24" t="s">
        <v>98</v>
      </c>
      <c r="Q19" s="42">
        <f t="shared" si="2"/>
        <v>6.0872767008741918E-2</v>
      </c>
      <c r="R19" s="1">
        <v>13</v>
      </c>
    </row>
    <row r="20" spans="1:18" x14ac:dyDescent="0.2">
      <c r="A20" s="1">
        <v>14</v>
      </c>
      <c r="B20" s="44">
        <v>5.3460648148148146E-2</v>
      </c>
      <c r="C20" s="26">
        <f t="shared" si="4"/>
        <v>76.983333333333334</v>
      </c>
      <c r="D20" s="26">
        <f t="shared" si="1"/>
        <v>68.462651675386837</v>
      </c>
      <c r="E20" s="4">
        <f t="shared" si="0"/>
        <v>0.89829999999999999</v>
      </c>
      <c r="F20" s="20">
        <f t="shared" si="3"/>
        <v>88.931783947244213</v>
      </c>
      <c r="G20" s="1">
        <v>14</v>
      </c>
      <c r="H20" s="24" t="s">
        <v>99</v>
      </c>
      <c r="Q20" s="42">
        <f t="shared" si="2"/>
        <v>5.9429385134884403E-2</v>
      </c>
      <c r="R20" s="1">
        <v>14</v>
      </c>
    </row>
    <row r="21" spans="1:18" x14ac:dyDescent="0.2">
      <c r="A21" s="1">
        <v>15</v>
      </c>
      <c r="B21" s="44">
        <v>5.1168981481481482E-2</v>
      </c>
      <c r="C21" s="26">
        <f t="shared" si="4"/>
        <v>73.683333333333337</v>
      </c>
      <c r="D21" s="26">
        <f t="shared" si="1"/>
        <v>67.015364498202018</v>
      </c>
      <c r="E21" s="4">
        <f t="shared" si="0"/>
        <v>0.91769999999999996</v>
      </c>
      <c r="F21" s="20">
        <f t="shared" si="3"/>
        <v>90.950505991678824</v>
      </c>
      <c r="G21" s="1">
        <v>15</v>
      </c>
      <c r="H21" s="24" t="s">
        <v>100</v>
      </c>
      <c r="Q21" s="42">
        <f t="shared" si="2"/>
        <v>5.8173059460244814E-2</v>
      </c>
      <c r="R21" s="1">
        <v>15</v>
      </c>
    </row>
    <row r="22" spans="1:18" x14ac:dyDescent="0.2">
      <c r="A22" s="1">
        <v>16</v>
      </c>
      <c r="B22" s="44">
        <v>5.6597222222222222E-2</v>
      </c>
      <c r="C22" s="26">
        <f t="shared" si="4"/>
        <v>81.5</v>
      </c>
      <c r="D22" s="26">
        <f t="shared" si="1"/>
        <v>65.691091647083951</v>
      </c>
      <c r="E22" s="4">
        <f t="shared" si="0"/>
        <v>0.93620000000000003</v>
      </c>
      <c r="F22" s="20">
        <f t="shared" si="3"/>
        <v>80.602566438139817</v>
      </c>
      <c r="G22" s="1">
        <v>16</v>
      </c>
      <c r="H22" s="24" t="s">
        <v>101</v>
      </c>
      <c r="Q22" s="42">
        <f t="shared" si="2"/>
        <v>5.7023517054760366E-2</v>
      </c>
      <c r="R22" s="1">
        <v>16</v>
      </c>
    </row>
    <row r="23" spans="1:18" x14ac:dyDescent="0.2">
      <c r="A23" s="1">
        <v>17</v>
      </c>
      <c r="B23" s="44">
        <v>5.2384259259259262E-2</v>
      </c>
      <c r="C23" s="26">
        <f t="shared" si="4"/>
        <v>75.433333333333337</v>
      </c>
      <c r="D23" s="26">
        <f t="shared" si="1"/>
        <v>64.418141824656956</v>
      </c>
      <c r="E23" s="4">
        <f t="shared" si="0"/>
        <v>0.95469999999999999</v>
      </c>
      <c r="F23" s="20">
        <f t="shared" si="3"/>
        <v>85.397448287216463</v>
      </c>
      <c r="G23" s="1">
        <v>17</v>
      </c>
      <c r="H23" s="24" t="s">
        <v>102</v>
      </c>
      <c r="Q23" s="42">
        <f t="shared" si="2"/>
        <v>5.5918525889459163E-2</v>
      </c>
      <c r="R23" s="1">
        <v>17</v>
      </c>
    </row>
    <row r="24" spans="1:18" x14ac:dyDescent="0.2">
      <c r="A24" s="1">
        <v>18</v>
      </c>
      <c r="B24" s="44">
        <v>5.1597222222222225E-2</v>
      </c>
      <c r="C24" s="26">
        <f t="shared" si="4"/>
        <v>74.3</v>
      </c>
      <c r="D24" s="26">
        <f t="shared" si="1"/>
        <v>63.317203747554814</v>
      </c>
      <c r="E24" s="4">
        <f t="shared" si="0"/>
        <v>0.97130000000000005</v>
      </c>
      <c r="F24" s="20">
        <f t="shared" si="3"/>
        <v>85.218309216089921</v>
      </c>
      <c r="G24" s="1">
        <v>18</v>
      </c>
      <c r="H24" s="24" t="s">
        <v>103</v>
      </c>
      <c r="Q24" s="42">
        <f t="shared" si="2"/>
        <v>5.4962850475307988E-2</v>
      </c>
      <c r="R24" s="1">
        <v>18</v>
      </c>
    </row>
    <row r="25" spans="1:18" x14ac:dyDescent="0.2">
      <c r="A25" s="1">
        <v>19</v>
      </c>
      <c r="B25" s="44">
        <v>5.1493055555555556E-2</v>
      </c>
      <c r="C25" s="26">
        <f t="shared" si="4"/>
        <v>74.150000000000006</v>
      </c>
      <c r="D25" s="26">
        <f t="shared" si="1"/>
        <v>62.493649019408593</v>
      </c>
      <c r="E25" s="4">
        <f t="shared" si="0"/>
        <v>0.98409999999999997</v>
      </c>
      <c r="F25" s="20">
        <f t="shared" si="3"/>
        <v>84.280039136087098</v>
      </c>
      <c r="G25" s="1">
        <v>19</v>
      </c>
      <c r="H25" s="24" t="s">
        <v>104</v>
      </c>
      <c r="Q25" s="42">
        <f t="shared" si="2"/>
        <v>5.4247959218236629E-2</v>
      </c>
      <c r="R25" s="1">
        <v>19</v>
      </c>
    </row>
    <row r="26" spans="1:18" x14ac:dyDescent="0.2">
      <c r="A26" s="1">
        <v>20</v>
      </c>
      <c r="B26" s="44">
        <v>5.2025462962962961E-2</v>
      </c>
      <c r="C26" s="26">
        <f t="shared" si="4"/>
        <v>74.916666666666657</v>
      </c>
      <c r="D26" s="26">
        <f t="shared" si="1"/>
        <v>61.92106322996375</v>
      </c>
      <c r="E26" s="4">
        <f t="shared" si="0"/>
        <v>0.99319999999999997</v>
      </c>
      <c r="F26" s="20">
        <f t="shared" si="3"/>
        <v>82.65325458949556</v>
      </c>
      <c r="G26" s="1">
        <v>20</v>
      </c>
      <c r="H26" s="24" t="s">
        <v>105</v>
      </c>
    </row>
    <row r="27" spans="1:18" x14ac:dyDescent="0.2">
      <c r="A27" s="1">
        <v>21</v>
      </c>
      <c r="B27" s="44">
        <v>4.9178240740740738E-2</v>
      </c>
      <c r="C27" s="26">
        <f t="shared" si="4"/>
        <v>70.816666666666663</v>
      </c>
      <c r="D27" s="26">
        <f t="shared" si="1"/>
        <v>61.5923885828743</v>
      </c>
      <c r="E27" s="4">
        <f t="shared" si="0"/>
        <v>0.99850000000000005</v>
      </c>
      <c r="F27" s="20">
        <f t="shared" si="3"/>
        <v>86.974424922863207</v>
      </c>
      <c r="G27" s="1">
        <v>21</v>
      </c>
      <c r="H27" s="24" t="s">
        <v>106</v>
      </c>
    </row>
    <row r="28" spans="1:18" x14ac:dyDescent="0.2">
      <c r="A28" s="1">
        <v>22</v>
      </c>
      <c r="B28" s="44">
        <v>4.8298611111111112E-2</v>
      </c>
      <c r="C28" s="26">
        <f t="shared" si="4"/>
        <v>69.55</v>
      </c>
      <c r="D28" s="26">
        <f t="shared" si="1"/>
        <v>61.499999999999993</v>
      </c>
      <c r="E28" s="4">
        <f t="shared" si="0"/>
        <v>1</v>
      </c>
      <c r="F28" s="20">
        <f t="shared" si="3"/>
        <v>88.425593098490282</v>
      </c>
      <c r="G28" s="1">
        <v>22</v>
      </c>
      <c r="H28" s="24" t="s">
        <v>107</v>
      </c>
    </row>
    <row r="29" spans="1:18" x14ac:dyDescent="0.2">
      <c r="A29" s="1">
        <v>23</v>
      </c>
      <c r="B29" s="44">
        <v>5.0173611111111113E-2</v>
      </c>
      <c r="C29" s="26">
        <f t="shared" si="4"/>
        <v>72.25</v>
      </c>
      <c r="D29" s="26">
        <f t="shared" si="1"/>
        <v>61.499999999999993</v>
      </c>
      <c r="E29" s="4">
        <f t="shared" si="0"/>
        <v>1</v>
      </c>
      <c r="F29" s="20">
        <f t="shared" si="3"/>
        <v>85.121107266435985</v>
      </c>
      <c r="G29" s="1">
        <v>23</v>
      </c>
      <c r="H29" s="24" t="s">
        <v>108</v>
      </c>
    </row>
    <row r="30" spans="1:18" x14ac:dyDescent="0.2">
      <c r="A30" s="1">
        <v>24</v>
      </c>
      <c r="B30" s="44">
        <v>4.8275462962962964E-2</v>
      </c>
      <c r="C30" s="26">
        <f t="shared" si="4"/>
        <v>69.516666666666666</v>
      </c>
      <c r="D30" s="26">
        <f t="shared" si="1"/>
        <v>61.499999999999993</v>
      </c>
      <c r="E30" s="4">
        <f t="shared" si="0"/>
        <v>1</v>
      </c>
      <c r="F30" s="20">
        <f t="shared" si="3"/>
        <v>88.467993286981525</v>
      </c>
      <c r="G30" s="1">
        <v>24</v>
      </c>
      <c r="H30" s="24" t="s">
        <v>109</v>
      </c>
    </row>
    <row r="31" spans="1:18" x14ac:dyDescent="0.2">
      <c r="A31" s="1">
        <v>25</v>
      </c>
      <c r="B31" s="44">
        <v>4.6435185185185184E-2</v>
      </c>
      <c r="C31" s="26">
        <f t="shared" si="4"/>
        <v>66.86666666666666</v>
      </c>
      <c r="D31" s="26">
        <f t="shared" si="1"/>
        <v>61.499999999999993</v>
      </c>
      <c r="E31" s="4">
        <f t="shared" si="0"/>
        <v>1</v>
      </c>
      <c r="F31" s="20">
        <f t="shared" si="3"/>
        <v>91.974077766699907</v>
      </c>
      <c r="G31" s="1">
        <v>25</v>
      </c>
      <c r="H31" s="24" t="s">
        <v>110</v>
      </c>
    </row>
    <row r="32" spans="1:18" x14ac:dyDescent="0.2">
      <c r="A32" s="1">
        <v>26</v>
      </c>
      <c r="B32" s="44">
        <v>4.8576388888888891E-2</v>
      </c>
      <c r="C32" s="26">
        <f t="shared" si="4"/>
        <v>69.95</v>
      </c>
      <c r="D32" s="26">
        <f t="shared" si="1"/>
        <v>61.499999999999993</v>
      </c>
      <c r="E32" s="4">
        <f>1-IF(A32&gt;=H$3,0,IF(A32&gt;=H$4,F$3*(A32-H$3)^2,F$2+F$4*(H$4-A32)+(A32&lt;H$5)*F$5*(H$5-A32)^2))</f>
        <v>1</v>
      </c>
      <c r="F32" s="20">
        <f t="shared" si="3"/>
        <v>87.919942816297336</v>
      </c>
      <c r="G32" s="1">
        <v>26</v>
      </c>
      <c r="H32" s="24" t="s">
        <v>111</v>
      </c>
    </row>
    <row r="33" spans="1:17" x14ac:dyDescent="0.2">
      <c r="A33" s="1">
        <v>27</v>
      </c>
      <c r="B33" s="44">
        <v>4.7453703703703706E-2</v>
      </c>
      <c r="C33" s="26">
        <f t="shared" si="4"/>
        <v>68.333333333333343</v>
      </c>
      <c r="D33" s="26">
        <f t="shared" si="1"/>
        <v>61.499999999999993</v>
      </c>
      <c r="E33" s="4">
        <f>1-IF(A33&gt;=H$3,0,IF(A33&gt;=H$4,F$3*(A33-H$3)^2,F$2+F$4*(H$4-A33)+(A33&lt;H$5)*F$5*(H$5-A33)^2))</f>
        <v>1</v>
      </c>
      <c r="F33" s="20">
        <f t="shared" si="3"/>
        <v>89.999999999999986</v>
      </c>
      <c r="G33" s="1">
        <v>27</v>
      </c>
      <c r="H33" s="24" t="s">
        <v>112</v>
      </c>
      <c r="Q33" s="42">
        <f>E$4/(E33*Parameters!AU$13*24*60)</f>
        <v>4.8753805175038044E-2</v>
      </c>
    </row>
    <row r="34" spans="1:17" x14ac:dyDescent="0.2">
      <c r="A34" s="1">
        <v>28</v>
      </c>
      <c r="B34" s="44">
        <v>4.7962962962962964E-2</v>
      </c>
      <c r="C34" s="26">
        <f t="shared" si="4"/>
        <v>69.066666666666663</v>
      </c>
      <c r="D34" s="26">
        <f t="shared" si="1"/>
        <v>61.499999999999993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3"/>
        <v>89.044401544401538</v>
      </c>
      <c r="G34" s="1">
        <v>28</v>
      </c>
      <c r="H34" s="24" t="s">
        <v>113</v>
      </c>
    </row>
    <row r="35" spans="1:17" x14ac:dyDescent="0.2">
      <c r="A35" s="1">
        <v>29</v>
      </c>
      <c r="B35" s="44">
        <v>4.6608796296296294E-2</v>
      </c>
      <c r="C35" s="26">
        <f t="shared" si="4"/>
        <v>67.11666666666666</v>
      </c>
      <c r="D35" s="26">
        <f t="shared" si="1"/>
        <v>61.499999999999993</v>
      </c>
      <c r="E35" s="4">
        <f t="shared" si="5"/>
        <v>1</v>
      </c>
      <c r="F35" s="20">
        <f t="shared" si="3"/>
        <v>91.631487459647374</v>
      </c>
      <c r="G35" s="1">
        <v>29</v>
      </c>
      <c r="H35" s="24" t="s">
        <v>114</v>
      </c>
    </row>
    <row r="36" spans="1:17" x14ac:dyDescent="0.2">
      <c r="A36" s="1">
        <v>30</v>
      </c>
      <c r="B36" s="44">
        <v>4.8298611111111112E-2</v>
      </c>
      <c r="C36" s="26">
        <f t="shared" si="4"/>
        <v>69.55</v>
      </c>
      <c r="D36" s="26">
        <f t="shared" si="1"/>
        <v>61.518455536660987</v>
      </c>
      <c r="E36" s="4">
        <f t="shared" si="5"/>
        <v>0.99970000000000003</v>
      </c>
      <c r="F36" s="20">
        <f t="shared" si="3"/>
        <v>88.452128737111408</v>
      </c>
      <c r="G36" s="1">
        <v>30</v>
      </c>
      <c r="H36" s="24" t="s">
        <v>115</v>
      </c>
    </row>
    <row r="37" spans="1:17" x14ac:dyDescent="0.2">
      <c r="A37" s="1">
        <v>31</v>
      </c>
      <c r="B37" s="44">
        <v>4.8078703703703707E-2</v>
      </c>
      <c r="C37" s="26">
        <f t="shared" si="4"/>
        <v>69.233333333333334</v>
      </c>
      <c r="D37" s="26">
        <f t="shared" si="1"/>
        <v>61.573888666399668</v>
      </c>
      <c r="E37" s="4">
        <f t="shared" si="5"/>
        <v>0.99880000000000002</v>
      </c>
      <c r="F37" s="20">
        <f t="shared" si="3"/>
        <v>88.936767452671646</v>
      </c>
      <c r="G37" s="1">
        <v>31</v>
      </c>
      <c r="H37" s="24" t="s">
        <v>116</v>
      </c>
    </row>
    <row r="38" spans="1:17" x14ac:dyDescent="0.2">
      <c r="A38" s="1">
        <v>32</v>
      </c>
      <c r="B38" s="44">
        <v>4.8506944444444443E-2</v>
      </c>
      <c r="C38" s="26">
        <f t="shared" si="4"/>
        <v>69.849999999999994</v>
      </c>
      <c r="D38" s="26">
        <f t="shared" si="1"/>
        <v>61.660316823741724</v>
      </c>
      <c r="E38" s="4">
        <f t="shared" si="5"/>
        <v>0.99739999999999995</v>
      </c>
      <c r="F38" s="20">
        <f t="shared" si="3"/>
        <v>88.275328308864317</v>
      </c>
      <c r="G38" s="1">
        <v>32</v>
      </c>
      <c r="H38" s="24" t="s">
        <v>117</v>
      </c>
    </row>
    <row r="39" spans="1:17" x14ac:dyDescent="0.2">
      <c r="A39" s="1">
        <v>33</v>
      </c>
      <c r="B39" s="44">
        <v>4.7060185185185184E-2</v>
      </c>
      <c r="C39" s="26">
        <f t="shared" si="4"/>
        <v>67.766666666666666</v>
      </c>
      <c r="D39" s="26">
        <f t="shared" si="1"/>
        <v>61.778001004520334</v>
      </c>
      <c r="E39" s="4">
        <f t="shared" si="5"/>
        <v>0.99550000000000005</v>
      </c>
      <c r="F39" s="20">
        <f t="shared" si="3"/>
        <v>91.162815058318245</v>
      </c>
      <c r="G39" s="1">
        <v>33</v>
      </c>
      <c r="H39" s="24" t="s">
        <v>118</v>
      </c>
    </row>
    <row r="40" spans="1:17" x14ac:dyDescent="0.2">
      <c r="A40" s="1">
        <v>34</v>
      </c>
      <c r="B40" s="44">
        <v>4.5740740740740742E-2</v>
      </c>
      <c r="C40" s="26">
        <f t="shared" si="4"/>
        <v>65.866666666666674</v>
      </c>
      <c r="D40" s="26">
        <f t="shared" si="1"/>
        <v>61.927298358674854</v>
      </c>
      <c r="E40" s="4">
        <f t="shared" si="5"/>
        <v>0.99309999999999998</v>
      </c>
      <c r="F40" s="20">
        <f t="shared" si="3"/>
        <v>94.019177670052898</v>
      </c>
      <c r="G40" s="1">
        <v>34</v>
      </c>
      <c r="H40" s="24" t="s">
        <v>119</v>
      </c>
    </row>
    <row r="41" spans="1:17" x14ac:dyDescent="0.2">
      <c r="A41" s="1">
        <v>35</v>
      </c>
      <c r="B41" s="44">
        <v>4.7858796296296295E-2</v>
      </c>
      <c r="C41" s="26">
        <f t="shared" si="4"/>
        <v>68.916666666666671</v>
      </c>
      <c r="D41" s="26">
        <f t="shared" si="1"/>
        <v>62.114937885062112</v>
      </c>
      <c r="E41" s="4">
        <f t="shared" si="5"/>
        <v>0.99009999999999998</v>
      </c>
      <c r="F41" s="20">
        <f t="shared" si="3"/>
        <v>90.130502372520596</v>
      </c>
      <c r="G41" s="1">
        <v>35</v>
      </c>
      <c r="H41" s="24" t="s">
        <v>120</v>
      </c>
    </row>
    <row r="42" spans="1:17" x14ac:dyDescent="0.2">
      <c r="A42" s="1">
        <v>36</v>
      </c>
      <c r="B42" s="44">
        <v>4.8229166666666663E-2</v>
      </c>
      <c r="C42" s="26">
        <f t="shared" si="4"/>
        <v>69.449999999999989</v>
      </c>
      <c r="D42" s="26">
        <f t="shared" si="1"/>
        <v>62.335292925197642</v>
      </c>
      <c r="E42" s="4">
        <f t="shared" si="5"/>
        <v>0.98660000000000003</v>
      </c>
      <c r="F42" s="20">
        <f t="shared" si="3"/>
        <v>89.755641360975744</v>
      </c>
      <c r="G42" s="1">
        <v>36</v>
      </c>
      <c r="H42" s="24" t="s">
        <v>121</v>
      </c>
    </row>
    <row r="43" spans="1:17" x14ac:dyDescent="0.2">
      <c r="A43" s="1">
        <v>37</v>
      </c>
      <c r="B43" s="44">
        <v>4.7939814814814817E-2</v>
      </c>
      <c r="C43" s="26">
        <f t="shared" si="4"/>
        <v>69.033333333333331</v>
      </c>
      <c r="D43" s="26">
        <f t="shared" ref="D43:D74" si="6">E$4/E43</f>
        <v>62.589049460614689</v>
      </c>
      <c r="E43" s="4">
        <f t="shared" si="5"/>
        <v>0.98260000000000003</v>
      </c>
      <c r="F43" s="20">
        <f t="shared" si="3"/>
        <v>90.664967832855652</v>
      </c>
      <c r="G43" s="1">
        <v>37</v>
      </c>
      <c r="H43" s="24" t="s">
        <v>122</v>
      </c>
    </row>
    <row r="44" spans="1:17" x14ac:dyDescent="0.2">
      <c r="A44" s="1">
        <v>38</v>
      </c>
      <c r="B44" s="44">
        <v>4.7141203703703706E-2</v>
      </c>
      <c r="C44" s="26">
        <f t="shared" si="4"/>
        <v>67.88333333333334</v>
      </c>
      <c r="D44" s="26">
        <f t="shared" si="6"/>
        <v>62.877006441059194</v>
      </c>
      <c r="E44" s="4">
        <f t="shared" si="5"/>
        <v>0.97809999999999997</v>
      </c>
      <c r="F44" s="20">
        <f t="shared" si="3"/>
        <v>92.625101558152494</v>
      </c>
      <c r="G44" s="1">
        <v>38</v>
      </c>
      <c r="H44" s="24" t="s">
        <v>123</v>
      </c>
    </row>
    <row r="45" spans="1:17" x14ac:dyDescent="0.2">
      <c r="A45" s="1">
        <v>39</v>
      </c>
      <c r="B45" s="44">
        <v>4.5752314814814815E-2</v>
      </c>
      <c r="C45" s="26">
        <f t="shared" si="4"/>
        <v>65.88333333333334</v>
      </c>
      <c r="D45" s="26">
        <f t="shared" si="6"/>
        <v>63.200082211489054</v>
      </c>
      <c r="E45" s="4">
        <f t="shared" si="5"/>
        <v>0.97309999999999997</v>
      </c>
      <c r="F45" s="20">
        <f t="shared" ref="F45:F76" si="7">100*(D45/C45)</f>
        <v>95.927268724749382</v>
      </c>
      <c r="G45" s="1">
        <v>39</v>
      </c>
      <c r="H45" s="24" t="s">
        <v>124</v>
      </c>
    </row>
    <row r="46" spans="1:17" x14ac:dyDescent="0.2">
      <c r="A46" s="1">
        <v>40</v>
      </c>
      <c r="B46" s="44">
        <v>5.122685185185185E-2</v>
      </c>
      <c r="C46" s="26">
        <f t="shared" si="4"/>
        <v>73.766666666666666</v>
      </c>
      <c r="D46" s="26">
        <f t="shared" si="6"/>
        <v>63.565891472868209</v>
      </c>
      <c r="E46" s="4">
        <f t="shared" si="5"/>
        <v>0.96750000000000003</v>
      </c>
      <c r="F46" s="20">
        <f t="shared" si="7"/>
        <v>86.171565485135389</v>
      </c>
      <c r="G46" s="1">
        <v>40</v>
      </c>
      <c r="H46" s="24" t="s">
        <v>125</v>
      </c>
    </row>
    <row r="47" spans="1:17" x14ac:dyDescent="0.2">
      <c r="A47" s="1">
        <v>41</v>
      </c>
      <c r="B47" s="44">
        <v>5.0451388888888886E-2</v>
      </c>
      <c r="C47" s="26">
        <f t="shared" si="4"/>
        <v>72.649999999999991</v>
      </c>
      <c r="D47" s="26">
        <f t="shared" si="6"/>
        <v>63.96921156646556</v>
      </c>
      <c r="E47" s="4">
        <f t="shared" si="5"/>
        <v>0.96140000000000003</v>
      </c>
      <c r="F47" s="20">
        <f t="shared" si="7"/>
        <v>88.051220325485986</v>
      </c>
      <c r="G47" s="1">
        <v>41</v>
      </c>
      <c r="H47" s="24" t="s">
        <v>126</v>
      </c>
    </row>
    <row r="48" spans="1:17" x14ac:dyDescent="0.2">
      <c r="A48" s="1">
        <v>42</v>
      </c>
      <c r="B48" s="44">
        <v>5.1585648148148151E-2</v>
      </c>
      <c r="C48" s="26">
        <f t="shared" si="4"/>
        <v>74.283333333333331</v>
      </c>
      <c r="D48" s="26">
        <f t="shared" si="6"/>
        <v>64.411395056556344</v>
      </c>
      <c r="E48" s="4">
        <f t="shared" si="5"/>
        <v>0.95479999999999998</v>
      </c>
      <c r="F48" s="20">
        <f t="shared" si="7"/>
        <v>86.710426371850588</v>
      </c>
      <c r="G48" s="1">
        <v>42</v>
      </c>
      <c r="H48" s="24" t="s">
        <v>127</v>
      </c>
    </row>
    <row r="49" spans="1:8" x14ac:dyDescent="0.2">
      <c r="A49" s="1">
        <v>43</v>
      </c>
      <c r="B49" s="44">
        <v>5.1805555555555556E-2</v>
      </c>
      <c r="C49" s="26">
        <f t="shared" si="4"/>
        <v>74.599999999999994</v>
      </c>
      <c r="D49" s="26">
        <f t="shared" si="6"/>
        <v>64.900802026171377</v>
      </c>
      <c r="E49" s="4">
        <f t="shared" si="5"/>
        <v>0.9476</v>
      </c>
      <c r="F49" s="20">
        <f t="shared" si="7"/>
        <v>86.99839413695895</v>
      </c>
      <c r="G49" s="1">
        <v>43</v>
      </c>
      <c r="H49" s="24" t="s">
        <v>128</v>
      </c>
    </row>
    <row r="50" spans="1:8" x14ac:dyDescent="0.2">
      <c r="A50" s="1">
        <v>44</v>
      </c>
      <c r="B50" s="44">
        <v>5.3206018518518521E-2</v>
      </c>
      <c r="C50" s="26">
        <f t="shared" si="4"/>
        <v>76.616666666666674</v>
      </c>
      <c r="D50" s="26">
        <f t="shared" si="6"/>
        <v>65.432492818384929</v>
      </c>
      <c r="E50" s="4">
        <f t="shared" si="5"/>
        <v>0.93989999999999996</v>
      </c>
      <c r="F50" s="20">
        <f t="shared" si="7"/>
        <v>85.402426998109533</v>
      </c>
      <c r="G50" s="1">
        <v>44</v>
      </c>
      <c r="H50" s="24" t="s">
        <v>129</v>
      </c>
    </row>
    <row r="51" spans="1:8" x14ac:dyDescent="0.2">
      <c r="A51" s="1">
        <v>45</v>
      </c>
      <c r="B51" s="44">
        <v>5.4733796296296294E-2</v>
      </c>
      <c r="C51" s="26">
        <f t="shared" si="4"/>
        <v>78.816666666666663</v>
      </c>
      <c r="D51" s="26">
        <f t="shared" si="6"/>
        <v>66.001287830006433</v>
      </c>
      <c r="E51" s="4">
        <f t="shared" si="5"/>
        <v>0.93179999999999996</v>
      </c>
      <c r="F51" s="20">
        <f t="shared" si="7"/>
        <v>83.740267917115375</v>
      </c>
      <c r="G51" s="1">
        <v>45</v>
      </c>
      <c r="H51" s="24" t="s">
        <v>130</v>
      </c>
    </row>
    <row r="52" spans="1:8" x14ac:dyDescent="0.2">
      <c r="A52" s="1">
        <v>46</v>
      </c>
      <c r="B52" s="44">
        <v>5.153935185185185E-2</v>
      </c>
      <c r="C52" s="26">
        <f t="shared" si="4"/>
        <v>74.216666666666669</v>
      </c>
      <c r="D52" s="26">
        <f t="shared" si="6"/>
        <v>66.630552546045493</v>
      </c>
      <c r="E52" s="4">
        <f t="shared" si="5"/>
        <v>0.92300000000000004</v>
      </c>
      <c r="F52" s="20">
        <f t="shared" si="7"/>
        <v>89.778422473899155</v>
      </c>
      <c r="G52" s="1">
        <v>46</v>
      </c>
      <c r="H52" s="24" t="s">
        <v>131</v>
      </c>
    </row>
    <row r="53" spans="1:8" x14ac:dyDescent="0.2">
      <c r="A53" s="1">
        <v>47</v>
      </c>
      <c r="B53" s="44">
        <v>5.1701388888888887E-2</v>
      </c>
      <c r="C53" s="26">
        <f t="shared" si="4"/>
        <v>74.45</v>
      </c>
      <c r="D53" s="26">
        <f t="shared" si="6"/>
        <v>67.301378857518046</v>
      </c>
      <c r="E53" s="4">
        <f t="shared" si="5"/>
        <v>0.91379999999999995</v>
      </c>
      <c r="F53" s="20">
        <f t="shared" si="7"/>
        <v>90.398091145088031</v>
      </c>
      <c r="G53" s="1">
        <v>47</v>
      </c>
      <c r="H53" s="24" t="s">
        <v>132</v>
      </c>
    </row>
    <row r="54" spans="1:8" x14ac:dyDescent="0.2">
      <c r="A54" s="1">
        <v>48</v>
      </c>
      <c r="B54" s="44">
        <v>5.5706018518518516E-2</v>
      </c>
      <c r="C54" s="26">
        <f t="shared" si="4"/>
        <v>80.216666666666669</v>
      </c>
      <c r="D54" s="26">
        <f t="shared" si="6"/>
        <v>68.030973451327426</v>
      </c>
      <c r="E54" s="4">
        <f t="shared" si="5"/>
        <v>0.90400000000000003</v>
      </c>
      <c r="F54" s="20">
        <f t="shared" si="7"/>
        <v>84.809025702880646</v>
      </c>
      <c r="G54" s="1">
        <v>48</v>
      </c>
      <c r="H54" s="24" t="s">
        <v>133</v>
      </c>
    </row>
    <row r="55" spans="1:8" x14ac:dyDescent="0.2">
      <c r="A55" s="1">
        <v>49</v>
      </c>
      <c r="B55" s="44">
        <v>5.6273148148148149E-2</v>
      </c>
      <c r="C55" s="26">
        <f t="shared" si="4"/>
        <v>81.033333333333331</v>
      </c>
      <c r="D55" s="26">
        <f t="shared" si="6"/>
        <v>68.807339449541274</v>
      </c>
      <c r="E55" s="4">
        <f t="shared" si="5"/>
        <v>0.89380000000000004</v>
      </c>
      <c r="F55" s="20">
        <f t="shared" si="7"/>
        <v>84.912389283679062</v>
      </c>
      <c r="G55" s="1">
        <v>49</v>
      </c>
      <c r="H55" s="24" t="s">
        <v>134</v>
      </c>
    </row>
    <row r="56" spans="1:8" x14ac:dyDescent="0.2">
      <c r="A56" s="1">
        <v>50</v>
      </c>
      <c r="B56" s="44">
        <v>5.7361111111111113E-2</v>
      </c>
      <c r="C56" s="26">
        <f t="shared" si="4"/>
        <v>82.600000000000009</v>
      </c>
      <c r="D56" s="26">
        <f t="shared" si="6"/>
        <v>69.617387366991167</v>
      </c>
      <c r="E56" s="4">
        <f t="shared" si="5"/>
        <v>0.88339999999999996</v>
      </c>
      <c r="F56" s="20">
        <f t="shared" si="7"/>
        <v>84.28255129175686</v>
      </c>
      <c r="G56" s="1">
        <v>50</v>
      </c>
      <c r="H56" s="24" t="s">
        <v>135</v>
      </c>
    </row>
    <row r="57" spans="1:8" x14ac:dyDescent="0.2">
      <c r="A57" s="1">
        <v>51</v>
      </c>
      <c r="B57" s="44">
        <v>5.800925925925926E-2</v>
      </c>
      <c r="C57" s="26">
        <f t="shared" si="4"/>
        <v>83.533333333333331</v>
      </c>
      <c r="D57" s="26">
        <f t="shared" si="6"/>
        <v>70.446735395188995</v>
      </c>
      <c r="E57" s="4">
        <f t="shared" si="5"/>
        <v>0.873</v>
      </c>
      <c r="F57" s="20">
        <f t="shared" si="7"/>
        <v>84.333681638294891</v>
      </c>
      <c r="G57" s="1">
        <v>51</v>
      </c>
      <c r="H57" s="24" t="s">
        <v>136</v>
      </c>
    </row>
    <row r="58" spans="1:8" x14ac:dyDescent="0.2">
      <c r="A58" s="1">
        <v>52</v>
      </c>
      <c r="B58" s="44">
        <v>5.7395833333333333E-2</v>
      </c>
      <c r="C58" s="26">
        <f t="shared" si="4"/>
        <v>82.65</v>
      </c>
      <c r="D58" s="26">
        <f t="shared" si="6"/>
        <v>71.287817317723423</v>
      </c>
      <c r="E58" s="4">
        <f t="shared" si="5"/>
        <v>0.86270000000000002</v>
      </c>
      <c r="F58" s="20">
        <f t="shared" si="7"/>
        <v>86.252652532030751</v>
      </c>
      <c r="G58" s="1">
        <v>52</v>
      </c>
      <c r="H58" s="24" t="s">
        <v>137</v>
      </c>
    </row>
    <row r="59" spans="1:8" x14ac:dyDescent="0.2">
      <c r="A59" s="1">
        <v>53</v>
      </c>
      <c r="B59" s="44">
        <v>5.8310185185185187E-2</v>
      </c>
      <c r="C59" s="26">
        <f t="shared" si="4"/>
        <v>83.966666666666669</v>
      </c>
      <c r="D59" s="26">
        <f t="shared" si="6"/>
        <v>72.157690953889471</v>
      </c>
      <c r="E59" s="4">
        <f t="shared" si="5"/>
        <v>0.85229999999999995</v>
      </c>
      <c r="F59" s="20">
        <f t="shared" si="7"/>
        <v>85.936114673151408</v>
      </c>
      <c r="G59" s="1">
        <v>53</v>
      </c>
      <c r="H59" s="24" t="s">
        <v>138</v>
      </c>
    </row>
    <row r="60" spans="1:8" x14ac:dyDescent="0.2">
      <c r="A60" s="1">
        <v>54</v>
      </c>
      <c r="B60" s="44">
        <v>5.949074074074074E-2</v>
      </c>
      <c r="C60" s="26">
        <f t="shared" si="4"/>
        <v>85.666666666666671</v>
      </c>
      <c r="D60" s="26">
        <f t="shared" si="6"/>
        <v>73.049055707328648</v>
      </c>
      <c r="E60" s="4">
        <f t="shared" si="5"/>
        <v>0.84189999999999998</v>
      </c>
      <c r="F60" s="20">
        <f t="shared" si="7"/>
        <v>85.271271253691026</v>
      </c>
      <c r="G60" s="1">
        <v>54</v>
      </c>
      <c r="H60" s="24" t="s">
        <v>139</v>
      </c>
    </row>
    <row r="61" spans="1:8" x14ac:dyDescent="0.2">
      <c r="A61" s="1">
        <v>55</v>
      </c>
      <c r="B61" s="44">
        <v>5.4675925925925926E-2</v>
      </c>
      <c r="C61" s="26">
        <f t="shared" si="4"/>
        <v>78.733333333333334</v>
      </c>
      <c r="D61" s="26">
        <f t="shared" si="6"/>
        <v>73.953823953823942</v>
      </c>
      <c r="E61" s="4">
        <f t="shared" si="5"/>
        <v>0.83160000000000001</v>
      </c>
      <c r="F61" s="20">
        <f t="shared" si="7"/>
        <v>93.929496977761147</v>
      </c>
      <c r="G61" s="1">
        <v>55</v>
      </c>
      <c r="H61" s="24" t="s">
        <v>140</v>
      </c>
    </row>
    <row r="62" spans="1:8" x14ac:dyDescent="0.2">
      <c r="A62" s="1">
        <v>56</v>
      </c>
      <c r="B62" s="44">
        <v>5.5972222222222222E-2</v>
      </c>
      <c r="C62" s="26">
        <f t="shared" si="4"/>
        <v>80.599999999999994</v>
      </c>
      <c r="D62" s="26">
        <f t="shared" si="6"/>
        <v>74.890404286410117</v>
      </c>
      <c r="E62" s="4">
        <f t="shared" si="5"/>
        <v>0.82120000000000004</v>
      </c>
      <c r="F62" s="20">
        <f t="shared" si="7"/>
        <v>92.916134350384766</v>
      </c>
      <c r="G62" s="1">
        <v>56</v>
      </c>
      <c r="H62" s="24" t="s">
        <v>141</v>
      </c>
    </row>
    <row r="63" spans="1:8" x14ac:dyDescent="0.2">
      <c r="A63" s="1">
        <v>57</v>
      </c>
      <c r="B63" s="44">
        <v>6.3356481481481486E-2</v>
      </c>
      <c r="C63" s="26">
        <f t="shared" si="4"/>
        <v>91.233333333333334</v>
      </c>
      <c r="D63" s="26">
        <f t="shared" si="6"/>
        <v>75.851011346817955</v>
      </c>
      <c r="E63" s="4">
        <f t="shared" si="5"/>
        <v>0.81079999999999997</v>
      </c>
      <c r="F63" s="20">
        <f t="shared" si="7"/>
        <v>83.139581308167294</v>
      </c>
      <c r="G63" s="1">
        <v>57</v>
      </c>
      <c r="H63" s="24" t="s">
        <v>142</v>
      </c>
    </row>
    <row r="64" spans="1:8" x14ac:dyDescent="0.2">
      <c r="A64" s="1">
        <v>58</v>
      </c>
      <c r="B64" s="44">
        <v>6.2060185185185184E-2</v>
      </c>
      <c r="C64" s="26">
        <f t="shared" si="4"/>
        <v>89.36666666666666</v>
      </c>
      <c r="D64" s="26">
        <f t="shared" si="6"/>
        <v>76.826983135540274</v>
      </c>
      <c r="E64" s="4">
        <f t="shared" si="5"/>
        <v>0.80049999999999999</v>
      </c>
      <c r="F64" s="20">
        <f t="shared" si="7"/>
        <v>85.968276541074545</v>
      </c>
      <c r="G64" s="1">
        <v>58</v>
      </c>
      <c r="H64" s="24" t="s">
        <v>143</v>
      </c>
    </row>
    <row r="65" spans="1:8" x14ac:dyDescent="0.2">
      <c r="A65" s="1">
        <v>59</v>
      </c>
      <c r="B65" s="44">
        <v>6.3148148148148148E-2</v>
      </c>
      <c r="C65" s="26">
        <f t="shared" si="4"/>
        <v>90.933333333333337</v>
      </c>
      <c r="D65" s="26">
        <f t="shared" si="6"/>
        <v>77.838248322997075</v>
      </c>
      <c r="E65" s="4">
        <f t="shared" si="5"/>
        <v>0.79010000000000002</v>
      </c>
      <c r="F65" s="20">
        <f t="shared" si="7"/>
        <v>85.59924668951291</v>
      </c>
      <c r="G65" s="1">
        <v>59</v>
      </c>
      <c r="H65" s="24" t="s">
        <v>144</v>
      </c>
    </row>
    <row r="66" spans="1:8" x14ac:dyDescent="0.2">
      <c r="A66" s="1">
        <v>60</v>
      </c>
      <c r="B66" s="44">
        <v>6.1898148148148147E-2</v>
      </c>
      <c r="C66" s="26">
        <f t="shared" si="4"/>
        <v>89.133333333333326</v>
      </c>
      <c r="D66" s="26">
        <f t="shared" si="6"/>
        <v>78.876490958060785</v>
      </c>
      <c r="E66" s="4">
        <f t="shared" ref="E66:E97" si="8">ROUND(1-IF(A66&lt;I$3,0,IF(A66&lt;I$4,G$3*(A66-I$3)^2,G$2+G$4*(A66-I$4)+(A66&gt;I$5)*G$5*(A66-I$5)^2)),4)</f>
        <v>0.77969999999999995</v>
      </c>
      <c r="F66" s="20">
        <f t="shared" si="7"/>
        <v>88.492697409941059</v>
      </c>
      <c r="G66" s="1">
        <v>60</v>
      </c>
      <c r="H66" s="24" t="s">
        <v>145</v>
      </c>
    </row>
    <row r="67" spans="1:8" x14ac:dyDescent="0.2">
      <c r="A67" s="1">
        <v>61</v>
      </c>
      <c r="B67" s="44">
        <v>6.5289351851851848E-2</v>
      </c>
      <c r="C67" s="26">
        <f t="shared" si="4"/>
        <v>94.016666666666666</v>
      </c>
      <c r="D67" s="26">
        <f t="shared" si="6"/>
        <v>79.93241486872887</v>
      </c>
      <c r="E67" s="4">
        <f t="shared" si="8"/>
        <v>0.76939999999999997</v>
      </c>
      <c r="F67" s="20">
        <f t="shared" si="7"/>
        <v>85.019409539509525</v>
      </c>
      <c r="G67" s="1">
        <v>61</v>
      </c>
      <c r="H67" s="24" t="s">
        <v>146</v>
      </c>
    </row>
    <row r="68" spans="1:8" x14ac:dyDescent="0.2">
      <c r="A68" s="1">
        <v>62</v>
      </c>
      <c r="B68" s="44">
        <v>6.7500000000000004E-2</v>
      </c>
      <c r="C68" s="26">
        <f t="shared" si="4"/>
        <v>97.2</v>
      </c>
      <c r="D68" s="26">
        <f t="shared" si="6"/>
        <v>81.027667984189719</v>
      </c>
      <c r="E68" s="4">
        <f t="shared" si="8"/>
        <v>0.75900000000000001</v>
      </c>
      <c r="F68" s="20">
        <f t="shared" si="7"/>
        <v>83.361798337643748</v>
      </c>
      <c r="G68" s="1">
        <v>62</v>
      </c>
      <c r="H68" s="24" t="s">
        <v>147</v>
      </c>
    </row>
    <row r="69" spans="1:8" x14ac:dyDescent="0.2">
      <c r="A69" s="1">
        <v>63</v>
      </c>
      <c r="B69" s="44">
        <v>6.7025462962962967E-2</v>
      </c>
      <c r="C69" s="26">
        <f t="shared" si="4"/>
        <v>96.51666666666668</v>
      </c>
      <c r="D69" s="26">
        <f t="shared" si="6"/>
        <v>82.153352925460851</v>
      </c>
      <c r="E69" s="4">
        <f t="shared" si="8"/>
        <v>0.74860000000000004</v>
      </c>
      <c r="F69" s="20">
        <f t="shared" si="7"/>
        <v>85.118307296281301</v>
      </c>
      <c r="G69" s="1">
        <v>63</v>
      </c>
      <c r="H69" s="24" t="s">
        <v>148</v>
      </c>
    </row>
    <row r="70" spans="1:8" x14ac:dyDescent="0.2">
      <c r="A70" s="1">
        <v>64</v>
      </c>
      <c r="B70" s="44">
        <v>7.1805555555555553E-2</v>
      </c>
      <c r="C70" s="26">
        <f t="shared" si="4"/>
        <v>103.39999999999999</v>
      </c>
      <c r="D70" s="26">
        <f t="shared" si="6"/>
        <v>83.299471759447371</v>
      </c>
      <c r="E70" s="4">
        <f t="shared" si="8"/>
        <v>0.73829999999999996</v>
      </c>
      <c r="F70" s="20">
        <f t="shared" si="7"/>
        <v>80.560417562328226</v>
      </c>
      <c r="G70" s="1">
        <v>64</v>
      </c>
      <c r="H70" s="24" t="s">
        <v>149</v>
      </c>
    </row>
    <row r="71" spans="1:8" x14ac:dyDescent="0.2">
      <c r="A71" s="1">
        <v>65</v>
      </c>
      <c r="B71" s="44">
        <v>6.6759259259259254E-2</v>
      </c>
      <c r="C71" s="26">
        <f t="shared" si="4"/>
        <v>96.133333333333326</v>
      </c>
      <c r="D71" s="26">
        <f t="shared" si="6"/>
        <v>84.489627696112095</v>
      </c>
      <c r="E71" s="4">
        <f t="shared" si="8"/>
        <v>0.72789999999999999</v>
      </c>
      <c r="F71" s="20">
        <f t="shared" si="7"/>
        <v>87.887962235900247</v>
      </c>
      <c r="G71" s="1">
        <v>65</v>
      </c>
      <c r="H71" s="24" t="s">
        <v>150</v>
      </c>
    </row>
    <row r="72" spans="1:8" x14ac:dyDescent="0.2">
      <c r="A72" s="1">
        <v>66</v>
      </c>
      <c r="B72" s="44">
        <v>6.969907407407408E-2</v>
      </c>
      <c r="C72" s="26">
        <f t="shared" si="4"/>
        <v>100.36666666666667</v>
      </c>
      <c r="D72" s="26">
        <f t="shared" si="6"/>
        <v>85.714285714285708</v>
      </c>
      <c r="E72" s="4">
        <f t="shared" si="8"/>
        <v>0.71750000000000003</v>
      </c>
      <c r="F72" s="20">
        <f t="shared" si="7"/>
        <v>85.401148170992073</v>
      </c>
      <c r="G72" s="1">
        <v>66</v>
      </c>
      <c r="H72" s="24" t="s">
        <v>151</v>
      </c>
    </row>
    <row r="73" spans="1:8" x14ac:dyDescent="0.2">
      <c r="A73" s="1">
        <v>67</v>
      </c>
      <c r="B73" s="44">
        <v>7.1412037037037038E-2</v>
      </c>
      <c r="C73" s="26">
        <f t="shared" si="4"/>
        <v>102.83333333333333</v>
      </c>
      <c r="D73" s="26">
        <f t="shared" si="6"/>
        <v>86.9626696832579</v>
      </c>
      <c r="E73" s="4">
        <f t="shared" si="8"/>
        <v>0.70720000000000005</v>
      </c>
      <c r="F73" s="20">
        <f t="shared" si="7"/>
        <v>84.566615575291308</v>
      </c>
      <c r="G73" s="1">
        <v>67</v>
      </c>
      <c r="H73" s="24" t="s">
        <v>152</v>
      </c>
    </row>
    <row r="74" spans="1:8" x14ac:dyDescent="0.2">
      <c r="A74" s="1">
        <v>68</v>
      </c>
      <c r="B74" s="44">
        <v>7.6296296296296293E-2</v>
      </c>
      <c r="C74" s="26">
        <f t="shared" si="4"/>
        <v>109.86666666666666</v>
      </c>
      <c r="D74" s="26">
        <f t="shared" si="6"/>
        <v>88.260619977037877</v>
      </c>
      <c r="E74" s="4">
        <f t="shared" si="8"/>
        <v>0.69679999999999997</v>
      </c>
      <c r="F74" s="20">
        <f t="shared" si="7"/>
        <v>80.334302163566036</v>
      </c>
      <c r="G74" s="1">
        <v>68</v>
      </c>
      <c r="H74" s="24" t="s">
        <v>153</v>
      </c>
    </row>
    <row r="75" spans="1:8" x14ac:dyDescent="0.2">
      <c r="A75" s="1">
        <v>69</v>
      </c>
      <c r="B75" s="44">
        <v>8.0567129629629627E-2</v>
      </c>
      <c r="C75" s="26">
        <f t="shared" si="4"/>
        <v>116.01666666666667</v>
      </c>
      <c r="D75" s="26">
        <f t="shared" ref="D75:D106" si="9">E$4/E75</f>
        <v>89.597902097902093</v>
      </c>
      <c r="E75" s="4">
        <f t="shared" si="8"/>
        <v>0.68640000000000001</v>
      </c>
      <c r="F75" s="20">
        <f t="shared" si="7"/>
        <v>77.228474728833874</v>
      </c>
      <c r="G75" s="1">
        <v>69</v>
      </c>
      <c r="H75" s="24" t="s">
        <v>154</v>
      </c>
    </row>
    <row r="76" spans="1:8" x14ac:dyDescent="0.2">
      <c r="A76" s="1">
        <v>70</v>
      </c>
      <c r="B76" s="44">
        <v>7.3854166666666665E-2</v>
      </c>
      <c r="C76" s="26">
        <f t="shared" si="4"/>
        <v>106.35</v>
      </c>
      <c r="D76" s="26">
        <f t="shared" si="9"/>
        <v>90.962875314302607</v>
      </c>
      <c r="E76" s="4">
        <f t="shared" si="8"/>
        <v>0.67610000000000003</v>
      </c>
      <c r="F76" s="20">
        <f t="shared" si="7"/>
        <v>85.531617596899494</v>
      </c>
      <c r="G76" s="1">
        <v>70</v>
      </c>
      <c r="H76" s="24" t="s">
        <v>155</v>
      </c>
    </row>
    <row r="77" spans="1:8" x14ac:dyDescent="0.2">
      <c r="A77" s="1">
        <v>71</v>
      </c>
      <c r="B77" s="44">
        <v>7.4432870370370371E-2</v>
      </c>
      <c r="C77" s="26">
        <f t="shared" si="4"/>
        <v>107.18333333333334</v>
      </c>
      <c r="D77" s="26">
        <f t="shared" si="9"/>
        <v>92.383956737269031</v>
      </c>
      <c r="E77" s="4">
        <f t="shared" si="8"/>
        <v>0.66569999999999996</v>
      </c>
      <c r="F77" s="20">
        <f t="shared" ref="F77:F83" si="10">100*(D77/C77)</f>
        <v>86.192464690345844</v>
      </c>
      <c r="G77" s="1">
        <v>71</v>
      </c>
      <c r="H77" s="24" t="s">
        <v>156</v>
      </c>
    </row>
    <row r="78" spans="1:8" x14ac:dyDescent="0.2">
      <c r="A78" s="1">
        <v>72</v>
      </c>
      <c r="B78" s="44">
        <v>8.4120370370370373E-2</v>
      </c>
      <c r="C78" s="26">
        <f t="shared" ref="C78:C86" si="11">B78*1440</f>
        <v>121.13333333333334</v>
      </c>
      <c r="D78" s="26">
        <f t="shared" si="9"/>
        <v>93.850144971768643</v>
      </c>
      <c r="E78" s="4">
        <f t="shared" si="8"/>
        <v>0.65529999999999999</v>
      </c>
      <c r="F78" s="20">
        <f t="shared" si="10"/>
        <v>77.476729475868439</v>
      </c>
      <c r="G78" s="1">
        <v>72</v>
      </c>
      <c r="H78" s="24" t="s">
        <v>157</v>
      </c>
    </row>
    <row r="79" spans="1:8" x14ac:dyDescent="0.2">
      <c r="A79" s="1">
        <v>73</v>
      </c>
      <c r="B79" s="44">
        <v>8.3020833333333335E-2</v>
      </c>
      <c r="C79" s="26">
        <f t="shared" si="11"/>
        <v>119.55</v>
      </c>
      <c r="D79" s="26">
        <f t="shared" si="9"/>
        <v>95.348837209302317</v>
      </c>
      <c r="E79" s="4">
        <f t="shared" si="8"/>
        <v>0.64500000000000002</v>
      </c>
      <c r="F79" s="20">
        <f t="shared" si="10"/>
        <v>79.75645103245698</v>
      </c>
      <c r="G79" s="1">
        <v>73</v>
      </c>
      <c r="H79" s="24" t="s">
        <v>158</v>
      </c>
    </row>
    <row r="80" spans="1:8" x14ac:dyDescent="0.2">
      <c r="A80" s="1">
        <v>74</v>
      </c>
      <c r="B80" s="44">
        <v>7.9710648148148142E-2</v>
      </c>
      <c r="C80" s="26">
        <f t="shared" si="11"/>
        <v>114.78333333333332</v>
      </c>
      <c r="D80" s="26">
        <f t="shared" si="9"/>
        <v>96.911440277340034</v>
      </c>
      <c r="E80" s="4">
        <f t="shared" si="8"/>
        <v>0.63460000000000005</v>
      </c>
      <c r="F80" s="20">
        <f t="shared" si="10"/>
        <v>84.429888436770767</v>
      </c>
      <c r="G80" s="1">
        <v>74</v>
      </c>
      <c r="H80" s="24" t="s">
        <v>159</v>
      </c>
    </row>
    <row r="81" spans="1:8" x14ac:dyDescent="0.2">
      <c r="A81" s="1">
        <v>75</v>
      </c>
      <c r="B81" s="44">
        <v>8.0844907407407407E-2</v>
      </c>
      <c r="C81" s="26">
        <f t="shared" si="11"/>
        <v>116.41666666666667</v>
      </c>
      <c r="D81" s="26">
        <f t="shared" si="9"/>
        <v>98.526113425184235</v>
      </c>
      <c r="E81" s="4">
        <f t="shared" si="8"/>
        <v>0.62419999999999998</v>
      </c>
      <c r="F81" s="20">
        <f t="shared" si="10"/>
        <v>84.632309312971415</v>
      </c>
      <c r="G81" s="1">
        <v>75</v>
      </c>
      <c r="H81" s="24" t="s">
        <v>160</v>
      </c>
    </row>
    <row r="82" spans="1:8" x14ac:dyDescent="0.2">
      <c r="A82" s="1">
        <v>76</v>
      </c>
      <c r="B82" s="44">
        <v>8.098379629629629E-2</v>
      </c>
      <c r="C82" s="26">
        <f t="shared" si="11"/>
        <v>116.61666666666666</v>
      </c>
      <c r="D82" s="26">
        <f t="shared" si="9"/>
        <v>100.17918227724384</v>
      </c>
      <c r="E82" s="4">
        <f t="shared" si="8"/>
        <v>0.6139</v>
      </c>
      <c r="F82" s="20">
        <f t="shared" si="10"/>
        <v>85.904686817702313</v>
      </c>
      <c r="G82" s="1">
        <v>76</v>
      </c>
      <c r="H82" s="24" t="s">
        <v>161</v>
      </c>
    </row>
    <row r="83" spans="1:8" x14ac:dyDescent="0.2">
      <c r="A83" s="1">
        <v>77</v>
      </c>
      <c r="B83" s="44">
        <v>7.8437499999999993E-2</v>
      </c>
      <c r="C83" s="26">
        <f t="shared" si="11"/>
        <v>112.94999999999999</v>
      </c>
      <c r="D83" s="26">
        <f t="shared" si="9"/>
        <v>101.99004975124377</v>
      </c>
      <c r="E83" s="4">
        <f t="shared" si="8"/>
        <v>0.60299999999999998</v>
      </c>
      <c r="F83" s="20">
        <f t="shared" si="10"/>
        <v>90.296635459268515</v>
      </c>
      <c r="G83" s="1">
        <v>77</v>
      </c>
      <c r="H83" s="24" t="s">
        <v>162</v>
      </c>
    </row>
    <row r="84" spans="1:8" x14ac:dyDescent="0.2">
      <c r="A84" s="1">
        <v>78</v>
      </c>
      <c r="B84" s="45"/>
      <c r="C84" s="26"/>
      <c r="D84" s="26">
        <f t="shared" si="9"/>
        <v>104.00811770674783</v>
      </c>
      <c r="E84" s="4">
        <f t="shared" si="8"/>
        <v>0.59130000000000005</v>
      </c>
      <c r="F84" s="20"/>
      <c r="G84" s="1">
        <v>78</v>
      </c>
      <c r="H84" s="24" t="s">
        <v>163</v>
      </c>
    </row>
    <row r="85" spans="1:8" x14ac:dyDescent="0.2">
      <c r="A85" s="1">
        <v>79</v>
      </c>
      <c r="B85" s="45"/>
      <c r="C85" s="26"/>
      <c r="D85" s="26">
        <f t="shared" si="9"/>
        <v>106.25431928127159</v>
      </c>
      <c r="E85" s="4">
        <f t="shared" si="8"/>
        <v>0.57879999999999998</v>
      </c>
      <c r="F85" s="20"/>
      <c r="G85" s="1">
        <v>79</v>
      </c>
      <c r="H85" s="24" t="s">
        <v>164</v>
      </c>
    </row>
    <row r="86" spans="1:8" x14ac:dyDescent="0.2">
      <c r="A86" s="1">
        <v>80</v>
      </c>
      <c r="B86" s="44">
        <v>0.1017824074074074</v>
      </c>
      <c r="C86" s="26">
        <f t="shared" si="11"/>
        <v>146.56666666666666</v>
      </c>
      <c r="D86" s="26">
        <f t="shared" si="9"/>
        <v>108.75331564986736</v>
      </c>
      <c r="E86" s="4">
        <f t="shared" si="8"/>
        <v>0.5655</v>
      </c>
      <c r="F86" s="20">
        <f>100*(D86/C86)</f>
        <v>74.200579247123514</v>
      </c>
      <c r="G86" s="1">
        <v>80</v>
      </c>
      <c r="H86" s="24" t="s">
        <v>165</v>
      </c>
    </row>
    <row r="87" spans="1:8" x14ac:dyDescent="0.2">
      <c r="A87" s="1">
        <v>81</v>
      </c>
      <c r="B87" s="44"/>
      <c r="C87" s="26"/>
      <c r="D87" s="26">
        <f t="shared" si="9"/>
        <v>111.53427638737757</v>
      </c>
      <c r="E87" s="4">
        <f t="shared" si="8"/>
        <v>0.5514</v>
      </c>
      <c r="F87" s="20"/>
      <c r="G87" s="1">
        <v>81</v>
      </c>
    </row>
    <row r="88" spans="1:8" x14ac:dyDescent="0.2">
      <c r="A88" s="1">
        <v>82</v>
      </c>
      <c r="B88" s="44"/>
      <c r="C88" s="26"/>
      <c r="D88" s="26">
        <f t="shared" si="9"/>
        <v>114.6318732525629</v>
      </c>
      <c r="E88" s="4">
        <f t="shared" si="8"/>
        <v>0.53649999999999998</v>
      </c>
      <c r="F88" s="20"/>
      <c r="G88" s="1">
        <v>82</v>
      </c>
    </row>
    <row r="89" spans="1:8" x14ac:dyDescent="0.2">
      <c r="A89" s="1">
        <v>83</v>
      </c>
      <c r="B89" s="44"/>
      <c r="C89" s="26"/>
      <c r="D89" s="26">
        <f t="shared" si="9"/>
        <v>118.0648876943751</v>
      </c>
      <c r="E89" s="4">
        <f t="shared" si="8"/>
        <v>0.52090000000000003</v>
      </c>
      <c r="F89" s="20"/>
      <c r="G89" s="1">
        <v>83</v>
      </c>
    </row>
    <row r="90" spans="1:8" x14ac:dyDescent="0.2">
      <c r="A90" s="1">
        <v>84</v>
      </c>
      <c r="B90" s="44"/>
      <c r="C90" s="26"/>
      <c r="D90" s="26">
        <f t="shared" si="9"/>
        <v>121.92704203013481</v>
      </c>
      <c r="E90" s="4">
        <f t="shared" si="8"/>
        <v>0.50439999999999996</v>
      </c>
      <c r="F90" s="20"/>
      <c r="G90" s="1">
        <v>84</v>
      </c>
    </row>
    <row r="91" spans="1:8" x14ac:dyDescent="0.2">
      <c r="A91" s="1">
        <v>85</v>
      </c>
      <c r="B91" s="44"/>
      <c r="C91" s="26"/>
      <c r="D91" s="26">
        <f t="shared" si="9"/>
        <v>126.23152709359604</v>
      </c>
      <c r="E91" s="4">
        <f t="shared" si="8"/>
        <v>0.48720000000000002</v>
      </c>
      <c r="F91" s="20"/>
      <c r="G91" s="1">
        <v>85</v>
      </c>
    </row>
    <row r="92" spans="1:8" x14ac:dyDescent="0.2">
      <c r="A92" s="1">
        <v>86</v>
      </c>
      <c r="B92" s="44"/>
      <c r="C92" s="26"/>
      <c r="D92" s="26">
        <f t="shared" si="9"/>
        <v>131.10211042421656</v>
      </c>
      <c r="E92" s="4">
        <f t="shared" si="8"/>
        <v>0.46910000000000002</v>
      </c>
      <c r="F92" s="20"/>
      <c r="G92" s="1">
        <v>86</v>
      </c>
    </row>
    <row r="93" spans="1:8" x14ac:dyDescent="0.2">
      <c r="A93" s="1">
        <v>87</v>
      </c>
      <c r="B93" s="44"/>
      <c r="C93" s="26"/>
      <c r="D93" s="26">
        <f t="shared" si="9"/>
        <v>136.57561625582943</v>
      </c>
      <c r="E93" s="4">
        <f t="shared" si="8"/>
        <v>0.45029999999999998</v>
      </c>
      <c r="F93" s="20"/>
      <c r="G93" s="1">
        <v>87</v>
      </c>
    </row>
    <row r="94" spans="1:8" x14ac:dyDescent="0.2">
      <c r="A94" s="1">
        <v>88</v>
      </c>
      <c r="B94" s="44"/>
      <c r="C94" s="26"/>
      <c r="D94" s="26">
        <f t="shared" si="9"/>
        <v>142.82396655829075</v>
      </c>
      <c r="E94" s="4">
        <f t="shared" si="8"/>
        <v>0.43059999999999998</v>
      </c>
      <c r="F94" s="20"/>
      <c r="G94" s="1">
        <v>88</v>
      </c>
    </row>
    <row r="95" spans="1:8" x14ac:dyDescent="0.2">
      <c r="A95" s="1">
        <v>89</v>
      </c>
      <c r="B95" s="46"/>
      <c r="C95" s="26"/>
      <c r="D95" s="26">
        <f t="shared" si="9"/>
        <v>149.92686494392976</v>
      </c>
      <c r="E95" s="4">
        <f t="shared" si="8"/>
        <v>0.41020000000000001</v>
      </c>
      <c r="F95" s="20"/>
      <c r="G95" s="1">
        <v>89</v>
      </c>
    </row>
    <row r="96" spans="1:8" x14ac:dyDescent="0.2">
      <c r="A96" s="1">
        <v>90</v>
      </c>
      <c r="B96" s="46"/>
      <c r="C96" s="26"/>
      <c r="D96" s="26">
        <f t="shared" si="9"/>
        <v>158.1383389046027</v>
      </c>
      <c r="E96" s="4">
        <f t="shared" si="8"/>
        <v>0.38890000000000002</v>
      </c>
      <c r="F96" s="20"/>
      <c r="G96" s="1">
        <v>90</v>
      </c>
    </row>
    <row r="97" spans="1:7" x14ac:dyDescent="0.2">
      <c r="A97" s="1">
        <v>91</v>
      </c>
      <c r="B97" s="43"/>
      <c r="C97" s="26"/>
      <c r="D97" s="26">
        <f t="shared" si="9"/>
        <v>167.62060506950121</v>
      </c>
      <c r="E97" s="4">
        <f t="shared" si="8"/>
        <v>0.3669</v>
      </c>
      <c r="F97" s="20"/>
      <c r="G97" s="1">
        <v>91</v>
      </c>
    </row>
    <row r="98" spans="1:7" x14ac:dyDescent="0.2">
      <c r="A98" s="1">
        <v>92</v>
      </c>
      <c r="B98" s="43"/>
      <c r="C98" s="26"/>
      <c r="D98" s="26">
        <f t="shared" si="9"/>
        <v>178.72711421098515</v>
      </c>
      <c r="E98" s="4">
        <f t="shared" ref="E98:E106" si="12">ROUND(1-IF(A98&lt;I$3,0,IF(A98&lt;I$4,G$3*(A98-I$3)^2,G$2+G$4*(A98-I$4)+(A98&gt;I$5)*G$5*(A98-I$5)^2)),4)</f>
        <v>0.34410000000000002</v>
      </c>
      <c r="F98" s="20"/>
      <c r="G98" s="1">
        <v>92</v>
      </c>
    </row>
    <row r="99" spans="1:7" x14ac:dyDescent="0.2">
      <c r="A99" s="1">
        <v>93</v>
      </c>
      <c r="B99" s="43"/>
      <c r="C99" s="26"/>
      <c r="D99" s="26">
        <f t="shared" si="9"/>
        <v>191.88767550702025</v>
      </c>
      <c r="E99" s="4">
        <f t="shared" si="12"/>
        <v>0.32050000000000001</v>
      </c>
      <c r="F99" s="20"/>
      <c r="G99" s="1">
        <v>93</v>
      </c>
    </row>
    <row r="100" spans="1:7" x14ac:dyDescent="0.2">
      <c r="A100" s="1">
        <v>94</v>
      </c>
      <c r="B100" s="43"/>
      <c r="C100" s="26"/>
      <c r="D100" s="26">
        <f t="shared" si="9"/>
        <v>207.70010131712257</v>
      </c>
      <c r="E100" s="4">
        <f t="shared" si="12"/>
        <v>0.29609999999999997</v>
      </c>
      <c r="F100" s="20"/>
      <c r="G100" s="1">
        <v>94</v>
      </c>
    </row>
    <row r="101" spans="1:7" x14ac:dyDescent="0.2">
      <c r="A101" s="1">
        <v>95</v>
      </c>
      <c r="B101" s="43"/>
      <c r="C101" s="26"/>
      <c r="D101" s="26">
        <f t="shared" si="9"/>
        <v>227.10487444608566</v>
      </c>
      <c r="E101" s="4">
        <f t="shared" si="12"/>
        <v>0.27079999999999999</v>
      </c>
      <c r="F101" s="20"/>
      <c r="G101" s="1">
        <v>95</v>
      </c>
    </row>
    <row r="102" spans="1:7" x14ac:dyDescent="0.2">
      <c r="A102" s="1">
        <v>96</v>
      </c>
      <c r="B102" s="43"/>
      <c r="C102" s="26"/>
      <c r="D102" s="26">
        <f t="shared" si="9"/>
        <v>251.22549019607843</v>
      </c>
      <c r="E102" s="4">
        <f t="shared" si="12"/>
        <v>0.24479999999999999</v>
      </c>
      <c r="F102" s="20"/>
      <c r="G102" s="1">
        <v>96</v>
      </c>
    </row>
    <row r="103" spans="1:7" x14ac:dyDescent="0.2">
      <c r="A103" s="1">
        <v>97</v>
      </c>
      <c r="B103" s="43"/>
      <c r="C103" s="26"/>
      <c r="D103" s="26">
        <f t="shared" si="9"/>
        <v>282.11009174311926</v>
      </c>
      <c r="E103" s="4">
        <f t="shared" si="12"/>
        <v>0.218</v>
      </c>
      <c r="F103" s="20"/>
      <c r="G103" s="1">
        <v>97</v>
      </c>
    </row>
    <row r="104" spans="1:7" x14ac:dyDescent="0.2">
      <c r="A104" s="1">
        <v>98</v>
      </c>
      <c r="B104" s="43"/>
      <c r="C104" s="26"/>
      <c r="D104" s="26">
        <f t="shared" si="9"/>
        <v>323.00420168067222</v>
      </c>
      <c r="E104" s="4">
        <f t="shared" si="12"/>
        <v>0.19040000000000001</v>
      </c>
      <c r="F104" s="20"/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379.62962962962956</v>
      </c>
      <c r="E105" s="4">
        <f t="shared" si="12"/>
        <v>0.16200000000000001</v>
      </c>
      <c r="F105" s="20"/>
      <c r="G105" s="1">
        <v>99</v>
      </c>
    </row>
    <row r="106" spans="1:7" x14ac:dyDescent="0.2">
      <c r="A106" s="1">
        <v>100</v>
      </c>
      <c r="D106" s="26">
        <f t="shared" si="9"/>
        <v>462.75395033860042</v>
      </c>
      <c r="E106" s="4">
        <f t="shared" si="12"/>
        <v>0.13289999999999999</v>
      </c>
      <c r="F106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zoomScale="87" zoomScaleNormal="87" workbookViewId="0">
      <selection activeCell="E25" sqref="E25"/>
    </sheetView>
  </sheetViews>
  <sheetFormatPr defaultColWidth="9.6640625" defaultRowHeight="15" x14ac:dyDescent="0.2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9.6640625" style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6384" width="9.6640625" style="1"/>
  </cols>
  <sheetData>
    <row r="1" spans="1:19" ht="29.1" customHeight="1" x14ac:dyDescent="0.25">
      <c r="A1" s="31" t="s">
        <v>166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9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0.10192</v>
      </c>
      <c r="H2" s="106"/>
      <c r="I2" s="106"/>
    </row>
    <row r="3" spans="1:19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2.6530612244897954E-4</v>
      </c>
      <c r="H3" s="107">
        <v>22</v>
      </c>
      <c r="I3" s="148">
        <v>29</v>
      </c>
    </row>
    <row r="4" spans="1:19" ht="15.75" x14ac:dyDescent="0.25">
      <c r="A4" s="32"/>
      <c r="B4" s="32"/>
      <c r="C4" s="32">
        <f>Parameters!$AG$23</f>
        <v>64.983333333333334</v>
      </c>
      <c r="D4" s="36">
        <f>Parameters!G23</f>
        <v>4.5115740740740741E-2</v>
      </c>
      <c r="E4" s="37">
        <f>D4*1440</f>
        <v>64.966666666666669</v>
      </c>
      <c r="F4" s="295">
        <v>1.9E-2</v>
      </c>
      <c r="G4" s="35">
        <v>1.04E-2</v>
      </c>
      <c r="H4" s="107">
        <v>17</v>
      </c>
      <c r="I4" s="148">
        <v>48.6</v>
      </c>
    </row>
    <row r="5" spans="1:19" ht="15.75" x14ac:dyDescent="0.25">
      <c r="A5" s="32"/>
      <c r="B5" s="32"/>
      <c r="C5" s="32"/>
      <c r="D5" s="36"/>
      <c r="E5" s="32">
        <f>E4*60</f>
        <v>3898</v>
      </c>
      <c r="F5" s="295">
        <v>9.1E-4</v>
      </c>
      <c r="G5" s="104">
        <v>3.9899999999999999E-4</v>
      </c>
      <c r="H5" s="107">
        <v>15</v>
      </c>
      <c r="I5" s="148">
        <v>75.900000000000006</v>
      </c>
      <c r="K5" s="1">
        <f>E4</f>
        <v>64.966666666666669</v>
      </c>
    </row>
    <row r="6" spans="1:19" ht="78.75" x14ac:dyDescent="0.25">
      <c r="A6" s="38" t="s">
        <v>71</v>
      </c>
      <c r="B6" s="38" t="s">
        <v>544</v>
      </c>
      <c r="C6" s="38" t="s">
        <v>545</v>
      </c>
      <c r="D6" s="38" t="s">
        <v>1468</v>
      </c>
      <c r="E6" s="38" t="s">
        <v>547</v>
      </c>
      <c r="F6" s="38" t="s">
        <v>548</v>
      </c>
      <c r="G6" s="38" t="s">
        <v>549</v>
      </c>
      <c r="H6" s="293" t="s">
        <v>1464</v>
      </c>
      <c r="I6" s="38" t="s">
        <v>71</v>
      </c>
      <c r="J6" s="178" t="s">
        <v>551</v>
      </c>
      <c r="K6" s="181" t="s">
        <v>550</v>
      </c>
      <c r="L6" s="236" t="s">
        <v>1203</v>
      </c>
      <c r="M6" s="246" t="s">
        <v>857</v>
      </c>
      <c r="N6" s="246" t="s">
        <v>858</v>
      </c>
      <c r="O6" s="247" t="s">
        <v>859</v>
      </c>
      <c r="P6" s="248" t="s">
        <v>860</v>
      </c>
      <c r="Q6" s="246" t="s">
        <v>861</v>
      </c>
      <c r="R6" s="247" t="s">
        <v>862</v>
      </c>
      <c r="S6" s="248" t="s">
        <v>863</v>
      </c>
    </row>
    <row r="7" spans="1:19" x14ac:dyDescent="0.2">
      <c r="A7" s="1">
        <v>1</v>
      </c>
      <c r="B7" s="227"/>
      <c r="F7" s="146"/>
      <c r="G7" s="146"/>
      <c r="H7" s="207"/>
      <c r="I7" s="1">
        <v>1</v>
      </c>
      <c r="J7" s="180"/>
      <c r="K7" s="182"/>
    </row>
    <row r="8" spans="1:19" x14ac:dyDescent="0.2">
      <c r="A8" s="1">
        <v>2</v>
      </c>
      <c r="B8" s="228"/>
      <c r="F8" s="146"/>
      <c r="G8" s="146"/>
      <c r="H8" s="207"/>
      <c r="I8" s="1">
        <v>2</v>
      </c>
      <c r="J8" s="180"/>
      <c r="K8" s="182"/>
    </row>
    <row r="9" spans="1:19" x14ac:dyDescent="0.2">
      <c r="A9" s="1">
        <v>3</v>
      </c>
      <c r="B9" s="228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F9" s="146"/>
      <c r="G9" s="146"/>
      <c r="H9" s="294"/>
      <c r="I9" s="1">
        <v>3</v>
      </c>
      <c r="J9" s="180"/>
      <c r="K9" s="182"/>
      <c r="P9" s="42"/>
    </row>
    <row r="10" spans="1:19" x14ac:dyDescent="0.2">
      <c r="A10" s="1">
        <v>4</v>
      </c>
      <c r="B10" s="229"/>
      <c r="C10" s="26"/>
      <c r="D10" s="26"/>
      <c r="E10" s="4">
        <f t="shared" si="0"/>
        <v>0.59540000000000004</v>
      </c>
      <c r="F10" s="26"/>
      <c r="G10" s="146"/>
      <c r="H10" s="294"/>
      <c r="I10" s="1">
        <v>4</v>
      </c>
      <c r="J10" s="180"/>
      <c r="K10" s="183"/>
      <c r="P10" s="42"/>
    </row>
    <row r="11" spans="1:19" x14ac:dyDescent="0.2">
      <c r="A11" s="1">
        <v>5</v>
      </c>
      <c r="B11" s="230">
        <v>7.7442129629629639E-2</v>
      </c>
      <c r="C11" s="26">
        <f t="shared" ref="C11:C75" si="1">B11*1440</f>
        <v>111.51666666666668</v>
      </c>
      <c r="D11" s="26">
        <f t="shared" ref="D11:D42" si="2">E$4/E11</f>
        <v>102.55196001052356</v>
      </c>
      <c r="E11" s="4">
        <f t="shared" si="0"/>
        <v>0.63349999999999995</v>
      </c>
      <c r="F11" s="26">
        <v>109.67199327165686</v>
      </c>
      <c r="G11" s="146"/>
      <c r="H11" s="294">
        <f t="shared" ref="H11:H73" si="3">((F11-D11)/F11)</f>
        <v>6.492116217398386E-2</v>
      </c>
      <c r="I11" s="1">
        <v>5</v>
      </c>
      <c r="J11" s="180">
        <f t="shared" ref="J11:J42" si="4">100*F11/+C11</f>
        <v>98.345831658936049</v>
      </c>
      <c r="K11" s="183">
        <f t="shared" ref="K11:K42" si="5">100*(D11/C11)</f>
        <v>91.961105972670936</v>
      </c>
      <c r="L11" s="243" t="s">
        <v>1125</v>
      </c>
      <c r="M11" s="234" t="s">
        <v>1204</v>
      </c>
      <c r="N11" s="234" t="s">
        <v>1205</v>
      </c>
      <c r="O11" s="234" t="s">
        <v>642</v>
      </c>
      <c r="P11" s="237">
        <v>28821</v>
      </c>
      <c r="Q11" s="238"/>
      <c r="R11" s="234" t="s">
        <v>1206</v>
      </c>
      <c r="S11" s="269">
        <v>30975</v>
      </c>
    </row>
    <row r="12" spans="1:19" x14ac:dyDescent="0.2">
      <c r="A12" s="1">
        <v>6</v>
      </c>
      <c r="B12" s="230">
        <v>0.11136574074074074</v>
      </c>
      <c r="C12" s="26">
        <f t="shared" si="1"/>
        <v>160.36666666666667</v>
      </c>
      <c r="D12" s="26">
        <f t="shared" si="2"/>
        <v>96.994127600278702</v>
      </c>
      <c r="E12" s="4">
        <f t="shared" si="0"/>
        <v>0.66979999999999995</v>
      </c>
      <c r="F12" s="26">
        <v>102.1623315575055</v>
      </c>
      <c r="G12" s="146">
        <v>160.36666666666667</v>
      </c>
      <c r="H12" s="294">
        <f t="shared" si="3"/>
        <v>5.0588155912609505E-2</v>
      </c>
      <c r="I12" s="1">
        <v>6</v>
      </c>
      <c r="J12" s="180">
        <f t="shared" si="4"/>
        <v>63.705465531597689</v>
      </c>
      <c r="K12" s="183">
        <f t="shared" si="5"/>
        <v>60.48272350879985</v>
      </c>
      <c r="L12" s="243" t="s">
        <v>1126</v>
      </c>
      <c r="M12" s="234" t="s">
        <v>1207</v>
      </c>
      <c r="N12" s="234" t="s">
        <v>1208</v>
      </c>
      <c r="O12" s="234" t="s">
        <v>642</v>
      </c>
      <c r="P12" s="237">
        <v>39044</v>
      </c>
      <c r="Q12" s="238"/>
      <c r="R12" s="234" t="s">
        <v>1209</v>
      </c>
      <c r="S12" s="269">
        <v>41587</v>
      </c>
    </row>
    <row r="13" spans="1:19" x14ac:dyDescent="0.2">
      <c r="A13" s="1">
        <v>7</v>
      </c>
      <c r="B13" s="230">
        <v>7.013888888888889E-2</v>
      </c>
      <c r="C13" s="26">
        <f t="shared" si="1"/>
        <v>101</v>
      </c>
      <c r="D13" s="26">
        <f t="shared" si="2"/>
        <v>92.242888920441104</v>
      </c>
      <c r="E13" s="4">
        <f t="shared" si="0"/>
        <v>0.70430000000000004</v>
      </c>
      <c r="F13" s="26">
        <v>95.981157073457979</v>
      </c>
      <c r="G13" s="146">
        <v>101.20000000000002</v>
      </c>
      <c r="H13" s="294">
        <f t="shared" si="3"/>
        <v>3.8947937980741767E-2</v>
      </c>
      <c r="I13" s="1">
        <v>7</v>
      </c>
      <c r="J13" s="180">
        <f t="shared" si="4"/>
        <v>95.030848587582156</v>
      </c>
      <c r="K13" s="183">
        <f t="shared" si="5"/>
        <v>91.329592990535744</v>
      </c>
      <c r="L13" s="243" t="s">
        <v>1127</v>
      </c>
      <c r="M13" s="234" t="s">
        <v>946</v>
      </c>
      <c r="N13" s="234" t="s">
        <v>947</v>
      </c>
      <c r="O13" s="234" t="s">
        <v>642</v>
      </c>
      <c r="P13" s="237">
        <v>39042</v>
      </c>
      <c r="Q13" s="238"/>
      <c r="R13" s="234" t="s">
        <v>1210</v>
      </c>
      <c r="S13" s="269">
        <v>41959</v>
      </c>
    </row>
    <row r="14" spans="1:19" x14ac:dyDescent="0.2">
      <c r="A14" s="1">
        <v>8</v>
      </c>
      <c r="B14" s="230">
        <v>6.626157407407407E-2</v>
      </c>
      <c r="C14" s="26">
        <f t="shared" si="1"/>
        <v>95.416666666666657</v>
      </c>
      <c r="D14" s="26">
        <f t="shared" si="2"/>
        <v>88.162120595286567</v>
      </c>
      <c r="E14" s="4">
        <f t="shared" si="0"/>
        <v>0.7369</v>
      </c>
      <c r="F14" s="26">
        <v>90.833101142379505</v>
      </c>
      <c r="G14" s="146">
        <v>114.11666666666666</v>
      </c>
      <c r="H14" s="294">
        <f t="shared" si="3"/>
        <v>2.940536559360906E-2</v>
      </c>
      <c r="I14" s="1">
        <v>8</v>
      </c>
      <c r="J14" s="180">
        <f t="shared" si="4"/>
        <v>95.196263205987265</v>
      </c>
      <c r="K14" s="183">
        <f t="shared" si="5"/>
        <v>92.396982283269764</v>
      </c>
      <c r="L14" s="243" t="s">
        <v>1128</v>
      </c>
      <c r="M14" s="234" t="s">
        <v>1211</v>
      </c>
      <c r="N14" s="234" t="s">
        <v>1212</v>
      </c>
      <c r="O14" s="234" t="s">
        <v>642</v>
      </c>
      <c r="P14" s="237">
        <v>27357</v>
      </c>
      <c r="Q14" s="238"/>
      <c r="R14" s="234" t="s">
        <v>995</v>
      </c>
      <c r="S14" s="269">
        <v>30583</v>
      </c>
    </row>
    <row r="15" spans="1:19" x14ac:dyDescent="0.2">
      <c r="A15" s="1">
        <v>9</v>
      </c>
      <c r="B15" s="230">
        <v>6.1469907407407404E-2</v>
      </c>
      <c r="C15" s="26">
        <f t="shared" si="1"/>
        <v>88.516666666666666</v>
      </c>
      <c r="D15" s="26">
        <f t="shared" si="2"/>
        <v>84.625070557075247</v>
      </c>
      <c r="E15" s="4">
        <f t="shared" si="0"/>
        <v>0.76770000000000005</v>
      </c>
      <c r="F15" s="26">
        <v>86.506567599840778</v>
      </c>
      <c r="G15" s="146">
        <v>103.21666666666665</v>
      </c>
      <c r="H15" s="294">
        <f t="shared" si="3"/>
        <v>2.174975952657026E-2</v>
      </c>
      <c r="I15" s="1">
        <v>9</v>
      </c>
      <c r="J15" s="180">
        <f t="shared" si="4"/>
        <v>97.72912927867533</v>
      </c>
      <c r="K15" s="183">
        <f t="shared" si="5"/>
        <v>95.603544218123048</v>
      </c>
      <c r="L15" s="243" t="s">
        <v>1129</v>
      </c>
      <c r="M15" s="234" t="s">
        <v>1211</v>
      </c>
      <c r="N15" s="234" t="s">
        <v>1212</v>
      </c>
      <c r="O15" s="234" t="s">
        <v>642</v>
      </c>
      <c r="P15" s="237">
        <v>27357</v>
      </c>
      <c r="Q15" s="238"/>
      <c r="R15" s="234" t="s">
        <v>1213</v>
      </c>
      <c r="S15" s="269">
        <v>30941</v>
      </c>
    </row>
    <row r="16" spans="1:19" x14ac:dyDescent="0.2">
      <c r="A16" s="1">
        <v>10</v>
      </c>
      <c r="B16" s="230">
        <v>5.9629629629629623E-2</v>
      </c>
      <c r="C16" s="26">
        <f t="shared" si="1"/>
        <v>85.86666666666666</v>
      </c>
      <c r="D16" s="26">
        <f t="shared" si="2"/>
        <v>81.534471218206164</v>
      </c>
      <c r="E16" s="4">
        <f t="shared" si="0"/>
        <v>0.79679999999999995</v>
      </c>
      <c r="F16" s="26">
        <v>82.846251588310039</v>
      </c>
      <c r="G16" s="146">
        <v>115.31666666666668</v>
      </c>
      <c r="H16" s="294">
        <f t="shared" si="3"/>
        <v>1.5833913363063647E-2</v>
      </c>
      <c r="I16" s="1">
        <v>10</v>
      </c>
      <c r="J16" s="180">
        <f t="shared" si="4"/>
        <v>96.482435855951138</v>
      </c>
      <c r="K16" s="183">
        <f t="shared" si="5"/>
        <v>94.954741325550657</v>
      </c>
      <c r="L16" s="243" t="s">
        <v>1130</v>
      </c>
      <c r="M16" s="234" t="s">
        <v>1029</v>
      </c>
      <c r="N16" s="234" t="s">
        <v>1214</v>
      </c>
      <c r="O16" s="234" t="s">
        <v>642</v>
      </c>
      <c r="P16" s="237">
        <v>26623</v>
      </c>
      <c r="Q16" s="238"/>
      <c r="R16" s="234" t="s">
        <v>1215</v>
      </c>
      <c r="S16" s="269">
        <v>30345</v>
      </c>
    </row>
    <row r="17" spans="1:19" x14ac:dyDescent="0.2">
      <c r="A17" s="1">
        <v>11</v>
      </c>
      <c r="B17" s="230">
        <v>6.3460648148148155E-2</v>
      </c>
      <c r="C17" s="26">
        <f t="shared" si="1"/>
        <v>91.38333333333334</v>
      </c>
      <c r="D17" s="26">
        <f t="shared" si="2"/>
        <v>78.852611562891937</v>
      </c>
      <c r="E17" s="4">
        <f t="shared" si="0"/>
        <v>0.82389999999999997</v>
      </c>
      <c r="F17" s="26">
        <v>79.735844441726798</v>
      </c>
      <c r="G17" s="146">
        <v>91.38333333333334</v>
      </c>
      <c r="H17" s="294">
        <f t="shared" si="3"/>
        <v>1.1076986580111432E-2</v>
      </c>
      <c r="I17" s="1">
        <v>11</v>
      </c>
      <c r="J17" s="180">
        <f t="shared" si="4"/>
        <v>87.254252535174302</v>
      </c>
      <c r="K17" s="183">
        <f t="shared" si="5"/>
        <v>86.287738350784522</v>
      </c>
      <c r="L17" s="243" t="s">
        <v>1131</v>
      </c>
      <c r="M17" s="234" t="s">
        <v>1216</v>
      </c>
      <c r="N17" s="234" t="s">
        <v>1217</v>
      </c>
      <c r="O17" s="234" t="s">
        <v>642</v>
      </c>
      <c r="P17" s="237">
        <v>37435</v>
      </c>
      <c r="Q17" s="238"/>
      <c r="R17" s="234" t="s">
        <v>780</v>
      </c>
      <c r="S17" s="269">
        <v>41658</v>
      </c>
    </row>
    <row r="18" spans="1:19" x14ac:dyDescent="0.2">
      <c r="A18" s="1">
        <v>12</v>
      </c>
      <c r="B18" s="230">
        <v>5.6770833333333333E-2</v>
      </c>
      <c r="C18" s="26">
        <f t="shared" si="1"/>
        <v>81.75</v>
      </c>
      <c r="D18" s="26">
        <f t="shared" si="2"/>
        <v>76.494367910828529</v>
      </c>
      <c r="E18" s="4">
        <f t="shared" si="0"/>
        <v>0.84930000000000005</v>
      </c>
      <c r="F18" s="26">
        <v>77.086781745093404</v>
      </c>
      <c r="G18" s="146">
        <v>81.75</v>
      </c>
      <c r="H18" s="294">
        <f t="shared" si="3"/>
        <v>7.685024862288818E-3</v>
      </c>
      <c r="I18" s="1">
        <v>12</v>
      </c>
      <c r="J18" s="180">
        <f t="shared" si="4"/>
        <v>94.295757486352784</v>
      </c>
      <c r="K18" s="183">
        <f t="shared" si="5"/>
        <v>93.571092245661816</v>
      </c>
      <c r="L18" s="243" t="s">
        <v>1132</v>
      </c>
      <c r="M18" s="234" t="s">
        <v>1218</v>
      </c>
      <c r="N18" s="234" t="s">
        <v>1219</v>
      </c>
      <c r="O18" s="234" t="s">
        <v>1220</v>
      </c>
      <c r="P18" s="237">
        <v>31948</v>
      </c>
      <c r="Q18" s="238"/>
      <c r="R18" s="234" t="s">
        <v>1221</v>
      </c>
      <c r="S18" s="269">
        <v>36638</v>
      </c>
    </row>
    <row r="19" spans="1:19" x14ac:dyDescent="0.2">
      <c r="A19" s="1">
        <v>13</v>
      </c>
      <c r="B19" s="230">
        <v>5.3043981481481484E-2</v>
      </c>
      <c r="C19" s="26">
        <f t="shared" si="1"/>
        <v>76.38333333333334</v>
      </c>
      <c r="D19" s="26">
        <f t="shared" si="2"/>
        <v>74.426242028487422</v>
      </c>
      <c r="E19" s="4">
        <f t="shared" si="0"/>
        <v>0.87290000000000001</v>
      </c>
      <c r="F19" s="26">
        <v>74.830712728107429</v>
      </c>
      <c r="G19" s="146">
        <v>76.366666666666674</v>
      </c>
      <c r="H19" s="294">
        <f t="shared" si="3"/>
        <v>5.4051429536642855E-3</v>
      </c>
      <c r="I19" s="1">
        <v>13</v>
      </c>
      <c r="J19" s="180">
        <f t="shared" si="4"/>
        <v>97.967330649933345</v>
      </c>
      <c r="K19" s="183">
        <f t="shared" si="5"/>
        <v>97.437803222981557</v>
      </c>
      <c r="L19" s="243" t="s">
        <v>1133</v>
      </c>
      <c r="M19" s="234" t="s">
        <v>1218</v>
      </c>
      <c r="N19" s="234" t="s">
        <v>1219</v>
      </c>
      <c r="O19" s="234" t="s">
        <v>1220</v>
      </c>
      <c r="P19" s="237">
        <v>31948</v>
      </c>
      <c r="Q19" s="238"/>
      <c r="R19" s="234" t="s">
        <v>1221</v>
      </c>
      <c r="S19" s="269">
        <v>37002</v>
      </c>
    </row>
    <row r="20" spans="1:19" x14ac:dyDescent="0.2">
      <c r="A20" s="1">
        <v>14</v>
      </c>
      <c r="B20" s="230">
        <v>5.2245370370370366E-2</v>
      </c>
      <c r="C20" s="26">
        <f t="shared" si="1"/>
        <v>75.23333333333332</v>
      </c>
      <c r="D20" s="26">
        <f t="shared" si="2"/>
        <v>72.620910649079676</v>
      </c>
      <c r="E20" s="4">
        <f t="shared" si="0"/>
        <v>0.89459999999999995</v>
      </c>
      <c r="F20" s="26">
        <v>72.914336837396561</v>
      </c>
      <c r="G20" s="146">
        <v>75.23333333333332</v>
      </c>
      <c r="H20" s="294">
        <f t="shared" si="3"/>
        <v>4.0242591655361851E-3</v>
      </c>
      <c r="I20" s="1">
        <v>14</v>
      </c>
      <c r="J20" s="180">
        <f t="shared" si="4"/>
        <v>96.917594378462439</v>
      </c>
      <c r="K20" s="183">
        <f t="shared" si="5"/>
        <v>96.527572860983184</v>
      </c>
      <c r="L20" s="243" t="s">
        <v>1134</v>
      </c>
      <c r="M20" s="234" t="s">
        <v>1222</v>
      </c>
      <c r="N20" s="234" t="s">
        <v>1223</v>
      </c>
      <c r="O20" s="234" t="s">
        <v>665</v>
      </c>
      <c r="P20" s="237">
        <v>34401</v>
      </c>
      <c r="Q20" s="238"/>
      <c r="R20" s="234" t="s">
        <v>1224</v>
      </c>
      <c r="S20" s="269">
        <v>39776</v>
      </c>
    </row>
    <row r="21" spans="1:19" x14ac:dyDescent="0.2">
      <c r="A21" s="1">
        <v>15</v>
      </c>
      <c r="B21" s="230">
        <v>5.0416666666666665E-2</v>
      </c>
      <c r="C21" s="26">
        <f t="shared" si="1"/>
        <v>72.599999999999994</v>
      </c>
      <c r="D21" s="26">
        <f t="shared" si="2"/>
        <v>71.040641516311283</v>
      </c>
      <c r="E21" s="4">
        <f t="shared" si="0"/>
        <v>0.91449999999999998</v>
      </c>
      <c r="F21" s="26">
        <v>71.295790049207227</v>
      </c>
      <c r="G21" s="146">
        <v>72.599999999999994</v>
      </c>
      <c r="H21" s="294">
        <f t="shared" si="3"/>
        <v>3.578732106339588E-3</v>
      </c>
      <c r="I21" s="1">
        <v>15</v>
      </c>
      <c r="J21" s="180">
        <f t="shared" si="4"/>
        <v>98.2035675608915</v>
      </c>
      <c r="K21" s="183">
        <f t="shared" si="5"/>
        <v>97.85212330070425</v>
      </c>
      <c r="L21" s="243" t="s">
        <v>1135</v>
      </c>
      <c r="M21" s="234" t="s">
        <v>1225</v>
      </c>
      <c r="N21" s="234" t="s">
        <v>1226</v>
      </c>
      <c r="O21" s="234" t="s">
        <v>673</v>
      </c>
      <c r="P21" s="237">
        <v>29894</v>
      </c>
      <c r="Q21" s="238"/>
      <c r="R21" s="234" t="s">
        <v>1227</v>
      </c>
      <c r="S21" s="269">
        <v>35707</v>
      </c>
    </row>
    <row r="22" spans="1:19" x14ac:dyDescent="0.2">
      <c r="A22" s="1">
        <v>16</v>
      </c>
      <c r="B22" s="230">
        <v>5.0358796296296297E-2</v>
      </c>
      <c r="C22" s="26">
        <f t="shared" si="1"/>
        <v>72.516666666666666</v>
      </c>
      <c r="D22" s="26">
        <f t="shared" si="2"/>
        <v>69.594715229423315</v>
      </c>
      <c r="E22" s="4">
        <f t="shared" si="0"/>
        <v>0.9335</v>
      </c>
      <c r="F22" s="26">
        <v>69.844670594536694</v>
      </c>
      <c r="G22" s="146">
        <v>72.516666666666666</v>
      </c>
      <c r="H22" s="294">
        <f t="shared" si="3"/>
        <v>3.5787321063395659E-3</v>
      </c>
      <c r="I22" s="1">
        <v>16</v>
      </c>
      <c r="J22" s="180">
        <f t="shared" si="4"/>
        <v>96.315335225745841</v>
      </c>
      <c r="K22" s="183">
        <f t="shared" si="5"/>
        <v>95.97064844324062</v>
      </c>
      <c r="L22" s="243" t="s">
        <v>1136</v>
      </c>
      <c r="M22" s="234" t="s">
        <v>1228</v>
      </c>
      <c r="N22" s="234" t="s">
        <v>1229</v>
      </c>
      <c r="O22" s="234" t="s">
        <v>964</v>
      </c>
      <c r="P22" s="237">
        <v>34717</v>
      </c>
      <c r="Q22" s="238"/>
      <c r="R22" s="234" t="s">
        <v>1230</v>
      </c>
      <c r="S22" s="269">
        <v>40657</v>
      </c>
    </row>
    <row r="23" spans="1:19" x14ac:dyDescent="0.2">
      <c r="A23" s="1">
        <v>17</v>
      </c>
      <c r="B23" s="230">
        <v>4.87037037037037E-2</v>
      </c>
      <c r="C23" s="26">
        <f t="shared" si="1"/>
        <v>70.133333333333326</v>
      </c>
      <c r="D23" s="26">
        <f t="shared" si="2"/>
        <v>68.206474190726155</v>
      </c>
      <c r="E23" s="4">
        <f t="shared" si="0"/>
        <v>0.95250000000000001</v>
      </c>
      <c r="F23" s="26">
        <v>68.451443569553803</v>
      </c>
      <c r="G23" s="146">
        <v>70.316666666666663</v>
      </c>
      <c r="H23" s="294">
        <f t="shared" si="3"/>
        <v>3.5787321063394852E-3</v>
      </c>
      <c r="I23" s="1">
        <v>17</v>
      </c>
      <c r="J23" s="180">
        <f t="shared" si="4"/>
        <v>97.601868207538701</v>
      </c>
      <c r="K23" s="183">
        <f t="shared" si="5"/>
        <v>97.252577268145671</v>
      </c>
      <c r="L23" s="243" t="s">
        <v>1137</v>
      </c>
      <c r="M23" s="234" t="s">
        <v>1231</v>
      </c>
      <c r="N23" s="234" t="s">
        <v>1232</v>
      </c>
      <c r="O23" s="234" t="s">
        <v>673</v>
      </c>
      <c r="P23" s="237">
        <v>35226</v>
      </c>
      <c r="Q23" s="238"/>
      <c r="R23" s="234" t="s">
        <v>1233</v>
      </c>
      <c r="S23" s="269">
        <v>41727</v>
      </c>
    </row>
    <row r="24" spans="1:19" x14ac:dyDescent="0.2">
      <c r="A24" s="1">
        <v>18</v>
      </c>
      <c r="B24" s="230">
        <v>4.746527777777778E-2</v>
      </c>
      <c r="C24" s="26">
        <f t="shared" si="1"/>
        <v>68.350000000000009</v>
      </c>
      <c r="D24" s="26">
        <f t="shared" si="2"/>
        <v>67.003575357535752</v>
      </c>
      <c r="E24" s="4">
        <f t="shared" si="0"/>
        <v>0.96960000000000002</v>
      </c>
      <c r="F24" s="26">
        <v>67.244224422442244</v>
      </c>
      <c r="G24" s="146">
        <v>68.350000000000009</v>
      </c>
      <c r="H24" s="294">
        <f t="shared" si="3"/>
        <v>3.5787321063394896E-3</v>
      </c>
      <c r="I24" s="1">
        <v>18</v>
      </c>
      <c r="J24" s="180">
        <f t="shared" si="4"/>
        <v>98.382186426396828</v>
      </c>
      <c r="K24" s="183">
        <f t="shared" si="5"/>
        <v>98.030102937140811</v>
      </c>
      <c r="L24" s="243" t="s">
        <v>1138</v>
      </c>
      <c r="M24" s="234" t="s">
        <v>1234</v>
      </c>
      <c r="N24" s="234" t="s">
        <v>1235</v>
      </c>
      <c r="O24" s="234" t="s">
        <v>669</v>
      </c>
      <c r="P24" s="237">
        <v>33974</v>
      </c>
      <c r="Q24" s="238"/>
      <c r="R24" s="234" t="s">
        <v>1236</v>
      </c>
      <c r="S24" s="269">
        <v>40789</v>
      </c>
    </row>
    <row r="25" spans="1:19" x14ac:dyDescent="0.2">
      <c r="A25" s="1">
        <v>19</v>
      </c>
      <c r="B25" s="230">
        <v>4.71875E-2</v>
      </c>
      <c r="C25" s="26">
        <f t="shared" si="1"/>
        <v>67.95</v>
      </c>
      <c r="D25" s="26">
        <f t="shared" si="2"/>
        <v>66.096924068233463</v>
      </c>
      <c r="E25" s="4">
        <f t="shared" si="0"/>
        <v>0.9829</v>
      </c>
      <c r="F25" s="26">
        <v>66.334316817580628</v>
      </c>
      <c r="G25" s="146">
        <v>67.95</v>
      </c>
      <c r="H25" s="294">
        <f t="shared" si="3"/>
        <v>3.5787321063394011E-3</v>
      </c>
      <c r="I25" s="1">
        <v>19</v>
      </c>
      <c r="J25" s="180">
        <f t="shared" si="4"/>
        <v>97.622246972156915</v>
      </c>
      <c r="K25" s="183">
        <f t="shared" si="5"/>
        <v>97.272883102624661</v>
      </c>
      <c r="L25" s="243" t="s">
        <v>1139</v>
      </c>
      <c r="M25" s="234" t="s">
        <v>1237</v>
      </c>
      <c r="N25" s="234" t="s">
        <v>1238</v>
      </c>
      <c r="O25" s="234" t="s">
        <v>673</v>
      </c>
      <c r="P25" s="237">
        <v>32891</v>
      </c>
      <c r="Q25" s="238"/>
      <c r="R25" s="234" t="s">
        <v>1239</v>
      </c>
      <c r="S25" s="269">
        <v>39864</v>
      </c>
    </row>
    <row r="26" spans="1:19" x14ac:dyDescent="0.2">
      <c r="A26" s="1">
        <v>20</v>
      </c>
      <c r="B26" s="230">
        <v>4.6678240740740735E-2</v>
      </c>
      <c r="C26" s="26">
        <f t="shared" si="1"/>
        <v>67.216666666666654</v>
      </c>
      <c r="D26" s="26">
        <f t="shared" si="2"/>
        <v>65.464194545210276</v>
      </c>
      <c r="E26" s="4">
        <f t="shared" si="0"/>
        <v>0.99239999999999995</v>
      </c>
      <c r="F26" s="26">
        <v>65.699314792422413</v>
      </c>
      <c r="G26" s="146">
        <v>67.216666666666654</v>
      </c>
      <c r="H26" s="294">
        <f t="shared" si="3"/>
        <v>3.5787321063393395E-3</v>
      </c>
      <c r="I26" s="1">
        <v>20</v>
      </c>
      <c r="J26" s="180">
        <f t="shared" si="4"/>
        <v>97.742595773502245</v>
      </c>
      <c r="K26" s="183">
        <f t="shared" si="5"/>
        <v>97.392801207850667</v>
      </c>
      <c r="L26" s="243" t="s">
        <v>1140</v>
      </c>
      <c r="M26" s="234" t="s">
        <v>1240</v>
      </c>
      <c r="N26" s="234" t="s">
        <v>1241</v>
      </c>
      <c r="O26" s="234" t="s">
        <v>673</v>
      </c>
      <c r="P26" s="237">
        <v>32801</v>
      </c>
      <c r="Q26" s="238"/>
      <c r="R26" s="234" t="s">
        <v>1239</v>
      </c>
      <c r="S26" s="269">
        <v>40228</v>
      </c>
    </row>
    <row r="27" spans="1:19" x14ac:dyDescent="0.2">
      <c r="A27" s="1">
        <v>21</v>
      </c>
      <c r="B27" s="230">
        <v>4.6400462962962963E-2</v>
      </c>
      <c r="C27" s="26">
        <f t="shared" si="1"/>
        <v>66.816666666666663</v>
      </c>
      <c r="D27" s="26">
        <f t="shared" si="2"/>
        <v>65.090338309454637</v>
      </c>
      <c r="E27" s="4">
        <f t="shared" si="0"/>
        <v>0.99809999999999999</v>
      </c>
      <c r="F27" s="26">
        <v>65.324115820058111</v>
      </c>
      <c r="G27" s="146">
        <v>66.816666666666663</v>
      </c>
      <c r="H27" s="294">
        <f t="shared" si="3"/>
        <v>3.5787321063393785E-3</v>
      </c>
      <c r="I27" s="1">
        <v>21</v>
      </c>
      <c r="J27" s="180">
        <f t="shared" si="4"/>
        <v>97.766199780580862</v>
      </c>
      <c r="K27" s="183">
        <f t="shared" si="5"/>
        <v>97.416320742511303</v>
      </c>
      <c r="L27" s="243" t="s">
        <v>1141</v>
      </c>
      <c r="M27" s="234" t="s">
        <v>1242</v>
      </c>
      <c r="N27" s="234" t="s">
        <v>1243</v>
      </c>
      <c r="O27" s="234" t="s">
        <v>669</v>
      </c>
      <c r="P27" s="237">
        <v>28211</v>
      </c>
      <c r="Q27" s="238"/>
      <c r="R27" s="234" t="s">
        <v>1244</v>
      </c>
      <c r="S27" s="269">
        <v>36175</v>
      </c>
    </row>
    <row r="28" spans="1:19" x14ac:dyDescent="0.2">
      <c r="A28" s="1">
        <v>22</v>
      </c>
      <c r="B28" s="230">
        <v>4.5555555555555551E-2</v>
      </c>
      <c r="C28" s="26">
        <f t="shared" si="1"/>
        <v>65.599999999999994</v>
      </c>
      <c r="D28" s="26">
        <f t="shared" si="2"/>
        <v>64.966666666666669</v>
      </c>
      <c r="E28" s="4">
        <f t="shared" si="0"/>
        <v>1</v>
      </c>
      <c r="F28" s="26">
        <v>65.2</v>
      </c>
      <c r="G28" s="146">
        <v>66.933333333333337</v>
      </c>
      <c r="H28" s="294">
        <f t="shared" si="3"/>
        <v>3.5787321063394826E-3</v>
      </c>
      <c r="I28" s="1">
        <v>22</v>
      </c>
      <c r="J28" s="180">
        <f t="shared" si="4"/>
        <v>99.390243902439039</v>
      </c>
      <c r="K28" s="183">
        <f t="shared" si="5"/>
        <v>99.034552845528466</v>
      </c>
      <c r="L28" s="243" t="s">
        <v>1142</v>
      </c>
      <c r="M28" s="234" t="s">
        <v>985</v>
      </c>
      <c r="N28" s="234" t="s">
        <v>986</v>
      </c>
      <c r="O28" s="234" t="s">
        <v>669</v>
      </c>
      <c r="P28" s="237">
        <v>34778</v>
      </c>
      <c r="Q28" s="238"/>
      <c r="R28" s="234" t="s">
        <v>1245</v>
      </c>
      <c r="S28" s="269">
        <v>43030</v>
      </c>
    </row>
    <row r="29" spans="1:19" x14ac:dyDescent="0.2">
      <c r="A29" s="1">
        <v>23</v>
      </c>
      <c r="B29" s="230">
        <v>4.5034722222222219E-2</v>
      </c>
      <c r="C29" s="26">
        <f t="shared" si="1"/>
        <v>64.849999999999994</v>
      </c>
      <c r="D29" s="26">
        <f t="shared" si="2"/>
        <v>64.966666666666669</v>
      </c>
      <c r="E29" s="4">
        <f t="shared" si="0"/>
        <v>1</v>
      </c>
      <c r="F29" s="26">
        <v>65.2</v>
      </c>
      <c r="G29" s="146">
        <v>67.05</v>
      </c>
      <c r="H29" s="294">
        <f t="shared" si="3"/>
        <v>3.5787321063394826E-3</v>
      </c>
      <c r="I29" s="1">
        <v>23</v>
      </c>
      <c r="J29" s="180">
        <f t="shared" si="4"/>
        <v>100.53970701619122</v>
      </c>
      <c r="K29" s="183">
        <f t="shared" si="5"/>
        <v>100.17990233873041</v>
      </c>
      <c r="L29" s="243" t="s">
        <v>1143</v>
      </c>
      <c r="M29" s="234" t="s">
        <v>987</v>
      </c>
      <c r="N29" s="234" t="s">
        <v>988</v>
      </c>
      <c r="O29" s="234" t="s">
        <v>669</v>
      </c>
      <c r="P29" s="237">
        <v>34311</v>
      </c>
      <c r="Q29" s="238"/>
      <c r="R29" s="234" t="s">
        <v>1245</v>
      </c>
      <c r="S29" s="269">
        <v>43030</v>
      </c>
    </row>
    <row r="30" spans="1:19" x14ac:dyDescent="0.2">
      <c r="A30" s="1">
        <v>24</v>
      </c>
      <c r="B30" s="230">
        <v>4.5960648148148146E-2</v>
      </c>
      <c r="C30" s="26">
        <f t="shared" si="1"/>
        <v>66.183333333333337</v>
      </c>
      <c r="D30" s="26">
        <f t="shared" si="2"/>
        <v>64.966666666666669</v>
      </c>
      <c r="E30" s="4">
        <f t="shared" si="0"/>
        <v>1</v>
      </c>
      <c r="F30" s="26">
        <v>65.2</v>
      </c>
      <c r="G30" s="146">
        <v>67.533333333333346</v>
      </c>
      <c r="H30" s="294">
        <f t="shared" si="3"/>
        <v>3.5787321063394826E-3</v>
      </c>
      <c r="I30" s="1">
        <v>24</v>
      </c>
      <c r="J30" s="180">
        <f t="shared" si="4"/>
        <v>98.514228154117347</v>
      </c>
      <c r="K30" s="183">
        <f t="shared" si="5"/>
        <v>98.161672122890948</v>
      </c>
      <c r="L30" s="243" t="s">
        <v>1144</v>
      </c>
      <c r="M30" s="234" t="s">
        <v>1246</v>
      </c>
      <c r="N30" s="234" t="s">
        <v>1247</v>
      </c>
      <c r="O30" s="234" t="s">
        <v>1248</v>
      </c>
      <c r="P30" s="237">
        <v>33985</v>
      </c>
      <c r="Q30" s="238"/>
      <c r="R30" s="234" t="s">
        <v>1233</v>
      </c>
      <c r="S30" s="269">
        <v>42995</v>
      </c>
    </row>
    <row r="31" spans="1:19" x14ac:dyDescent="0.2">
      <c r="A31" s="1">
        <v>25</v>
      </c>
      <c r="B31" s="230">
        <v>4.5729166666666661E-2</v>
      </c>
      <c r="C31" s="26">
        <f t="shared" si="1"/>
        <v>65.849999999999994</v>
      </c>
      <c r="D31" s="26">
        <f t="shared" si="2"/>
        <v>64.966666666666669</v>
      </c>
      <c r="E31" s="4">
        <f t="shared" si="0"/>
        <v>1</v>
      </c>
      <c r="F31" s="26">
        <v>65.2</v>
      </c>
      <c r="G31" s="146">
        <v>66.8</v>
      </c>
      <c r="H31" s="294">
        <f t="shared" si="3"/>
        <v>3.5787321063394826E-3</v>
      </c>
      <c r="I31" s="1">
        <v>25</v>
      </c>
      <c r="J31" s="180">
        <f t="shared" si="4"/>
        <v>99.012908124525438</v>
      </c>
      <c r="K31" s="183">
        <f t="shared" si="5"/>
        <v>98.658567451278174</v>
      </c>
      <c r="L31" s="243" t="s">
        <v>1145</v>
      </c>
      <c r="M31" s="234" t="s">
        <v>992</v>
      </c>
      <c r="N31" s="234" t="s">
        <v>1249</v>
      </c>
      <c r="O31" s="234" t="s">
        <v>669</v>
      </c>
      <c r="P31" s="237">
        <v>33169</v>
      </c>
      <c r="Q31" s="238"/>
      <c r="R31" s="234" t="s">
        <v>984</v>
      </c>
      <c r="S31" s="269">
        <v>42462</v>
      </c>
    </row>
    <row r="32" spans="1:19" x14ac:dyDescent="0.2">
      <c r="A32" s="1">
        <v>26</v>
      </c>
      <c r="B32" s="230">
        <v>4.5011574074074072E-2</v>
      </c>
      <c r="C32" s="26">
        <f t="shared" si="1"/>
        <v>64.816666666666663</v>
      </c>
      <c r="D32" s="26">
        <f t="shared" si="2"/>
        <v>64.966666666666669</v>
      </c>
      <c r="E32" s="4">
        <f>1-IF(A32&gt;=H$3,0,IF(A32&gt;=H$4,F$3*(A32-H$3)^2,F$2+F$4*(H$4-A32)+(A32&lt;H$5)*F$5*(H$5-A32)^2))</f>
        <v>1</v>
      </c>
      <c r="F32" s="26">
        <v>65.2</v>
      </c>
      <c r="G32" s="146">
        <v>65.2</v>
      </c>
      <c r="H32" s="294">
        <f t="shared" si="3"/>
        <v>3.5787321063394826E-3</v>
      </c>
      <c r="I32" s="1">
        <v>26</v>
      </c>
      <c r="J32" s="180">
        <f t="shared" si="4"/>
        <v>100.59141167395218</v>
      </c>
      <c r="K32" s="183">
        <f t="shared" si="5"/>
        <v>100.2314219593726</v>
      </c>
      <c r="L32" s="244" t="s">
        <v>1146</v>
      </c>
      <c r="M32" s="235" t="s">
        <v>1366</v>
      </c>
      <c r="N32" s="235" t="s">
        <v>1459</v>
      </c>
      <c r="O32" s="235" t="s">
        <v>669</v>
      </c>
      <c r="P32" s="240">
        <v>34385</v>
      </c>
      <c r="Q32" s="277"/>
      <c r="R32" s="235" t="s">
        <v>1239</v>
      </c>
      <c r="S32" s="278">
        <v>43882</v>
      </c>
    </row>
    <row r="33" spans="1:19" x14ac:dyDescent="0.2">
      <c r="A33" s="1">
        <v>27</v>
      </c>
      <c r="B33" s="230">
        <v>4.5243055555555557E-2</v>
      </c>
      <c r="C33" s="26">
        <f t="shared" si="1"/>
        <v>65.150000000000006</v>
      </c>
      <c r="D33" s="26">
        <f t="shared" si="2"/>
        <v>64.966666666666669</v>
      </c>
      <c r="E33" s="4">
        <f>1-IF(A33&gt;=H$3,0,IF(A33&gt;=H$4,F$3*(A33-H$3)^2,F$2+F$4*(H$4-A33)+(A33&lt;H$5)*F$5*(H$5-A33)^2))</f>
        <v>1</v>
      </c>
      <c r="F33" s="26">
        <v>65.2</v>
      </c>
      <c r="G33" s="146">
        <v>66.600000000000009</v>
      </c>
      <c r="H33" s="294">
        <f t="shared" si="3"/>
        <v>3.5787321063394826E-3</v>
      </c>
      <c r="I33" s="1">
        <v>27</v>
      </c>
      <c r="J33" s="180">
        <f t="shared" si="4"/>
        <v>100.07674597083653</v>
      </c>
      <c r="K33" s="183">
        <f t="shared" si="5"/>
        <v>99.718598106932717</v>
      </c>
      <c r="L33" s="243" t="s">
        <v>1147</v>
      </c>
      <c r="M33" s="234" t="s">
        <v>1250</v>
      </c>
      <c r="N33" s="234" t="s">
        <v>1251</v>
      </c>
      <c r="O33" s="234" t="s">
        <v>669</v>
      </c>
      <c r="P33" s="237">
        <v>31835</v>
      </c>
      <c r="Q33" s="238"/>
      <c r="R33" s="234" t="s">
        <v>1252</v>
      </c>
      <c r="S33" s="269">
        <v>42050</v>
      </c>
    </row>
    <row r="34" spans="1:19" x14ac:dyDescent="0.2">
      <c r="A34" s="1">
        <v>28</v>
      </c>
      <c r="B34" s="230">
        <v>4.4803240740740741E-2</v>
      </c>
      <c r="C34" s="26">
        <f t="shared" si="1"/>
        <v>64.516666666666666</v>
      </c>
      <c r="D34" s="26">
        <f t="shared" si="2"/>
        <v>64.966666666666669</v>
      </c>
      <c r="E34" s="4">
        <f t="shared" ref="E34:E65" si="6">ROUND(1-IF(A34&lt;I$3,0,IF(A34&lt;I$4,G$3*(A34-I$3)^2,G$2+G$4*(A34-I$4)+(A34&gt;I$5)*G$5*(A34-I$5)^2)),4)</f>
        <v>1</v>
      </c>
      <c r="F34" s="26">
        <v>65.2</v>
      </c>
      <c r="G34" s="146">
        <v>66.150000000000006</v>
      </c>
      <c r="H34" s="294">
        <f t="shared" si="3"/>
        <v>3.5787321063394826E-3</v>
      </c>
      <c r="I34" s="1">
        <v>28</v>
      </c>
      <c r="J34" s="180">
        <f t="shared" si="4"/>
        <v>101.05915784035133</v>
      </c>
      <c r="K34" s="183">
        <f t="shared" si="5"/>
        <v>100.69749418754843</v>
      </c>
      <c r="L34" s="275" t="s">
        <v>1458</v>
      </c>
      <c r="M34" s="276" t="s">
        <v>1456</v>
      </c>
      <c r="N34" s="276" t="s">
        <v>1457</v>
      </c>
      <c r="O34" s="235" t="s">
        <v>673</v>
      </c>
      <c r="P34" s="240">
        <v>33441</v>
      </c>
      <c r="Q34" s="277"/>
      <c r="R34" s="235" t="s">
        <v>1239</v>
      </c>
      <c r="S34" s="278">
        <v>43882</v>
      </c>
    </row>
    <row r="35" spans="1:19" x14ac:dyDescent="0.2">
      <c r="A35" s="1">
        <v>29</v>
      </c>
      <c r="B35" s="230">
        <v>4.5717592592592594E-2</v>
      </c>
      <c r="C35" s="26">
        <f t="shared" si="1"/>
        <v>65.833333333333343</v>
      </c>
      <c r="D35" s="26">
        <f t="shared" si="2"/>
        <v>64.966666666666669</v>
      </c>
      <c r="E35" s="4">
        <f t="shared" si="6"/>
        <v>1</v>
      </c>
      <c r="F35" s="26">
        <v>65.2</v>
      </c>
      <c r="G35" s="146">
        <v>65.833333333333343</v>
      </c>
      <c r="H35" s="294">
        <f t="shared" si="3"/>
        <v>3.5787321063394826E-3</v>
      </c>
      <c r="I35" s="1">
        <v>29</v>
      </c>
      <c r="J35" s="180">
        <f t="shared" si="4"/>
        <v>99.037974683544292</v>
      </c>
      <c r="K35" s="183">
        <f t="shared" si="5"/>
        <v>98.683544303797461</v>
      </c>
      <c r="L35" s="243" t="s">
        <v>1148</v>
      </c>
      <c r="M35" s="234" t="s">
        <v>716</v>
      </c>
      <c r="N35" s="234" t="s">
        <v>1253</v>
      </c>
      <c r="O35" s="234" t="s">
        <v>669</v>
      </c>
      <c r="P35" s="237">
        <v>29969</v>
      </c>
      <c r="Q35" s="238"/>
      <c r="R35" s="234" t="s">
        <v>1239</v>
      </c>
      <c r="S35" s="269">
        <v>40592</v>
      </c>
    </row>
    <row r="36" spans="1:19" x14ac:dyDescent="0.2">
      <c r="A36" s="1">
        <v>30</v>
      </c>
      <c r="B36" s="230">
        <v>4.6400462962962963E-2</v>
      </c>
      <c r="C36" s="26">
        <f t="shared" si="1"/>
        <v>66.816666666666663</v>
      </c>
      <c r="D36" s="26">
        <f t="shared" si="2"/>
        <v>64.986162515421299</v>
      </c>
      <c r="E36" s="4">
        <f t="shared" si="6"/>
        <v>0.99970000000000003</v>
      </c>
      <c r="F36" s="26">
        <v>65.219565869760928</v>
      </c>
      <c r="G36" s="146">
        <v>66.816666666666663</v>
      </c>
      <c r="H36" s="294">
        <f t="shared" si="3"/>
        <v>3.5787321063393694E-3</v>
      </c>
      <c r="I36" s="1">
        <v>30</v>
      </c>
      <c r="J36" s="180">
        <f t="shared" si="4"/>
        <v>97.609726919073481</v>
      </c>
      <c r="K36" s="183">
        <f t="shared" si="5"/>
        <v>97.260407855457174</v>
      </c>
      <c r="L36" s="243" t="s">
        <v>1141</v>
      </c>
      <c r="M36" s="234" t="s">
        <v>716</v>
      </c>
      <c r="N36" s="234" t="s">
        <v>1253</v>
      </c>
      <c r="O36" s="234" t="s">
        <v>669</v>
      </c>
      <c r="P36" s="237">
        <v>29969</v>
      </c>
      <c r="Q36" s="238"/>
      <c r="R36" s="234" t="s">
        <v>1239</v>
      </c>
      <c r="S36" s="269">
        <v>40956</v>
      </c>
    </row>
    <row r="37" spans="1:19" x14ac:dyDescent="0.2">
      <c r="A37" s="1">
        <v>31</v>
      </c>
      <c r="B37" s="230">
        <v>4.5740740740740742E-2</v>
      </c>
      <c r="C37" s="26">
        <f t="shared" si="1"/>
        <v>65.866666666666674</v>
      </c>
      <c r="D37" s="26">
        <f t="shared" si="2"/>
        <v>65.03820869623253</v>
      </c>
      <c r="E37" s="4">
        <f t="shared" si="6"/>
        <v>0.99890000000000001</v>
      </c>
      <c r="F37" s="26">
        <v>65.27179897887676</v>
      </c>
      <c r="G37" s="146">
        <v>66.666666666666671</v>
      </c>
      <c r="H37" s="294">
        <f t="shared" si="3"/>
        <v>3.5787321063392745E-3</v>
      </c>
      <c r="I37" s="1">
        <v>31</v>
      </c>
      <c r="J37" s="180">
        <f t="shared" si="4"/>
        <v>99.096860797889804</v>
      </c>
      <c r="K37" s="183">
        <f t="shared" si="5"/>
        <v>98.742219680514964</v>
      </c>
      <c r="L37" s="243" t="s">
        <v>1149</v>
      </c>
      <c r="M37" s="234" t="s">
        <v>719</v>
      </c>
      <c r="N37" s="234" t="s">
        <v>1254</v>
      </c>
      <c r="O37" s="234" t="s">
        <v>669</v>
      </c>
      <c r="P37" s="237">
        <v>31609</v>
      </c>
      <c r="Q37" s="238"/>
      <c r="R37" s="234" t="s">
        <v>1255</v>
      </c>
      <c r="S37" s="269">
        <v>43009</v>
      </c>
    </row>
    <row r="38" spans="1:19" x14ac:dyDescent="0.2">
      <c r="A38" s="1">
        <v>32</v>
      </c>
      <c r="B38" s="230">
        <v>4.5914351851851852E-2</v>
      </c>
      <c r="C38" s="26">
        <f t="shared" si="1"/>
        <v>66.11666666666666</v>
      </c>
      <c r="D38" s="26">
        <f t="shared" si="2"/>
        <v>65.122961774926495</v>
      </c>
      <c r="E38" s="4">
        <f t="shared" si="6"/>
        <v>0.99760000000000004</v>
      </c>
      <c r="F38" s="26">
        <v>65.363408521303256</v>
      </c>
      <c r="G38" s="146">
        <v>66.449999999999989</v>
      </c>
      <c r="H38" s="294">
        <f t="shared" si="3"/>
        <v>3.6786139495524504E-3</v>
      </c>
      <c r="I38" s="1">
        <v>32</v>
      </c>
      <c r="J38" s="180">
        <f t="shared" si="4"/>
        <v>98.86071366973016</v>
      </c>
      <c r="K38" s="183">
        <f t="shared" si="5"/>
        <v>98.497043269361981</v>
      </c>
      <c r="L38" s="243" t="s">
        <v>1150</v>
      </c>
      <c r="M38" s="234" t="s">
        <v>979</v>
      </c>
      <c r="N38" s="234" t="s">
        <v>1000</v>
      </c>
      <c r="O38" s="234" t="s">
        <v>669</v>
      </c>
      <c r="P38" s="237">
        <v>30448</v>
      </c>
      <c r="Q38" s="238"/>
      <c r="R38" s="234" t="s">
        <v>1239</v>
      </c>
      <c r="S38" s="269">
        <v>42412</v>
      </c>
    </row>
    <row r="39" spans="1:19" x14ac:dyDescent="0.2">
      <c r="A39" s="1">
        <v>33</v>
      </c>
      <c r="B39" s="230">
        <v>4.5856481481481477E-2</v>
      </c>
      <c r="C39" s="26">
        <f t="shared" si="1"/>
        <v>66.033333333333331</v>
      </c>
      <c r="D39" s="26">
        <f t="shared" si="2"/>
        <v>65.240677512217985</v>
      </c>
      <c r="E39" s="4">
        <f t="shared" si="6"/>
        <v>0.99580000000000002</v>
      </c>
      <c r="F39" s="26">
        <v>65.48814785054239</v>
      </c>
      <c r="G39" s="146">
        <v>66.416666666666671</v>
      </c>
      <c r="H39" s="294">
        <f t="shared" si="3"/>
        <v>3.778856883984316E-3</v>
      </c>
      <c r="I39" s="1">
        <v>33</v>
      </c>
      <c r="J39" s="180">
        <f t="shared" si="4"/>
        <v>99.174378370331738</v>
      </c>
      <c r="K39" s="183">
        <f t="shared" si="5"/>
        <v>98.799612587912151</v>
      </c>
      <c r="L39" s="243" t="s">
        <v>1151</v>
      </c>
      <c r="M39" s="234" t="s">
        <v>716</v>
      </c>
      <c r="N39" s="234" t="s">
        <v>1253</v>
      </c>
      <c r="O39" s="234" t="s">
        <v>669</v>
      </c>
      <c r="P39" s="237">
        <v>29969</v>
      </c>
      <c r="Q39" s="238"/>
      <c r="R39" s="234" t="s">
        <v>1239</v>
      </c>
      <c r="S39" s="269">
        <v>42048</v>
      </c>
    </row>
    <row r="40" spans="1:19" x14ac:dyDescent="0.2">
      <c r="A40" s="1">
        <v>34</v>
      </c>
      <c r="B40" s="230">
        <v>4.6828703703703706E-2</v>
      </c>
      <c r="C40" s="26">
        <f t="shared" si="1"/>
        <v>67.433333333333337</v>
      </c>
      <c r="D40" s="26">
        <f t="shared" si="2"/>
        <v>65.39829541641501</v>
      </c>
      <c r="E40" s="4">
        <f t="shared" si="6"/>
        <v>0.99339999999999995</v>
      </c>
      <c r="F40" s="26">
        <v>65.653005739603273</v>
      </c>
      <c r="G40" s="146">
        <v>67.433333333333337</v>
      </c>
      <c r="H40" s="294">
        <f t="shared" si="3"/>
        <v>3.8796445085623309E-3</v>
      </c>
      <c r="I40" s="1">
        <v>34</v>
      </c>
      <c r="J40" s="180">
        <f t="shared" si="4"/>
        <v>97.359870103217901</v>
      </c>
      <c r="K40" s="183">
        <f t="shared" si="5"/>
        <v>96.982148417817598</v>
      </c>
      <c r="L40" s="243" t="s">
        <v>1152</v>
      </c>
      <c r="M40" s="234" t="s">
        <v>678</v>
      </c>
      <c r="N40" s="234" t="s">
        <v>679</v>
      </c>
      <c r="O40" s="234" t="s">
        <v>669</v>
      </c>
      <c r="P40" s="237">
        <v>28256</v>
      </c>
      <c r="Q40" s="238"/>
      <c r="R40" s="234" t="s">
        <v>984</v>
      </c>
      <c r="S40" s="269">
        <v>40999</v>
      </c>
    </row>
    <row r="41" spans="1:19" x14ac:dyDescent="0.2">
      <c r="A41" s="1">
        <v>35</v>
      </c>
      <c r="B41" s="230">
        <v>4.5289351851851851E-2</v>
      </c>
      <c r="C41" s="26">
        <f t="shared" si="1"/>
        <v>65.216666666666669</v>
      </c>
      <c r="D41" s="26">
        <f t="shared" si="2"/>
        <v>65.596392030156167</v>
      </c>
      <c r="E41" s="4">
        <f t="shared" si="6"/>
        <v>0.99039999999999995</v>
      </c>
      <c r="F41" s="26">
        <v>65.851934148065851</v>
      </c>
      <c r="G41" s="146">
        <v>68.483333333333334</v>
      </c>
      <c r="H41" s="294">
        <f t="shared" si="3"/>
        <v>3.8805559960487434E-3</v>
      </c>
      <c r="I41" s="1">
        <v>35</v>
      </c>
      <c r="J41" s="180">
        <f t="shared" si="4"/>
        <v>100.97408762800794</v>
      </c>
      <c r="K41" s="183">
        <f t="shared" si="5"/>
        <v>100.58225202681751</v>
      </c>
      <c r="L41" s="243" t="s">
        <v>1153</v>
      </c>
      <c r="M41" s="234" t="s">
        <v>716</v>
      </c>
      <c r="N41" s="234" t="s">
        <v>1253</v>
      </c>
      <c r="O41" s="234" t="s">
        <v>669</v>
      </c>
      <c r="P41" s="237">
        <v>29969</v>
      </c>
      <c r="Q41" s="238"/>
      <c r="R41" s="234" t="s">
        <v>1239</v>
      </c>
      <c r="S41" s="269">
        <v>42776</v>
      </c>
    </row>
    <row r="42" spans="1:19" x14ac:dyDescent="0.2">
      <c r="A42" s="1">
        <v>36</v>
      </c>
      <c r="B42" s="230">
        <v>4.746527777777778E-2</v>
      </c>
      <c r="C42" s="26">
        <f t="shared" si="1"/>
        <v>68.350000000000009</v>
      </c>
      <c r="D42" s="26">
        <f t="shared" si="2"/>
        <v>65.822357311719017</v>
      </c>
      <c r="E42" s="4">
        <f t="shared" si="6"/>
        <v>0.98699999999999999</v>
      </c>
      <c r="F42" s="26">
        <v>66.092245311708055</v>
      </c>
      <c r="G42" s="146">
        <v>70.5</v>
      </c>
      <c r="H42" s="294">
        <f t="shared" si="3"/>
        <v>4.0835047851102146E-3</v>
      </c>
      <c r="I42" s="1">
        <v>36</v>
      </c>
      <c r="J42" s="180">
        <f t="shared" si="4"/>
        <v>96.696774413618215</v>
      </c>
      <c r="K42" s="183">
        <f t="shared" si="5"/>
        <v>96.301912672595478</v>
      </c>
      <c r="L42" s="243" t="s">
        <v>1138</v>
      </c>
      <c r="M42" s="234" t="s">
        <v>1256</v>
      </c>
      <c r="N42" s="234" t="s">
        <v>1257</v>
      </c>
      <c r="O42" s="234" t="s">
        <v>669</v>
      </c>
      <c r="P42" s="237">
        <v>29113</v>
      </c>
      <c r="Q42" s="238"/>
      <c r="R42" s="234" t="s">
        <v>1053</v>
      </c>
      <c r="S42" s="269">
        <v>42281</v>
      </c>
    </row>
    <row r="43" spans="1:19" x14ac:dyDescent="0.2">
      <c r="A43" s="1">
        <v>37</v>
      </c>
      <c r="B43" s="230">
        <v>4.7858796296296295E-2</v>
      </c>
      <c r="C43" s="26">
        <f t="shared" si="1"/>
        <v>68.916666666666671</v>
      </c>
      <c r="D43" s="26">
        <f t="shared" ref="D43:D74" si="7">E$4/E43</f>
        <v>66.090200067819609</v>
      </c>
      <c r="E43" s="4">
        <f t="shared" si="6"/>
        <v>0.98299999999999998</v>
      </c>
      <c r="F43" s="26">
        <v>66.374834571923046</v>
      </c>
      <c r="G43" s="146">
        <v>69.383333333333326</v>
      </c>
      <c r="H43" s="294">
        <f t="shared" si="3"/>
        <v>4.2882894690307663E-3</v>
      </c>
      <c r="I43" s="1">
        <v>37</v>
      </c>
      <c r="J43" s="180">
        <f t="shared" ref="J43:J74" si="8">100*F43/+C43</f>
        <v>96.31173093870332</v>
      </c>
      <c r="K43" s="183">
        <f t="shared" ref="K43:K74" si="9">100*(D43/C43)</f>
        <v>95.898718357174758</v>
      </c>
      <c r="L43" s="243" t="s">
        <v>1154</v>
      </c>
      <c r="M43" s="234" t="s">
        <v>1258</v>
      </c>
      <c r="N43" s="234" t="s">
        <v>1259</v>
      </c>
      <c r="O43" s="234" t="s">
        <v>1260</v>
      </c>
      <c r="P43" s="237">
        <v>27855</v>
      </c>
      <c r="Q43" s="238"/>
      <c r="R43" s="234" t="s">
        <v>1233</v>
      </c>
      <c r="S43" s="269">
        <v>41727</v>
      </c>
    </row>
    <row r="44" spans="1:19" x14ac:dyDescent="0.2">
      <c r="A44" s="1">
        <v>38</v>
      </c>
      <c r="B44" s="230">
        <v>4.6712962962962963E-2</v>
      </c>
      <c r="C44" s="26">
        <f t="shared" si="1"/>
        <v>67.266666666666666</v>
      </c>
      <c r="D44" s="26">
        <f t="shared" si="7"/>
        <v>66.394140691534659</v>
      </c>
      <c r="E44" s="4">
        <f t="shared" si="6"/>
        <v>0.97850000000000004</v>
      </c>
      <c r="F44" s="26">
        <v>66.693944353518816</v>
      </c>
      <c r="G44" s="146">
        <v>67.266666666666666</v>
      </c>
      <c r="H44" s="294">
        <f t="shared" si="3"/>
        <v>4.4952156434925157E-3</v>
      </c>
      <c r="I44" s="1">
        <v>38</v>
      </c>
      <c r="J44" s="180">
        <f t="shared" si="8"/>
        <v>99.148579316430357</v>
      </c>
      <c r="K44" s="183">
        <f t="shared" si="9"/>
        <v>98.702885071657079</v>
      </c>
      <c r="L44" s="243" t="s">
        <v>1155</v>
      </c>
      <c r="M44" s="234" t="s">
        <v>719</v>
      </c>
      <c r="N44" s="234" t="s">
        <v>720</v>
      </c>
      <c r="O44" s="234" t="s">
        <v>669</v>
      </c>
      <c r="P44" s="237">
        <v>24566</v>
      </c>
      <c r="Q44" s="238"/>
      <c r="R44" s="234" t="s">
        <v>981</v>
      </c>
      <c r="S44" s="269">
        <v>38809</v>
      </c>
    </row>
    <row r="45" spans="1:19" x14ac:dyDescent="0.2">
      <c r="A45" s="1">
        <v>39</v>
      </c>
      <c r="B45" s="230">
        <v>4.777777777777778E-2</v>
      </c>
      <c r="C45" s="26">
        <f t="shared" si="1"/>
        <v>68.8</v>
      </c>
      <c r="D45" s="26">
        <f t="shared" si="7"/>
        <v>66.735148091080291</v>
      </c>
      <c r="E45" s="4">
        <f t="shared" si="6"/>
        <v>0.97350000000000003</v>
      </c>
      <c r="F45" s="26">
        <v>67.05059646236117</v>
      </c>
      <c r="G45" s="146">
        <v>68.8</v>
      </c>
      <c r="H45" s="294">
        <f t="shared" si="3"/>
        <v>4.7046318440725071E-3</v>
      </c>
      <c r="I45" s="1">
        <v>39</v>
      </c>
      <c r="J45" s="180">
        <f t="shared" si="8"/>
        <v>97.457262299943565</v>
      </c>
      <c r="K45" s="183">
        <f t="shared" si="9"/>
        <v>96.998761760291117</v>
      </c>
      <c r="L45" s="243" t="s">
        <v>1156</v>
      </c>
      <c r="M45" s="234" t="s">
        <v>1016</v>
      </c>
      <c r="N45" s="234" t="s">
        <v>1261</v>
      </c>
      <c r="O45" s="234" t="s">
        <v>1018</v>
      </c>
      <c r="P45" s="237">
        <v>27368</v>
      </c>
      <c r="Q45" s="238"/>
      <c r="R45" s="234" t="s">
        <v>1233</v>
      </c>
      <c r="S45" s="269">
        <v>41727</v>
      </c>
    </row>
    <row r="46" spans="1:19" x14ac:dyDescent="0.2">
      <c r="A46" s="1">
        <v>40</v>
      </c>
      <c r="B46" s="230">
        <v>4.8564814814814818E-2</v>
      </c>
      <c r="C46" s="26">
        <f t="shared" si="1"/>
        <v>69.933333333333337</v>
      </c>
      <c r="D46" s="26">
        <f t="shared" si="7"/>
        <v>67.121259083238627</v>
      </c>
      <c r="E46" s="4">
        <f t="shared" si="6"/>
        <v>0.96789999999999998</v>
      </c>
      <c r="F46" s="26">
        <v>67.452927788123318</v>
      </c>
      <c r="G46" s="146">
        <v>69.933333333333337</v>
      </c>
      <c r="H46" s="294">
        <f t="shared" si="3"/>
        <v>4.9170394193488176E-3</v>
      </c>
      <c r="I46" s="1">
        <v>40</v>
      </c>
      <c r="J46" s="180">
        <f t="shared" si="8"/>
        <v>96.453185588355552</v>
      </c>
      <c r="K46" s="183">
        <f t="shared" si="9"/>
        <v>95.978921472695845</v>
      </c>
      <c r="L46" s="243" t="s">
        <v>1157</v>
      </c>
      <c r="M46" s="234" t="s">
        <v>1008</v>
      </c>
      <c r="N46" s="234" t="s">
        <v>1262</v>
      </c>
      <c r="O46" s="234" t="s">
        <v>730</v>
      </c>
      <c r="P46" s="237">
        <v>24899</v>
      </c>
      <c r="Q46" s="238"/>
      <c r="R46" s="234" t="s">
        <v>1263</v>
      </c>
      <c r="S46" s="269">
        <v>39704</v>
      </c>
    </row>
    <row r="47" spans="1:19" x14ac:dyDescent="0.2">
      <c r="A47" s="1">
        <v>41</v>
      </c>
      <c r="B47" s="230">
        <v>4.8344907407407406E-2</v>
      </c>
      <c r="C47" s="26">
        <f t="shared" si="1"/>
        <v>69.61666666666666</v>
      </c>
      <c r="D47" s="26">
        <f t="shared" si="7"/>
        <v>67.546960560060995</v>
      </c>
      <c r="E47" s="4">
        <f t="shared" si="6"/>
        <v>0.96179999999999999</v>
      </c>
      <c r="F47" s="26">
        <v>67.902520308269104</v>
      </c>
      <c r="G47" s="146">
        <v>69.61666666666666</v>
      </c>
      <c r="H47" s="294">
        <f t="shared" si="3"/>
        <v>5.2363262305126631E-3</v>
      </c>
      <c r="I47" s="1">
        <v>41</v>
      </c>
      <c r="J47" s="180">
        <f t="shared" si="8"/>
        <v>97.537735659472034</v>
      </c>
      <c r="K47" s="183">
        <f t="shared" si="9"/>
        <v>97.026996255773525</v>
      </c>
      <c r="L47" s="243" t="s">
        <v>1158</v>
      </c>
      <c r="M47" s="234" t="s">
        <v>726</v>
      </c>
      <c r="N47" s="234" t="s">
        <v>727</v>
      </c>
      <c r="O47" s="234" t="s">
        <v>642</v>
      </c>
      <c r="P47" s="237">
        <v>26709</v>
      </c>
      <c r="Q47" s="238" t="s">
        <v>1264</v>
      </c>
      <c r="R47" s="234" t="s">
        <v>1213</v>
      </c>
      <c r="S47" s="269">
        <v>41903</v>
      </c>
    </row>
    <row r="48" spans="1:19" x14ac:dyDescent="0.2">
      <c r="A48" s="1">
        <v>42</v>
      </c>
      <c r="B48" s="230">
        <v>4.8587962962962965E-2</v>
      </c>
      <c r="C48" s="26">
        <f t="shared" si="1"/>
        <v>69.966666666666669</v>
      </c>
      <c r="D48" s="26">
        <f t="shared" si="7"/>
        <v>68.013679508654377</v>
      </c>
      <c r="E48" s="4">
        <f t="shared" si="6"/>
        <v>0.95520000000000005</v>
      </c>
      <c r="F48" s="26">
        <v>68.393999790202457</v>
      </c>
      <c r="G48" s="146">
        <v>71.849999999999994</v>
      </c>
      <c r="H48" s="294">
        <f t="shared" si="3"/>
        <v>5.5607258343525279E-3</v>
      </c>
      <c r="I48" s="1">
        <v>42</v>
      </c>
      <c r="J48" s="180">
        <f t="shared" si="8"/>
        <v>97.752262682519003</v>
      </c>
      <c r="K48" s="183">
        <f t="shared" si="9"/>
        <v>97.2086891500539</v>
      </c>
      <c r="L48" s="243" t="s">
        <v>1159</v>
      </c>
      <c r="M48" s="234" t="s">
        <v>1265</v>
      </c>
      <c r="N48" s="234" t="s">
        <v>1266</v>
      </c>
      <c r="O48" s="234" t="s">
        <v>692</v>
      </c>
      <c r="P48" s="237">
        <v>26927</v>
      </c>
      <c r="Q48" s="238"/>
      <c r="R48" s="234" t="s">
        <v>1053</v>
      </c>
      <c r="S48" s="269">
        <v>42281</v>
      </c>
    </row>
    <row r="49" spans="1:19" x14ac:dyDescent="0.2">
      <c r="A49" s="1">
        <v>43</v>
      </c>
      <c r="B49" s="230">
        <v>4.9930555555555554E-2</v>
      </c>
      <c r="C49" s="26">
        <f t="shared" si="1"/>
        <v>71.899999999999991</v>
      </c>
      <c r="D49" s="26">
        <f t="shared" si="7"/>
        <v>68.530239099859358</v>
      </c>
      <c r="E49" s="4">
        <f t="shared" si="6"/>
        <v>0.94799999999999995</v>
      </c>
      <c r="F49" s="26">
        <v>68.936350179742021</v>
      </c>
      <c r="G49" s="146">
        <v>71.899999999999991</v>
      </c>
      <c r="H49" s="294">
        <f t="shared" si="3"/>
        <v>5.891102137316302E-3</v>
      </c>
      <c r="I49" s="1">
        <v>43</v>
      </c>
      <c r="J49" s="180">
        <f t="shared" si="8"/>
        <v>95.878094825788637</v>
      </c>
      <c r="K49" s="183">
        <f t="shared" si="9"/>
        <v>95.313267176438615</v>
      </c>
      <c r="L49" s="243" t="s">
        <v>1160</v>
      </c>
      <c r="M49" s="234" t="s">
        <v>1046</v>
      </c>
      <c r="N49" s="234" t="s">
        <v>1267</v>
      </c>
      <c r="O49" s="234" t="s">
        <v>1018</v>
      </c>
      <c r="P49" s="237">
        <v>18655</v>
      </c>
      <c r="Q49" s="238"/>
      <c r="R49" s="234" t="s">
        <v>972</v>
      </c>
      <c r="S49" s="269">
        <v>34601</v>
      </c>
    </row>
    <row r="50" spans="1:19" x14ac:dyDescent="0.2">
      <c r="A50" s="1">
        <v>44</v>
      </c>
      <c r="B50" s="230">
        <v>5.0034722222222223E-2</v>
      </c>
      <c r="C50" s="26">
        <f t="shared" si="1"/>
        <v>72.05</v>
      </c>
      <c r="D50" s="26">
        <f t="shared" si="7"/>
        <v>69.091424722606263</v>
      </c>
      <c r="E50" s="4">
        <f t="shared" si="6"/>
        <v>0.94030000000000002</v>
      </c>
      <c r="F50" s="26">
        <v>69.524418852633829</v>
      </c>
      <c r="G50" s="146">
        <v>72.183333333333323</v>
      </c>
      <c r="H50" s="294">
        <f t="shared" si="3"/>
        <v>6.2279431769915903E-3</v>
      </c>
      <c r="I50" s="1">
        <v>44</v>
      </c>
      <c r="J50" s="180">
        <f t="shared" si="8"/>
        <v>96.49468265459241</v>
      </c>
      <c r="K50" s="183">
        <f t="shared" si="9"/>
        <v>95.893719254137778</v>
      </c>
      <c r="L50" s="244" t="s">
        <v>1161</v>
      </c>
      <c r="M50" s="239" t="s">
        <v>714</v>
      </c>
      <c r="N50" s="239" t="s">
        <v>1268</v>
      </c>
      <c r="O50" s="234" t="s">
        <v>642</v>
      </c>
      <c r="P50" s="240"/>
      <c r="Q50" s="239" t="s">
        <v>1269</v>
      </c>
      <c r="R50" s="241" t="s">
        <v>1270</v>
      </c>
      <c r="S50" s="270">
        <v>39656</v>
      </c>
    </row>
    <row r="51" spans="1:19" x14ac:dyDescent="0.2">
      <c r="A51" s="1">
        <v>45</v>
      </c>
      <c r="B51" s="230">
        <v>5.004629629629629E-2</v>
      </c>
      <c r="C51" s="26">
        <f t="shared" si="1"/>
        <v>72.066666666666663</v>
      </c>
      <c r="D51" s="26">
        <f t="shared" si="7"/>
        <v>69.699245431462998</v>
      </c>
      <c r="E51" s="4">
        <f t="shared" si="6"/>
        <v>0.93210000000000004</v>
      </c>
      <c r="F51" s="26">
        <v>70.160335736575917</v>
      </c>
      <c r="G51" s="146">
        <v>72.066666666666663</v>
      </c>
      <c r="H51" s="294">
        <f t="shared" si="3"/>
        <v>6.5719512352980852E-3</v>
      </c>
      <c r="I51" s="1">
        <v>45</v>
      </c>
      <c r="J51" s="180">
        <f t="shared" si="8"/>
        <v>97.354767442057238</v>
      </c>
      <c r="K51" s="183">
        <f t="shared" si="9"/>
        <v>96.714956657904267</v>
      </c>
      <c r="L51" s="243" t="s">
        <v>1162</v>
      </c>
      <c r="M51" s="234" t="s">
        <v>1046</v>
      </c>
      <c r="N51" s="234" t="s">
        <v>1267</v>
      </c>
      <c r="O51" s="234" t="s">
        <v>1018</v>
      </c>
      <c r="P51" s="237">
        <v>18655</v>
      </c>
      <c r="Q51" s="238"/>
      <c r="R51" s="234" t="s">
        <v>1271</v>
      </c>
      <c r="S51" s="269">
        <v>35141</v>
      </c>
    </row>
    <row r="52" spans="1:19" x14ac:dyDescent="0.2">
      <c r="A52" s="1">
        <v>46</v>
      </c>
      <c r="B52" s="230">
        <v>4.9513888888888892E-2</v>
      </c>
      <c r="C52" s="26">
        <f t="shared" si="1"/>
        <v>71.300000000000011</v>
      </c>
      <c r="D52" s="26">
        <f t="shared" si="7"/>
        <v>70.36355103072313</v>
      </c>
      <c r="E52" s="4">
        <f t="shared" si="6"/>
        <v>0.92330000000000001</v>
      </c>
      <c r="F52" s="26">
        <v>70.861862840995542</v>
      </c>
      <c r="G52" s="146">
        <v>71.300000000000011</v>
      </c>
      <c r="H52" s="294">
        <f t="shared" si="3"/>
        <v>7.0321579237982565E-3</v>
      </c>
      <c r="I52" s="1">
        <v>46</v>
      </c>
      <c r="J52" s="180">
        <f t="shared" si="8"/>
        <v>99.385501880779145</v>
      </c>
      <c r="K52" s="183">
        <f t="shared" si="9"/>
        <v>98.686607336217563</v>
      </c>
      <c r="L52" s="243" t="s">
        <v>1163</v>
      </c>
      <c r="M52" s="234" t="s">
        <v>1039</v>
      </c>
      <c r="N52" s="234" t="s">
        <v>1272</v>
      </c>
      <c r="O52" s="234" t="s">
        <v>1041</v>
      </c>
      <c r="P52" s="237">
        <v>15372</v>
      </c>
      <c r="Q52" s="238"/>
      <c r="R52" s="234" t="s">
        <v>1273</v>
      </c>
      <c r="S52" s="269">
        <v>32340</v>
      </c>
    </row>
    <row r="53" spans="1:19" x14ac:dyDescent="0.2">
      <c r="A53" s="1">
        <v>47</v>
      </c>
      <c r="B53" s="230">
        <v>5.2569444444444446E-2</v>
      </c>
      <c r="C53" s="26">
        <f t="shared" si="1"/>
        <v>75.7</v>
      </c>
      <c r="D53" s="26">
        <f t="shared" si="7"/>
        <v>71.079504011670309</v>
      </c>
      <c r="E53" s="4">
        <f t="shared" si="6"/>
        <v>0.91400000000000003</v>
      </c>
      <c r="F53" s="26">
        <v>71.609006040637013</v>
      </c>
      <c r="G53" s="146">
        <v>75.7</v>
      </c>
      <c r="H53" s="294">
        <f t="shared" si="3"/>
        <v>7.3943496529782771E-3</v>
      </c>
      <c r="I53" s="1">
        <v>47</v>
      </c>
      <c r="J53" s="180">
        <f t="shared" si="8"/>
        <v>94.595780767023797</v>
      </c>
      <c r="K53" s="183">
        <f t="shared" si="9"/>
        <v>93.896306488335938</v>
      </c>
      <c r="L53" s="243" t="s">
        <v>1164</v>
      </c>
      <c r="M53" s="234" t="s">
        <v>1046</v>
      </c>
      <c r="N53" s="234" t="s">
        <v>1267</v>
      </c>
      <c r="O53" s="234" t="s">
        <v>1018</v>
      </c>
      <c r="P53" s="237">
        <v>18655</v>
      </c>
      <c r="Q53" s="238"/>
      <c r="R53" s="234" t="s">
        <v>1274</v>
      </c>
      <c r="S53" s="269">
        <v>36051</v>
      </c>
    </row>
    <row r="54" spans="1:19" x14ac:dyDescent="0.2">
      <c r="A54" s="1">
        <v>48</v>
      </c>
      <c r="B54" s="230">
        <v>5.2152777777777777E-2</v>
      </c>
      <c r="C54" s="26">
        <f t="shared" si="1"/>
        <v>75.099999999999994</v>
      </c>
      <c r="D54" s="26">
        <f t="shared" si="7"/>
        <v>71.849885718498854</v>
      </c>
      <c r="E54" s="4">
        <f t="shared" si="6"/>
        <v>0.9042</v>
      </c>
      <c r="F54" s="26">
        <v>72.420304342996786</v>
      </c>
      <c r="G54" s="146">
        <v>75.099999999999994</v>
      </c>
      <c r="H54" s="294">
        <f t="shared" si="3"/>
        <v>7.876501344102586E-3</v>
      </c>
      <c r="I54" s="1">
        <v>48</v>
      </c>
      <c r="J54" s="180">
        <f t="shared" si="8"/>
        <v>96.431830017305984</v>
      </c>
      <c r="K54" s="183">
        <f t="shared" si="9"/>
        <v>95.672284578560394</v>
      </c>
      <c r="L54" s="243" t="s">
        <v>1165</v>
      </c>
      <c r="M54" s="234" t="s">
        <v>1039</v>
      </c>
      <c r="N54" s="234" t="s">
        <v>1272</v>
      </c>
      <c r="O54" s="234" t="s">
        <v>1041</v>
      </c>
      <c r="P54" s="237">
        <v>15372</v>
      </c>
      <c r="Q54" s="238"/>
      <c r="R54" s="234" t="s">
        <v>1275</v>
      </c>
      <c r="S54" s="269">
        <v>33117</v>
      </c>
    </row>
    <row r="55" spans="1:19" x14ac:dyDescent="0.2">
      <c r="A55" s="1">
        <v>49</v>
      </c>
      <c r="B55" s="230">
        <v>5.1064814814814813E-2</v>
      </c>
      <c r="C55" s="26">
        <f t="shared" si="1"/>
        <v>73.533333333333331</v>
      </c>
      <c r="D55" s="26">
        <f t="shared" si="7"/>
        <v>72.677779020770402</v>
      </c>
      <c r="E55" s="4">
        <f t="shared" si="6"/>
        <v>0.89390000000000003</v>
      </c>
      <c r="F55" s="26">
        <v>73.2748932344347</v>
      </c>
      <c r="G55" s="146">
        <v>73.533333333333331</v>
      </c>
      <c r="H55" s="294">
        <f t="shared" si="3"/>
        <v>8.1489605416946703E-3</v>
      </c>
      <c r="I55" s="1">
        <v>49</v>
      </c>
      <c r="J55" s="180">
        <f t="shared" si="8"/>
        <v>99.648540210020002</v>
      </c>
      <c r="K55" s="183">
        <f t="shared" si="9"/>
        <v>98.836508187811063</v>
      </c>
      <c r="L55" s="243" t="s">
        <v>1166</v>
      </c>
      <c r="M55" s="234" t="s">
        <v>740</v>
      </c>
      <c r="N55" s="234" t="s">
        <v>741</v>
      </c>
      <c r="O55" s="234" t="s">
        <v>642</v>
      </c>
      <c r="P55" s="237">
        <v>22408</v>
      </c>
      <c r="Q55" s="238" t="s">
        <v>1276</v>
      </c>
      <c r="R55" s="234" t="s">
        <v>662</v>
      </c>
      <c r="S55" s="269">
        <v>40454</v>
      </c>
    </row>
    <row r="56" spans="1:19" x14ac:dyDescent="0.2">
      <c r="A56" s="1">
        <v>50</v>
      </c>
      <c r="B56" s="230">
        <v>5.229166666666666E-2</v>
      </c>
      <c r="C56" s="26">
        <f t="shared" si="1"/>
        <v>75.3</v>
      </c>
      <c r="D56" s="26">
        <f t="shared" si="7"/>
        <v>73.533295604602912</v>
      </c>
      <c r="E56" s="4">
        <f t="shared" si="6"/>
        <v>0.88349999999999995</v>
      </c>
      <c r="F56" s="26">
        <v>74.149891959513255</v>
      </c>
      <c r="G56" s="146">
        <v>75.3</v>
      </c>
      <c r="H56" s="294">
        <f t="shared" si="3"/>
        <v>8.3155394919120253E-3</v>
      </c>
      <c r="I56" s="1">
        <v>50</v>
      </c>
      <c r="J56" s="180">
        <f t="shared" si="8"/>
        <v>98.472632084346955</v>
      </c>
      <c r="K56" s="183">
        <f t="shared" si="9"/>
        <v>97.653779023377041</v>
      </c>
      <c r="L56" s="243" t="s">
        <v>1167</v>
      </c>
      <c r="M56" s="234" t="s">
        <v>740</v>
      </c>
      <c r="N56" s="234" t="s">
        <v>741</v>
      </c>
      <c r="O56" s="234" t="s">
        <v>642</v>
      </c>
      <c r="P56" s="237">
        <v>22408</v>
      </c>
      <c r="Q56" s="238" t="s">
        <v>1277</v>
      </c>
      <c r="R56" s="234" t="s">
        <v>1278</v>
      </c>
      <c r="S56" s="269">
        <v>40846</v>
      </c>
    </row>
    <row r="57" spans="1:19" x14ac:dyDescent="0.2">
      <c r="A57" s="1">
        <v>51</v>
      </c>
      <c r="B57" s="230">
        <v>5.28587962962963E-2</v>
      </c>
      <c r="C57" s="26">
        <f t="shared" si="1"/>
        <v>76.116666666666674</v>
      </c>
      <c r="D57" s="26">
        <f t="shared" si="7"/>
        <v>74.409193295918755</v>
      </c>
      <c r="E57" s="4">
        <f t="shared" si="6"/>
        <v>0.87309999999999999</v>
      </c>
      <c r="F57" s="26">
        <v>75.046040515653772</v>
      </c>
      <c r="G57" s="146">
        <v>76.116666666666674</v>
      </c>
      <c r="H57" s="294">
        <f t="shared" si="3"/>
        <v>8.4860868789230527E-3</v>
      </c>
      <c r="I57" s="1">
        <v>51</v>
      </c>
      <c r="J57" s="180">
        <f t="shared" si="8"/>
        <v>98.593440572350019</v>
      </c>
      <c r="K57" s="183">
        <f t="shared" si="9"/>
        <v>97.756768069961126</v>
      </c>
      <c r="L57" s="243" t="s">
        <v>1168</v>
      </c>
      <c r="M57" s="234" t="s">
        <v>736</v>
      </c>
      <c r="N57" s="234" t="s">
        <v>737</v>
      </c>
      <c r="O57" s="234" t="s">
        <v>738</v>
      </c>
      <c r="P57" s="237">
        <v>20152</v>
      </c>
      <c r="Q57" s="238" t="s">
        <v>1279</v>
      </c>
      <c r="R57" s="234" t="s">
        <v>995</v>
      </c>
      <c r="S57" s="269">
        <v>38802</v>
      </c>
    </row>
    <row r="58" spans="1:19" x14ac:dyDescent="0.2">
      <c r="A58" s="1">
        <v>52</v>
      </c>
      <c r="B58" s="230">
        <v>5.5625000000000001E-2</v>
      </c>
      <c r="C58" s="26">
        <f t="shared" si="1"/>
        <v>80.099999999999994</v>
      </c>
      <c r="D58" s="26">
        <f t="shared" si="7"/>
        <v>75.306209188207561</v>
      </c>
      <c r="E58" s="4">
        <f t="shared" si="6"/>
        <v>0.86270000000000002</v>
      </c>
      <c r="F58" s="26">
        <v>75.964115111266466</v>
      </c>
      <c r="G58" s="146">
        <v>80.099999999999994</v>
      </c>
      <c r="H58" s="294">
        <f t="shared" si="3"/>
        <v>8.66074622333525E-3</v>
      </c>
      <c r="I58" s="1">
        <v>52</v>
      </c>
      <c r="J58" s="180">
        <f t="shared" si="8"/>
        <v>94.836598141406327</v>
      </c>
      <c r="K58" s="183">
        <f t="shared" si="9"/>
        <v>94.015242432219182</v>
      </c>
      <c r="L58" s="243" t="s">
        <v>1169</v>
      </c>
      <c r="M58" s="234" t="s">
        <v>1054</v>
      </c>
      <c r="N58" s="234" t="s">
        <v>1280</v>
      </c>
      <c r="O58" s="234" t="s">
        <v>1018</v>
      </c>
      <c r="P58" s="237">
        <v>21934</v>
      </c>
      <c r="Q58" s="238"/>
      <c r="R58" s="234" t="s">
        <v>1096</v>
      </c>
      <c r="S58" s="269">
        <v>40979</v>
      </c>
    </row>
    <row r="59" spans="1:19" x14ac:dyDescent="0.2">
      <c r="A59" s="1">
        <v>53</v>
      </c>
      <c r="B59" s="230">
        <v>5.5706018518518523E-2</v>
      </c>
      <c r="C59" s="26">
        <f t="shared" si="1"/>
        <v>80.216666666666669</v>
      </c>
      <c r="D59" s="26">
        <f t="shared" si="7"/>
        <v>76.225116351832298</v>
      </c>
      <c r="E59" s="4">
        <f t="shared" si="6"/>
        <v>0.85229999999999995</v>
      </c>
      <c r="F59" s="26">
        <v>76.904930408115121</v>
      </c>
      <c r="G59" s="146">
        <v>81.233333333333334</v>
      </c>
      <c r="H59" s="294">
        <f t="shared" si="3"/>
        <v>8.8396680508677425E-3</v>
      </c>
      <c r="I59" s="1">
        <v>53</v>
      </c>
      <c r="J59" s="180">
        <f t="shared" si="8"/>
        <v>95.87151100118237</v>
      </c>
      <c r="K59" s="183">
        <f t="shared" si="9"/>
        <v>95.024038668396798</v>
      </c>
      <c r="L59" s="243" t="s">
        <v>1170</v>
      </c>
      <c r="M59" s="234" t="s">
        <v>1281</v>
      </c>
      <c r="N59" s="234" t="s">
        <v>1282</v>
      </c>
      <c r="O59" s="234" t="s">
        <v>1283</v>
      </c>
      <c r="P59" s="237">
        <v>23167</v>
      </c>
      <c r="Q59" s="238"/>
      <c r="R59" s="234" t="s">
        <v>1284</v>
      </c>
      <c r="S59" s="269">
        <v>42526</v>
      </c>
    </row>
    <row r="60" spans="1:19" x14ac:dyDescent="0.2">
      <c r="A60" s="1">
        <v>54</v>
      </c>
      <c r="B60" s="230">
        <v>5.541666666666667E-2</v>
      </c>
      <c r="C60" s="26">
        <f t="shared" si="1"/>
        <v>79.800000000000011</v>
      </c>
      <c r="D60" s="26">
        <f t="shared" si="7"/>
        <v>77.166726056142849</v>
      </c>
      <c r="E60" s="4">
        <f t="shared" si="6"/>
        <v>0.84189999999999998</v>
      </c>
      <c r="F60" s="26">
        <v>77.869341932401767</v>
      </c>
      <c r="G60" s="146">
        <v>81.783333333333331</v>
      </c>
      <c r="H60" s="294">
        <f t="shared" si="3"/>
        <v>9.0230103250244133E-3</v>
      </c>
      <c r="I60" s="1">
        <v>54</v>
      </c>
      <c r="J60" s="180">
        <f t="shared" si="8"/>
        <v>97.580628987972119</v>
      </c>
      <c r="K60" s="183">
        <f t="shared" si="9"/>
        <v>96.700157965091265</v>
      </c>
      <c r="L60" s="243" t="s">
        <v>1171</v>
      </c>
      <c r="M60" s="234" t="s">
        <v>754</v>
      </c>
      <c r="N60" s="234" t="s">
        <v>755</v>
      </c>
      <c r="O60" s="234" t="s">
        <v>756</v>
      </c>
      <c r="P60" s="237">
        <v>21769</v>
      </c>
      <c r="Q60" s="238"/>
      <c r="R60" s="234" t="s">
        <v>1285</v>
      </c>
      <c r="S60" s="269">
        <v>41707</v>
      </c>
    </row>
    <row r="61" spans="1:19" x14ac:dyDescent="0.2">
      <c r="A61" s="1">
        <v>55</v>
      </c>
      <c r="B61" s="230">
        <v>5.5312499999999994E-2</v>
      </c>
      <c r="C61" s="26">
        <f t="shared" si="1"/>
        <v>79.649999999999991</v>
      </c>
      <c r="D61" s="26">
        <f t="shared" si="7"/>
        <v>78.131890158348369</v>
      </c>
      <c r="E61" s="4">
        <f t="shared" si="6"/>
        <v>0.83150000000000002</v>
      </c>
      <c r="F61" s="26">
        <v>78.858248669569434</v>
      </c>
      <c r="G61" s="146">
        <v>81.266666666666652</v>
      </c>
      <c r="H61" s="294">
        <f t="shared" si="3"/>
        <v>9.2109389122327669E-3</v>
      </c>
      <c r="I61" s="1">
        <v>55</v>
      </c>
      <c r="J61" s="180">
        <f t="shared" si="8"/>
        <v>99.005961920363404</v>
      </c>
      <c r="K61" s="183">
        <f t="shared" si="9"/>
        <v>98.094024053168084</v>
      </c>
      <c r="L61" s="243" t="s">
        <v>1172</v>
      </c>
      <c r="M61" s="234" t="s">
        <v>754</v>
      </c>
      <c r="N61" s="234" t="s">
        <v>755</v>
      </c>
      <c r="O61" s="234" t="s">
        <v>756</v>
      </c>
      <c r="P61" s="237">
        <v>21769</v>
      </c>
      <c r="Q61" s="238"/>
      <c r="R61" s="234" t="s">
        <v>1285</v>
      </c>
      <c r="S61" s="269">
        <v>42071</v>
      </c>
    </row>
    <row r="62" spans="1:19" x14ac:dyDescent="0.2">
      <c r="A62" s="1">
        <v>56</v>
      </c>
      <c r="B62" s="230">
        <v>5.5625000000000001E-2</v>
      </c>
      <c r="C62" s="26">
        <f t="shared" si="1"/>
        <v>80.099999999999994</v>
      </c>
      <c r="D62" s="26">
        <f t="shared" si="7"/>
        <v>79.121503673933333</v>
      </c>
      <c r="E62" s="4">
        <f t="shared" si="6"/>
        <v>0.82110000000000005</v>
      </c>
      <c r="F62" s="26">
        <v>79.872595859365433</v>
      </c>
      <c r="G62" s="146">
        <v>83.7</v>
      </c>
      <c r="H62" s="294">
        <f t="shared" si="3"/>
        <v>9.4036280823347092E-3</v>
      </c>
      <c r="I62" s="1">
        <v>56</v>
      </c>
      <c r="J62" s="180">
        <f t="shared" si="8"/>
        <v>99.716099699582315</v>
      </c>
      <c r="K62" s="183">
        <f t="shared" si="9"/>
        <v>98.778406584186442</v>
      </c>
      <c r="L62" s="243" t="s">
        <v>1169</v>
      </c>
      <c r="M62" s="234" t="s">
        <v>754</v>
      </c>
      <c r="N62" s="234" t="s">
        <v>755</v>
      </c>
      <c r="O62" s="234" t="s">
        <v>756</v>
      </c>
      <c r="P62" s="237">
        <v>21769</v>
      </c>
      <c r="Q62" s="238"/>
      <c r="R62" s="234" t="s">
        <v>1286</v>
      </c>
      <c r="S62" s="269">
        <v>42232</v>
      </c>
    </row>
    <row r="63" spans="1:19" x14ac:dyDescent="0.2">
      <c r="A63" s="1">
        <v>57</v>
      </c>
      <c r="B63" s="230">
        <v>5.8958333333333335E-2</v>
      </c>
      <c r="C63" s="26">
        <f t="shared" si="1"/>
        <v>84.9</v>
      </c>
      <c r="D63" s="26">
        <f t="shared" si="7"/>
        <v>80.136507544920036</v>
      </c>
      <c r="E63" s="4">
        <f t="shared" si="6"/>
        <v>0.81069999999999998</v>
      </c>
      <c r="F63" s="26">
        <v>80.913378009431625</v>
      </c>
      <c r="G63" s="146">
        <v>84.9</v>
      </c>
      <c r="H63" s="294">
        <f t="shared" si="3"/>
        <v>9.6012610475987477E-3</v>
      </c>
      <c r="I63" s="1">
        <v>57</v>
      </c>
      <c r="J63" s="180">
        <f t="shared" si="8"/>
        <v>95.304332166586121</v>
      </c>
      <c r="K63" s="183">
        <f t="shared" si="9"/>
        <v>94.389290394487674</v>
      </c>
      <c r="L63" s="243" t="s">
        <v>1173</v>
      </c>
      <c r="M63" s="234" t="s">
        <v>762</v>
      </c>
      <c r="N63" s="234" t="s">
        <v>763</v>
      </c>
      <c r="O63" s="234" t="s">
        <v>642</v>
      </c>
      <c r="P63" s="237">
        <v>20087</v>
      </c>
      <c r="Q63" s="238" t="s">
        <v>1287</v>
      </c>
      <c r="R63" s="234" t="s">
        <v>1288</v>
      </c>
      <c r="S63" s="269">
        <v>41231</v>
      </c>
    </row>
    <row r="64" spans="1:19" x14ac:dyDescent="0.2">
      <c r="A64" s="1">
        <v>58</v>
      </c>
      <c r="B64" s="230">
        <v>5.8912037037037034E-2</v>
      </c>
      <c r="C64" s="26">
        <f t="shared" si="1"/>
        <v>84.833333333333329</v>
      </c>
      <c r="D64" s="26">
        <f t="shared" si="7"/>
        <v>81.177891623974347</v>
      </c>
      <c r="E64" s="4">
        <f t="shared" si="6"/>
        <v>0.80030000000000001</v>
      </c>
      <c r="F64" s="26">
        <v>81.981642147617251</v>
      </c>
      <c r="G64" s="146">
        <v>84.833333333333329</v>
      </c>
      <c r="H64" s="294">
        <f t="shared" si="3"/>
        <v>9.8040305437607621E-3</v>
      </c>
      <c r="I64" s="1">
        <v>58</v>
      </c>
      <c r="J64" s="180">
        <f t="shared" si="8"/>
        <v>96.638477973615636</v>
      </c>
      <c r="K64" s="183">
        <f t="shared" si="9"/>
        <v>95.691031383859752</v>
      </c>
      <c r="L64" s="243" t="s">
        <v>1174</v>
      </c>
      <c r="M64" s="234" t="s">
        <v>1289</v>
      </c>
      <c r="N64" s="234" t="s">
        <v>1290</v>
      </c>
      <c r="O64" s="234" t="s">
        <v>1283</v>
      </c>
      <c r="P64" s="237">
        <v>18136</v>
      </c>
      <c r="Q64" s="238"/>
      <c r="R64" s="234" t="s">
        <v>1291</v>
      </c>
      <c r="S64" s="269">
        <v>39383</v>
      </c>
    </row>
    <row r="65" spans="1:19" x14ac:dyDescent="0.2">
      <c r="A65" s="1">
        <v>59</v>
      </c>
      <c r="B65" s="230">
        <v>5.9722222222222225E-2</v>
      </c>
      <c r="C65" s="26">
        <f t="shared" si="1"/>
        <v>86</v>
      </c>
      <c r="D65" s="26">
        <f t="shared" si="7"/>
        <v>82.246697894248214</v>
      </c>
      <c r="E65" s="4">
        <f t="shared" si="6"/>
        <v>0.78990000000000005</v>
      </c>
      <c r="F65" s="26">
        <v>83.078491335372064</v>
      </c>
      <c r="G65" s="146">
        <v>90.283333333333331</v>
      </c>
      <c r="H65" s="294">
        <f t="shared" si="3"/>
        <v>1.0012139456963148E-2</v>
      </c>
      <c r="I65" s="1">
        <v>59</v>
      </c>
      <c r="J65" s="180">
        <f t="shared" si="8"/>
        <v>96.602896901595415</v>
      </c>
      <c r="K65" s="183">
        <f t="shared" si="9"/>
        <v>95.635695225870023</v>
      </c>
      <c r="L65" s="243" t="s">
        <v>1175</v>
      </c>
      <c r="M65" s="234" t="s">
        <v>1292</v>
      </c>
      <c r="N65" s="234" t="s">
        <v>1293</v>
      </c>
      <c r="O65" s="234" t="s">
        <v>756</v>
      </c>
      <c r="P65" s="237">
        <v>20518</v>
      </c>
      <c r="Q65" s="238"/>
      <c r="R65" s="234" t="s">
        <v>1294</v>
      </c>
      <c r="S65" s="269">
        <v>42113</v>
      </c>
    </row>
    <row r="66" spans="1:19" x14ac:dyDescent="0.2">
      <c r="A66" s="1">
        <v>60</v>
      </c>
      <c r="B66" s="230">
        <v>5.8981481481481489E-2</v>
      </c>
      <c r="C66" s="26">
        <f t="shared" si="1"/>
        <v>84.933333333333337</v>
      </c>
      <c r="D66" s="26">
        <f t="shared" si="7"/>
        <v>83.344023946974559</v>
      </c>
      <c r="E66" s="4">
        <f t="shared" ref="E66:E97" si="10">ROUND(1-IF(A66&lt;I$3,0,IF(A66&lt;I$4,G$3*(A66-I$3)^2,G$2+G$4*(A66-I$4)+(A66&gt;I$5)*G$5*(A66-I$5)^2)),4)</f>
        <v>0.77949999999999997</v>
      </c>
      <c r="F66" s="26">
        <v>84.205088467002454</v>
      </c>
      <c r="G66" s="146">
        <v>84.933333333333337</v>
      </c>
      <c r="H66" s="294">
        <f t="shared" si="3"/>
        <v>1.0225801500883425E-2</v>
      </c>
      <c r="I66" s="1">
        <v>60</v>
      </c>
      <c r="J66" s="180">
        <f t="shared" si="8"/>
        <v>99.142568838699916</v>
      </c>
      <c r="K66" s="183">
        <f t="shared" si="9"/>
        <v>98.128756609467686</v>
      </c>
      <c r="L66" s="243" t="s">
        <v>1176</v>
      </c>
      <c r="M66" s="234" t="s">
        <v>1289</v>
      </c>
      <c r="N66" s="234" t="s">
        <v>1290</v>
      </c>
      <c r="O66" s="234" t="s">
        <v>1283</v>
      </c>
      <c r="P66" s="237">
        <v>18136</v>
      </c>
      <c r="Q66" s="238"/>
      <c r="R66" s="234" t="s">
        <v>1284</v>
      </c>
      <c r="S66" s="269">
        <v>40335</v>
      </c>
    </row>
    <row r="67" spans="1:19" x14ac:dyDescent="0.2">
      <c r="A67" s="1">
        <v>61</v>
      </c>
      <c r="B67" s="230">
        <v>6.008101851851852E-2</v>
      </c>
      <c r="C67" s="26">
        <f t="shared" si="1"/>
        <v>86.516666666666666</v>
      </c>
      <c r="D67" s="26">
        <f t="shared" si="7"/>
        <v>84.471026741212668</v>
      </c>
      <c r="E67" s="4">
        <f t="shared" si="10"/>
        <v>0.76910000000000001</v>
      </c>
      <c r="F67" s="26">
        <v>85.362660382299026</v>
      </c>
      <c r="G67" s="146">
        <v>87.033333333333331</v>
      </c>
      <c r="H67" s="294">
        <f t="shared" si="3"/>
        <v>1.0445241948800003E-2</v>
      </c>
      <c r="I67" s="1">
        <v>61</v>
      </c>
      <c r="J67" s="180">
        <f t="shared" si="8"/>
        <v>98.666145693275695</v>
      </c>
      <c r="K67" s="183">
        <f t="shared" si="9"/>
        <v>97.635553929353875</v>
      </c>
      <c r="L67" s="243" t="s">
        <v>1177</v>
      </c>
      <c r="M67" s="234" t="s">
        <v>1295</v>
      </c>
      <c r="N67" s="234" t="s">
        <v>1296</v>
      </c>
      <c r="O67" s="234" t="s">
        <v>1018</v>
      </c>
      <c r="P67" s="237">
        <v>20095</v>
      </c>
      <c r="Q67" s="238"/>
      <c r="R67" s="234" t="s">
        <v>1297</v>
      </c>
      <c r="S67" s="269">
        <v>42435</v>
      </c>
    </row>
    <row r="68" spans="1:19" x14ac:dyDescent="0.2">
      <c r="A68" s="1">
        <v>62</v>
      </c>
      <c r="B68" s="230">
        <v>6.0335648148148145E-2</v>
      </c>
      <c r="C68" s="26">
        <f t="shared" si="1"/>
        <v>86.883333333333326</v>
      </c>
      <c r="D68" s="26">
        <f t="shared" si="7"/>
        <v>85.628926672817542</v>
      </c>
      <c r="E68" s="4">
        <f t="shared" si="10"/>
        <v>0.75870000000000004</v>
      </c>
      <c r="F68" s="26">
        <v>86.552502323111653</v>
      </c>
      <c r="G68" s="146">
        <v>86.883333333333326</v>
      </c>
      <c r="H68" s="294">
        <f t="shared" si="3"/>
        <v>1.0670698425867394E-2</v>
      </c>
      <c r="I68" s="1">
        <v>62</v>
      </c>
      <c r="J68" s="180">
        <f t="shared" si="8"/>
        <v>99.619223851653558</v>
      </c>
      <c r="K68" s="183">
        <f t="shared" si="9"/>
        <v>98.556217156513583</v>
      </c>
      <c r="L68" s="243" t="s">
        <v>1178</v>
      </c>
      <c r="M68" s="234" t="s">
        <v>1298</v>
      </c>
      <c r="N68" s="234" t="s">
        <v>1299</v>
      </c>
      <c r="O68" s="234" t="s">
        <v>958</v>
      </c>
      <c r="P68" s="237">
        <v>17849</v>
      </c>
      <c r="Q68" s="238"/>
      <c r="R68" s="234" t="s">
        <v>1300</v>
      </c>
      <c r="S68" s="269">
        <v>40678</v>
      </c>
    </row>
    <row r="69" spans="1:19" x14ac:dyDescent="0.2">
      <c r="A69" s="1">
        <v>63</v>
      </c>
      <c r="B69" s="230">
        <v>6.1076388888888888E-2</v>
      </c>
      <c r="C69" s="26">
        <f t="shared" si="1"/>
        <v>87.95</v>
      </c>
      <c r="D69" s="26">
        <f t="shared" si="7"/>
        <v>86.81901198271639</v>
      </c>
      <c r="E69" s="4">
        <f t="shared" si="10"/>
        <v>0.74829999999999997</v>
      </c>
      <c r="F69" s="26">
        <v>87.775982767905219</v>
      </c>
      <c r="G69" s="146">
        <v>91.61666666666666</v>
      </c>
      <c r="H69" s="294">
        <f t="shared" si="3"/>
        <v>1.0902421767458016E-2</v>
      </c>
      <c r="I69" s="1">
        <v>63</v>
      </c>
      <c r="J69" s="180">
        <f t="shared" si="8"/>
        <v>99.802140725304398</v>
      </c>
      <c r="K69" s="183">
        <f t="shared" si="9"/>
        <v>98.714055693821933</v>
      </c>
      <c r="L69" s="243" t="s">
        <v>1179</v>
      </c>
      <c r="M69" s="234" t="s">
        <v>784</v>
      </c>
      <c r="N69" s="234" t="s">
        <v>785</v>
      </c>
      <c r="O69" s="234" t="s">
        <v>692</v>
      </c>
      <c r="P69" s="237">
        <v>17277</v>
      </c>
      <c r="Q69" s="238"/>
      <c r="R69" s="234" t="s">
        <v>1301</v>
      </c>
      <c r="S69" s="269">
        <v>40608</v>
      </c>
    </row>
    <row r="70" spans="1:19" x14ac:dyDescent="0.2">
      <c r="A70" s="1">
        <v>64</v>
      </c>
      <c r="B70" s="230">
        <v>6.2812499999999993E-2</v>
      </c>
      <c r="C70" s="26">
        <f t="shared" si="1"/>
        <v>90.449999999999989</v>
      </c>
      <c r="D70" s="26">
        <f t="shared" si="7"/>
        <v>88.042643537968104</v>
      </c>
      <c r="E70" s="4">
        <f t="shared" si="10"/>
        <v>0.7379</v>
      </c>
      <c r="F70" s="26">
        <v>89.03454868223406</v>
      </c>
      <c r="G70" s="146">
        <v>90.449999999999989</v>
      </c>
      <c r="H70" s="294">
        <f t="shared" si="3"/>
        <v>1.114067695009141E-2</v>
      </c>
      <c r="I70" s="1">
        <v>64</v>
      </c>
      <c r="J70" s="180">
        <f t="shared" si="8"/>
        <v>98.435100809545673</v>
      </c>
      <c r="K70" s="183">
        <f t="shared" si="9"/>
        <v>97.338467150876852</v>
      </c>
      <c r="L70" s="243" t="s">
        <v>1180</v>
      </c>
      <c r="M70" s="234" t="s">
        <v>1298</v>
      </c>
      <c r="N70" s="234" t="s">
        <v>1299</v>
      </c>
      <c r="O70" s="234" t="s">
        <v>958</v>
      </c>
      <c r="P70" s="237">
        <v>17849</v>
      </c>
      <c r="Q70" s="238"/>
      <c r="R70" s="234" t="s">
        <v>1082</v>
      </c>
      <c r="S70" s="269">
        <v>41420</v>
      </c>
    </row>
    <row r="71" spans="1:19" x14ac:dyDescent="0.2">
      <c r="A71" s="1">
        <v>65</v>
      </c>
      <c r="B71" s="230">
        <v>6.4537037037037046E-2</v>
      </c>
      <c r="C71" s="26">
        <f t="shared" si="1"/>
        <v>92.933333333333351</v>
      </c>
      <c r="D71" s="26">
        <f t="shared" si="7"/>
        <v>89.301260022909503</v>
      </c>
      <c r="E71" s="4">
        <f t="shared" si="10"/>
        <v>0.72750000000000004</v>
      </c>
      <c r="F71" s="26">
        <v>90.329731227486846</v>
      </c>
      <c r="G71" s="146">
        <v>92.933333333333351</v>
      </c>
      <c r="H71" s="294">
        <f t="shared" si="3"/>
        <v>1.1385744102207458E-2</v>
      </c>
      <c r="I71" s="1">
        <v>65</v>
      </c>
      <c r="J71" s="180">
        <f t="shared" si="8"/>
        <v>97.198419541772054</v>
      </c>
      <c r="K71" s="183">
        <f t="shared" si="9"/>
        <v>96.091743209730438</v>
      </c>
      <c r="L71" s="243" t="s">
        <v>1181</v>
      </c>
      <c r="M71" s="234" t="s">
        <v>1302</v>
      </c>
      <c r="N71" s="234" t="s">
        <v>1303</v>
      </c>
      <c r="O71" s="234" t="s">
        <v>958</v>
      </c>
      <c r="P71" s="237">
        <v>16132</v>
      </c>
      <c r="Q71" s="238"/>
      <c r="R71" s="234" t="s">
        <v>1304</v>
      </c>
      <c r="S71" s="269">
        <v>39964</v>
      </c>
    </row>
    <row r="72" spans="1:19" x14ac:dyDescent="0.2">
      <c r="A72" s="1">
        <v>66</v>
      </c>
      <c r="B72" s="230">
        <v>6.5787037037037033E-2</v>
      </c>
      <c r="C72" s="26">
        <f t="shared" si="1"/>
        <v>94.73333333333332</v>
      </c>
      <c r="D72" s="26">
        <f t="shared" si="7"/>
        <v>90.596383582020181</v>
      </c>
      <c r="E72" s="4">
        <f t="shared" si="10"/>
        <v>0.71709999999999996</v>
      </c>
      <c r="F72" s="26">
        <v>91.663151975256568</v>
      </c>
      <c r="G72" s="146">
        <v>94.73333333333332</v>
      </c>
      <c r="H72" s="294">
        <f t="shared" si="3"/>
        <v>1.1637919602899421E-2</v>
      </c>
      <c r="I72" s="1">
        <v>66</v>
      </c>
      <c r="J72" s="180">
        <f t="shared" si="8"/>
        <v>96.759132978807088</v>
      </c>
      <c r="K72" s="183">
        <f t="shared" si="9"/>
        <v>95.633057968353469</v>
      </c>
      <c r="L72" s="243" t="s">
        <v>1182</v>
      </c>
      <c r="M72" s="234" t="s">
        <v>784</v>
      </c>
      <c r="N72" s="234" t="s">
        <v>785</v>
      </c>
      <c r="O72" s="234" t="s">
        <v>692</v>
      </c>
      <c r="P72" s="237">
        <v>17277</v>
      </c>
      <c r="Q72" s="238"/>
      <c r="R72" s="234" t="s">
        <v>1301</v>
      </c>
      <c r="S72" s="269">
        <v>41700</v>
      </c>
    </row>
    <row r="73" spans="1:19" x14ac:dyDescent="0.2">
      <c r="A73" s="1">
        <v>67</v>
      </c>
      <c r="B73" s="230">
        <v>6.508101851851851E-2</v>
      </c>
      <c r="C73" s="26">
        <f t="shared" si="1"/>
        <v>93.716666666666654</v>
      </c>
      <c r="D73" s="26">
        <f t="shared" si="7"/>
        <v>91.929625961039577</v>
      </c>
      <c r="E73" s="4">
        <f t="shared" si="10"/>
        <v>0.70669999999999999</v>
      </c>
      <c r="F73" s="26">
        <v>93.036529680365305</v>
      </c>
      <c r="G73" s="146">
        <v>93.716666666666654</v>
      </c>
      <c r="H73" s="294">
        <f t="shared" si="3"/>
        <v>1.1897517277660592E-2</v>
      </c>
      <c r="I73" s="1">
        <v>67</v>
      </c>
      <c r="J73" s="180">
        <f t="shared" si="8"/>
        <v>99.274262507948066</v>
      </c>
      <c r="K73" s="183">
        <f t="shared" si="9"/>
        <v>98.093145254532729</v>
      </c>
      <c r="L73" s="243" t="s">
        <v>1183</v>
      </c>
      <c r="M73" s="234" t="s">
        <v>1305</v>
      </c>
      <c r="N73" s="234" t="s">
        <v>1306</v>
      </c>
      <c r="O73" s="234" t="s">
        <v>642</v>
      </c>
      <c r="P73" s="237">
        <v>15914</v>
      </c>
      <c r="Q73" s="238" t="s">
        <v>1307</v>
      </c>
      <c r="R73" s="234" t="s">
        <v>1308</v>
      </c>
      <c r="S73" s="269">
        <v>40586</v>
      </c>
    </row>
    <row r="74" spans="1:19" x14ac:dyDescent="0.2">
      <c r="A74" s="1">
        <v>68</v>
      </c>
      <c r="B74" s="230">
        <v>6.7939814814814814E-2</v>
      </c>
      <c r="C74" s="26">
        <f t="shared" si="1"/>
        <v>97.833333333333329</v>
      </c>
      <c r="D74" s="26">
        <f t="shared" si="7"/>
        <v>93.302695198429788</v>
      </c>
      <c r="E74" s="4">
        <f t="shared" si="10"/>
        <v>0.69630000000000003</v>
      </c>
      <c r="F74" s="26">
        <v>94.451687672026651</v>
      </c>
      <c r="G74" s="146">
        <v>97.833333333333329</v>
      </c>
      <c r="H74" s="294">
        <f t="shared" ref="H74:H106" si="11">((F74-D74)/F74)</f>
        <v>1.2164869701287032E-2</v>
      </c>
      <c r="I74" s="1">
        <v>68</v>
      </c>
      <c r="J74" s="180">
        <f t="shared" si="8"/>
        <v>96.543462697131176</v>
      </c>
      <c r="K74" s="183">
        <f t="shared" si="9"/>
        <v>95.369024052909495</v>
      </c>
      <c r="L74" s="243" t="s">
        <v>1184</v>
      </c>
      <c r="M74" s="234" t="s">
        <v>1305</v>
      </c>
      <c r="N74" s="234" t="s">
        <v>1306</v>
      </c>
      <c r="O74" s="234" t="s">
        <v>642</v>
      </c>
      <c r="P74" s="237">
        <v>15914</v>
      </c>
      <c r="Q74" s="238"/>
      <c r="R74" s="234" t="s">
        <v>1271</v>
      </c>
      <c r="S74" s="269">
        <v>40972</v>
      </c>
    </row>
    <row r="75" spans="1:19" x14ac:dyDescent="0.2">
      <c r="A75" s="1">
        <v>69</v>
      </c>
      <c r="B75" s="230">
        <v>6.6111111111111107E-2</v>
      </c>
      <c r="C75" s="26">
        <f t="shared" si="1"/>
        <v>95.199999999999989</v>
      </c>
      <c r="D75" s="26">
        <f t="shared" ref="D75:D106" si="12">E$4/E75</f>
        <v>94.717402925596545</v>
      </c>
      <c r="E75" s="4">
        <f t="shared" si="10"/>
        <v>0.68589999999999995</v>
      </c>
      <c r="F75" s="26">
        <v>95.910561929979409</v>
      </c>
      <c r="G75" s="146">
        <v>100.48333333333332</v>
      </c>
      <c r="H75" s="294">
        <f t="shared" si="11"/>
        <v>1.2440329619317033E-2</v>
      </c>
      <c r="I75" s="1">
        <v>69</v>
      </c>
      <c r="J75" s="180">
        <f t="shared" ref="J75:J91" si="13">100*F75/+C75</f>
        <v>100.74638858191116</v>
      </c>
      <c r="K75" s="183">
        <f t="shared" ref="K75:K91" si="14">100*(D75/C75)</f>
        <v>99.493070299996376</v>
      </c>
      <c r="L75" s="243" t="s">
        <v>1185</v>
      </c>
      <c r="M75" s="234" t="s">
        <v>784</v>
      </c>
      <c r="N75" s="234" t="s">
        <v>785</v>
      </c>
      <c r="O75" s="234" t="s">
        <v>692</v>
      </c>
      <c r="P75" s="237">
        <v>17277</v>
      </c>
      <c r="Q75" s="238"/>
      <c r="R75" s="234" t="s">
        <v>1301</v>
      </c>
      <c r="S75" s="269">
        <v>42806</v>
      </c>
    </row>
    <row r="76" spans="1:19" x14ac:dyDescent="0.2">
      <c r="A76" s="1">
        <v>70</v>
      </c>
      <c r="B76" s="230">
        <v>6.7800925925925917E-2</v>
      </c>
      <c r="C76" s="26">
        <f t="shared" ref="C76:C89" si="15">B76*1440</f>
        <v>97.633333333333326</v>
      </c>
      <c r="D76" s="26">
        <f t="shared" si="12"/>
        <v>96.175672341475448</v>
      </c>
      <c r="E76" s="4">
        <f t="shared" si="10"/>
        <v>0.67549999999999999</v>
      </c>
      <c r="F76" s="26">
        <v>97.415209920812799</v>
      </c>
      <c r="G76" s="146">
        <v>97.633333333333326</v>
      </c>
      <c r="H76" s="294">
        <f t="shared" si="11"/>
        <v>1.2724271500774377E-2</v>
      </c>
      <c r="I76" s="1">
        <v>70</v>
      </c>
      <c r="J76" s="180">
        <f t="shared" si="13"/>
        <v>99.776589198510891</v>
      </c>
      <c r="K76" s="183">
        <f t="shared" si="14"/>
        <v>98.507004788127816</v>
      </c>
      <c r="L76" s="243" t="s">
        <v>1186</v>
      </c>
      <c r="M76" s="234" t="s">
        <v>1076</v>
      </c>
      <c r="N76" s="234" t="s">
        <v>1309</v>
      </c>
      <c r="O76" s="234" t="s">
        <v>1078</v>
      </c>
      <c r="P76" s="237">
        <v>15962</v>
      </c>
      <c r="Q76" s="238"/>
      <c r="R76" s="234" t="s">
        <v>1310</v>
      </c>
      <c r="S76" s="269">
        <v>41651</v>
      </c>
    </row>
    <row r="77" spans="1:19" x14ac:dyDescent="0.2">
      <c r="A77" s="1">
        <v>71</v>
      </c>
      <c r="B77" s="230">
        <v>6.7372685185185188E-2</v>
      </c>
      <c r="C77" s="26">
        <f t="shared" si="15"/>
        <v>97.016666666666666</v>
      </c>
      <c r="D77" s="26">
        <f t="shared" si="12"/>
        <v>97.67954693529795</v>
      </c>
      <c r="E77" s="4">
        <f t="shared" si="10"/>
        <v>0.66510000000000002</v>
      </c>
      <c r="F77" s="26">
        <v>98.96782027929568</v>
      </c>
      <c r="G77" s="146">
        <v>105.46666666666665</v>
      </c>
      <c r="H77" s="294">
        <f t="shared" si="11"/>
        <v>1.3017093236590562E-2</v>
      </c>
      <c r="I77" s="1">
        <v>71</v>
      </c>
      <c r="J77" s="180">
        <f t="shared" si="13"/>
        <v>102.01115301078407</v>
      </c>
      <c r="K77" s="183">
        <f t="shared" si="14"/>
        <v>100.68326432087058</v>
      </c>
      <c r="L77" s="244" t="s">
        <v>1187</v>
      </c>
      <c r="M77" s="235" t="s">
        <v>796</v>
      </c>
      <c r="N77" s="235" t="s">
        <v>797</v>
      </c>
      <c r="O77" s="235" t="s">
        <v>642</v>
      </c>
      <c r="P77" s="240"/>
      <c r="Q77" s="241" t="s">
        <v>1311</v>
      </c>
      <c r="R77" s="241" t="s">
        <v>1312</v>
      </c>
      <c r="S77" s="270">
        <v>43687</v>
      </c>
    </row>
    <row r="78" spans="1:19" x14ac:dyDescent="0.2">
      <c r="A78" s="1">
        <v>72</v>
      </c>
      <c r="B78" s="230">
        <v>7.3402777777777775E-2</v>
      </c>
      <c r="C78" s="26">
        <f t="shared" si="15"/>
        <v>105.7</v>
      </c>
      <c r="D78" s="26">
        <f t="shared" si="12"/>
        <v>99.231200040731139</v>
      </c>
      <c r="E78" s="4">
        <f t="shared" si="10"/>
        <v>0.65469999999999995</v>
      </c>
      <c r="F78" s="26">
        <v>100.57072343051057</v>
      </c>
      <c r="G78" s="146">
        <v>105.7</v>
      </c>
      <c r="H78" s="294">
        <f t="shared" si="11"/>
        <v>1.3319217999908043E-2</v>
      </c>
      <c r="I78" s="1">
        <v>72</v>
      </c>
      <c r="J78" s="180">
        <f t="shared" si="13"/>
        <v>95.147325856679814</v>
      </c>
      <c r="K78" s="183">
        <f t="shared" si="14"/>
        <v>93.880037881486416</v>
      </c>
      <c r="L78" s="243" t="s">
        <v>1188</v>
      </c>
      <c r="M78" s="234" t="s">
        <v>1080</v>
      </c>
      <c r="N78" s="234" t="s">
        <v>1313</v>
      </c>
      <c r="O78" s="234" t="s">
        <v>730</v>
      </c>
      <c r="P78" s="237">
        <v>14907</v>
      </c>
      <c r="Q78" s="238"/>
      <c r="R78" s="234" t="s">
        <v>1082</v>
      </c>
      <c r="S78" s="269">
        <v>41420</v>
      </c>
    </row>
    <row r="79" spans="1:19" x14ac:dyDescent="0.2">
      <c r="A79" s="1">
        <v>73</v>
      </c>
      <c r="B79" s="230">
        <v>7.013888888888889E-2</v>
      </c>
      <c r="C79" s="26">
        <f t="shared" si="15"/>
        <v>101</v>
      </c>
      <c r="D79" s="26">
        <f t="shared" si="12"/>
        <v>100.8329453153293</v>
      </c>
      <c r="E79" s="4">
        <f t="shared" si="10"/>
        <v>0.64429999999999998</v>
      </c>
      <c r="F79" s="26">
        <v>102.22640326121041</v>
      </c>
      <c r="G79" s="146">
        <v>107.63333333333333</v>
      </c>
      <c r="H79" s="294">
        <f t="shared" si="11"/>
        <v>1.363109628654865E-2</v>
      </c>
      <c r="I79" s="1">
        <v>73</v>
      </c>
      <c r="J79" s="180">
        <f t="shared" si="13"/>
        <v>101.21426065466376</v>
      </c>
      <c r="K79" s="183">
        <f t="shared" si="14"/>
        <v>99.834599322108218</v>
      </c>
      <c r="L79" s="243" t="s">
        <v>1127</v>
      </c>
      <c r="M79" s="234" t="s">
        <v>1076</v>
      </c>
      <c r="N79" s="234" t="s">
        <v>1309</v>
      </c>
      <c r="O79" s="234" t="s">
        <v>1078</v>
      </c>
      <c r="P79" s="237">
        <v>15962</v>
      </c>
      <c r="Q79" s="238"/>
      <c r="R79" s="234" t="s">
        <v>1314</v>
      </c>
      <c r="S79" s="269">
        <v>42680</v>
      </c>
    </row>
    <row r="80" spans="1:19" x14ac:dyDescent="0.2">
      <c r="A80" s="1">
        <v>74</v>
      </c>
      <c r="B80" s="230">
        <v>7.6365740740740748E-2</v>
      </c>
      <c r="C80" s="26">
        <f t="shared" si="15"/>
        <v>109.96666666666668</v>
      </c>
      <c r="D80" s="26">
        <f t="shared" si="12"/>
        <v>102.4872482515644</v>
      </c>
      <c r="E80" s="4">
        <f t="shared" si="10"/>
        <v>0.63390000000000002</v>
      </c>
      <c r="F80" s="26">
        <v>103.93750996333493</v>
      </c>
      <c r="G80" s="146">
        <v>113.05000000000001</v>
      </c>
      <c r="H80" s="294">
        <f t="shared" si="11"/>
        <v>1.3953208156344444E-2</v>
      </c>
      <c r="I80" s="1">
        <v>74</v>
      </c>
      <c r="J80" s="180">
        <f t="shared" si="13"/>
        <v>94.517287023341837</v>
      </c>
      <c r="K80" s="183">
        <f t="shared" si="14"/>
        <v>93.198467643132204</v>
      </c>
      <c r="L80" s="243" t="s">
        <v>1189</v>
      </c>
      <c r="M80" s="234" t="s">
        <v>1088</v>
      </c>
      <c r="N80" s="234" t="s">
        <v>1315</v>
      </c>
      <c r="O80" s="234" t="s">
        <v>756</v>
      </c>
      <c r="P80" s="237">
        <v>11078</v>
      </c>
      <c r="Q80" s="238"/>
      <c r="R80" s="234" t="s">
        <v>1316</v>
      </c>
      <c r="S80" s="269">
        <v>38137</v>
      </c>
    </row>
    <row r="81" spans="1:19" x14ac:dyDescent="0.2">
      <c r="A81" s="1">
        <v>75</v>
      </c>
      <c r="B81" s="230">
        <v>7.6388888888888895E-2</v>
      </c>
      <c r="C81" s="26">
        <f t="shared" si="15"/>
        <v>110.00000000000001</v>
      </c>
      <c r="D81" s="26">
        <f t="shared" si="12"/>
        <v>104.19673883988237</v>
      </c>
      <c r="E81" s="4">
        <f t="shared" si="10"/>
        <v>0.62350000000000005</v>
      </c>
      <c r="F81" s="26">
        <v>105.70687418936447</v>
      </c>
      <c r="G81" s="146">
        <v>110.00000000000001</v>
      </c>
      <c r="H81" s="294">
        <f t="shared" si="11"/>
        <v>1.4286065698781568E-2</v>
      </c>
      <c r="I81" s="1">
        <v>75</v>
      </c>
      <c r="J81" s="180">
        <f t="shared" si="13"/>
        <v>96.097158353967686</v>
      </c>
      <c r="K81" s="183">
        <f t="shared" si="14"/>
        <v>94.724308036256687</v>
      </c>
      <c r="L81" s="243" t="s">
        <v>1190</v>
      </c>
      <c r="M81" s="234" t="s">
        <v>1317</v>
      </c>
      <c r="N81" s="234" t="s">
        <v>1318</v>
      </c>
      <c r="O81" s="234" t="s">
        <v>818</v>
      </c>
      <c r="P81" s="237">
        <v>12513</v>
      </c>
      <c r="Q81" s="238"/>
      <c r="R81" s="234" t="s">
        <v>1319</v>
      </c>
      <c r="S81" s="269">
        <v>40097</v>
      </c>
    </row>
    <row r="82" spans="1:19" x14ac:dyDescent="0.2">
      <c r="A82" s="1">
        <v>76</v>
      </c>
      <c r="B82" s="230">
        <v>7.3703703703703702E-2</v>
      </c>
      <c r="C82" s="26">
        <f t="shared" si="15"/>
        <v>106.13333333333333</v>
      </c>
      <c r="D82" s="26">
        <f t="shared" si="12"/>
        <v>105.96422552057849</v>
      </c>
      <c r="E82" s="4">
        <f t="shared" si="10"/>
        <v>0.61309999999999998</v>
      </c>
      <c r="F82" s="26">
        <v>107.60851625680806</v>
      </c>
      <c r="G82" s="146">
        <v>106.13333333333333</v>
      </c>
      <c r="H82" s="294">
        <f t="shared" si="11"/>
        <v>1.5280303022722284E-2</v>
      </c>
      <c r="I82" s="1">
        <v>76</v>
      </c>
      <c r="J82" s="180">
        <f t="shared" si="13"/>
        <v>101.38993365905282</v>
      </c>
      <c r="K82" s="183">
        <f t="shared" si="14"/>
        <v>99.840664749288791</v>
      </c>
      <c r="L82" s="243" t="s">
        <v>1191</v>
      </c>
      <c r="M82" s="234" t="s">
        <v>805</v>
      </c>
      <c r="N82" s="234" t="s">
        <v>806</v>
      </c>
      <c r="O82" s="234" t="s">
        <v>642</v>
      </c>
      <c r="P82" s="237">
        <v>13343</v>
      </c>
      <c r="Q82" s="238"/>
      <c r="R82" s="234" t="s">
        <v>991</v>
      </c>
      <c r="S82" s="269">
        <v>41287</v>
      </c>
    </row>
    <row r="83" spans="1:19" x14ac:dyDescent="0.2">
      <c r="A83" s="1">
        <v>77</v>
      </c>
      <c r="B83" s="230">
        <v>8.2013888888888886E-2</v>
      </c>
      <c r="C83" s="26">
        <f t="shared" si="15"/>
        <v>118.1</v>
      </c>
      <c r="D83" s="26">
        <f t="shared" si="12"/>
        <v>107.8822096756338</v>
      </c>
      <c r="E83" s="4">
        <f t="shared" si="10"/>
        <v>0.60219999999999996</v>
      </c>
      <c r="F83" s="26">
        <v>109.72736452372939</v>
      </c>
      <c r="G83" s="146">
        <v>118.1</v>
      </c>
      <c r="H83" s="294">
        <f t="shared" si="11"/>
        <v>1.6815813048134957E-2</v>
      </c>
      <c r="I83" s="1">
        <v>77</v>
      </c>
      <c r="J83" s="180">
        <f t="shared" si="13"/>
        <v>92.910554211455889</v>
      </c>
      <c r="K83" s="183">
        <f t="shared" si="14"/>
        <v>91.348187701637428</v>
      </c>
      <c r="L83" s="243" t="s">
        <v>1192</v>
      </c>
      <c r="M83" s="234" t="s">
        <v>1320</v>
      </c>
      <c r="N83" s="234" t="s">
        <v>1321</v>
      </c>
      <c r="O83" s="234" t="s">
        <v>818</v>
      </c>
      <c r="P83" s="237">
        <v>10173</v>
      </c>
      <c r="Q83" s="238"/>
      <c r="R83" s="234" t="s">
        <v>1109</v>
      </c>
      <c r="S83" s="269">
        <v>38634</v>
      </c>
    </row>
    <row r="84" spans="1:19" x14ac:dyDescent="0.2">
      <c r="A84" s="1">
        <v>78</v>
      </c>
      <c r="B84" s="230">
        <v>8.111111111111112E-2</v>
      </c>
      <c r="C84" s="26">
        <f t="shared" si="15"/>
        <v>116.80000000000001</v>
      </c>
      <c r="D84" s="26">
        <f t="shared" si="12"/>
        <v>110.00112879557513</v>
      </c>
      <c r="E84" s="4">
        <f t="shared" si="10"/>
        <v>0.59060000000000001</v>
      </c>
      <c r="F84" s="26">
        <v>112.06600206256446</v>
      </c>
      <c r="G84" s="146">
        <v>116.80000000000001</v>
      </c>
      <c r="H84" s="294">
        <f t="shared" si="11"/>
        <v>1.8425510225987679E-2</v>
      </c>
      <c r="I84" s="1">
        <v>78</v>
      </c>
      <c r="J84" s="180">
        <f t="shared" si="13"/>
        <v>95.946919574113394</v>
      </c>
      <c r="K84" s="183">
        <f t="shared" si="14"/>
        <v>94.17904862634856</v>
      </c>
      <c r="L84" s="243" t="s">
        <v>1193</v>
      </c>
      <c r="M84" s="234" t="s">
        <v>1320</v>
      </c>
      <c r="N84" s="234" t="s">
        <v>1321</v>
      </c>
      <c r="O84" s="234" t="s">
        <v>818</v>
      </c>
      <c r="P84" s="237">
        <v>10173</v>
      </c>
      <c r="Q84" s="238"/>
      <c r="R84" s="234" t="s">
        <v>819</v>
      </c>
      <c r="S84" s="269">
        <v>38767</v>
      </c>
    </row>
    <row r="85" spans="1:19" x14ac:dyDescent="0.2">
      <c r="A85" s="1">
        <v>79</v>
      </c>
      <c r="B85" s="230">
        <v>8.7430555555555553E-2</v>
      </c>
      <c r="C85" s="26">
        <f t="shared" si="15"/>
        <v>125.89999999999999</v>
      </c>
      <c r="D85" s="26">
        <f t="shared" si="12"/>
        <v>112.37963443464223</v>
      </c>
      <c r="E85" s="4">
        <f t="shared" si="10"/>
        <v>0.57809999999999995</v>
      </c>
      <c r="F85" s="26">
        <v>114.64744153332163</v>
      </c>
      <c r="G85" s="146">
        <v>125.88333333333333</v>
      </c>
      <c r="H85" s="294">
        <f t="shared" si="11"/>
        <v>1.9780703942008798E-2</v>
      </c>
      <c r="I85" s="1">
        <v>79</v>
      </c>
      <c r="J85" s="180">
        <f t="shared" si="13"/>
        <v>91.062304633297558</v>
      </c>
      <c r="K85" s="183">
        <f t="shared" si="14"/>
        <v>89.26102814506929</v>
      </c>
      <c r="L85" s="243" t="s">
        <v>1194</v>
      </c>
      <c r="M85" s="234" t="s">
        <v>1320</v>
      </c>
      <c r="N85" s="234" t="s">
        <v>1321</v>
      </c>
      <c r="O85" s="234" t="s">
        <v>818</v>
      </c>
      <c r="P85" s="237">
        <v>10173</v>
      </c>
      <c r="Q85" s="238"/>
      <c r="R85" s="234" t="s">
        <v>819</v>
      </c>
      <c r="S85" s="269">
        <v>39124</v>
      </c>
    </row>
    <row r="86" spans="1:19" x14ac:dyDescent="0.2">
      <c r="A86" s="1">
        <v>80</v>
      </c>
      <c r="B86" s="230">
        <v>8.6331018518518529E-2</v>
      </c>
      <c r="C86" s="26">
        <f t="shared" si="15"/>
        <v>124.31666666666668</v>
      </c>
      <c r="D86" s="26">
        <f t="shared" si="12"/>
        <v>115.02596789423986</v>
      </c>
      <c r="E86" s="4">
        <f t="shared" si="10"/>
        <v>0.56479999999999997</v>
      </c>
      <c r="F86" s="26">
        <v>117.51982696467196</v>
      </c>
      <c r="G86" s="146">
        <v>124.31666666666668</v>
      </c>
      <c r="H86" s="294">
        <f t="shared" si="11"/>
        <v>2.1220751722020457E-2</v>
      </c>
      <c r="I86" s="1">
        <v>80</v>
      </c>
      <c r="J86" s="180">
        <f t="shared" si="13"/>
        <v>94.532640003758104</v>
      </c>
      <c r="K86" s="183">
        <f t="shared" si="14"/>
        <v>92.526586320611216</v>
      </c>
      <c r="L86" s="243" t="s">
        <v>1195</v>
      </c>
      <c r="M86" s="234" t="s">
        <v>1320</v>
      </c>
      <c r="N86" s="234" t="s">
        <v>1321</v>
      </c>
      <c r="O86" s="234" t="s">
        <v>818</v>
      </c>
      <c r="P86" s="237">
        <v>10173</v>
      </c>
      <c r="Q86" s="238"/>
      <c r="R86" s="234" t="s">
        <v>819</v>
      </c>
      <c r="S86" s="269">
        <v>39572</v>
      </c>
    </row>
    <row r="87" spans="1:19" x14ac:dyDescent="0.2">
      <c r="A87" s="1">
        <v>81</v>
      </c>
      <c r="B87" s="230">
        <v>8.7037037037037038E-2</v>
      </c>
      <c r="C87" s="26">
        <f t="shared" si="15"/>
        <v>125.33333333333333</v>
      </c>
      <c r="D87" s="26">
        <f t="shared" si="12"/>
        <v>117.97106712668726</v>
      </c>
      <c r="E87" s="4">
        <f t="shared" si="10"/>
        <v>0.55069999999999997</v>
      </c>
      <c r="F87" s="26">
        <v>120.7183854841696</v>
      </c>
      <c r="G87" s="146">
        <v>125.33333333333333</v>
      </c>
      <c r="H87" s="294">
        <f t="shared" si="11"/>
        <v>2.2758077375402041E-2</v>
      </c>
      <c r="I87" s="1">
        <v>81</v>
      </c>
      <c r="J87" s="180">
        <f t="shared" si="13"/>
        <v>96.317860758645949</v>
      </c>
      <c r="K87" s="183">
        <f t="shared" si="14"/>
        <v>94.125851430867499</v>
      </c>
      <c r="L87" s="243" t="s">
        <v>1196</v>
      </c>
      <c r="M87" s="234" t="s">
        <v>1320</v>
      </c>
      <c r="N87" s="234" t="s">
        <v>1321</v>
      </c>
      <c r="O87" s="234" t="s">
        <v>818</v>
      </c>
      <c r="P87" s="237">
        <v>10173</v>
      </c>
      <c r="Q87" s="238"/>
      <c r="R87" s="234" t="s">
        <v>1109</v>
      </c>
      <c r="S87" s="269">
        <v>40097</v>
      </c>
    </row>
    <row r="88" spans="1:19" x14ac:dyDescent="0.2">
      <c r="A88" s="1">
        <v>82</v>
      </c>
      <c r="B88" s="230">
        <v>9.4513888888888897E-2</v>
      </c>
      <c r="C88" s="26">
        <f t="shared" si="15"/>
        <v>136.10000000000002</v>
      </c>
      <c r="D88" s="26">
        <f t="shared" si="12"/>
        <v>121.2290850283013</v>
      </c>
      <c r="E88" s="4">
        <f t="shared" si="10"/>
        <v>0.53590000000000004</v>
      </c>
      <c r="F88" s="26">
        <v>124.28516965306902</v>
      </c>
      <c r="G88" s="146">
        <v>136.10000000000002</v>
      </c>
      <c r="H88" s="294">
        <f t="shared" si="11"/>
        <v>2.4589294388851931E-2</v>
      </c>
      <c r="I88" s="1">
        <v>82</v>
      </c>
      <c r="J88" s="180">
        <f t="shared" si="13"/>
        <v>91.319007827383544</v>
      </c>
      <c r="K88" s="183">
        <f t="shared" si="14"/>
        <v>89.073537860618131</v>
      </c>
      <c r="L88" s="243" t="s">
        <v>1197</v>
      </c>
      <c r="M88" s="234" t="s">
        <v>1102</v>
      </c>
      <c r="N88" s="234" t="s">
        <v>1322</v>
      </c>
      <c r="O88" s="234" t="s">
        <v>1323</v>
      </c>
      <c r="P88" s="237">
        <v>11590</v>
      </c>
      <c r="Q88" s="238"/>
      <c r="R88" s="234" t="s">
        <v>1107</v>
      </c>
      <c r="S88" s="269">
        <v>41566</v>
      </c>
    </row>
    <row r="89" spans="1:19" x14ac:dyDescent="0.2">
      <c r="A89" s="1">
        <v>83</v>
      </c>
      <c r="B89" s="230">
        <v>9.4756944444444449E-2</v>
      </c>
      <c r="C89" s="26">
        <f t="shared" si="15"/>
        <v>136.45000000000002</v>
      </c>
      <c r="D89" s="26">
        <f t="shared" si="12"/>
        <v>124.8878636421889</v>
      </c>
      <c r="E89" s="4">
        <f t="shared" si="10"/>
        <v>0.5202</v>
      </c>
      <c r="F89" s="26">
        <v>128.24547600314713</v>
      </c>
      <c r="G89" s="146">
        <v>140.01666666666665</v>
      </c>
      <c r="H89" s="294">
        <f t="shared" si="11"/>
        <v>2.6181136875938087E-2</v>
      </c>
      <c r="I89" s="1">
        <v>83</v>
      </c>
      <c r="J89" s="180">
        <f t="shared" si="13"/>
        <v>93.987157202746133</v>
      </c>
      <c r="K89" s="183">
        <f t="shared" si="14"/>
        <v>91.526466575440736</v>
      </c>
      <c r="L89" s="243" t="s">
        <v>1198</v>
      </c>
      <c r="M89" s="234" t="s">
        <v>1102</v>
      </c>
      <c r="N89" s="234" t="s">
        <v>1322</v>
      </c>
      <c r="O89" s="234" t="s">
        <v>1323</v>
      </c>
      <c r="P89" s="237">
        <v>11590</v>
      </c>
      <c r="Q89" s="238"/>
      <c r="R89" s="234" t="s">
        <v>1107</v>
      </c>
      <c r="S89" s="269">
        <v>42203</v>
      </c>
    </row>
    <row r="90" spans="1:19" x14ac:dyDescent="0.2">
      <c r="A90" s="1">
        <v>84</v>
      </c>
      <c r="B90" s="230">
        <v>9.9722222222222226E-2</v>
      </c>
      <c r="C90" s="26">
        <f>B90*1440</f>
        <v>143.6</v>
      </c>
      <c r="D90" s="26">
        <f t="shared" si="12"/>
        <v>128.97888955065847</v>
      </c>
      <c r="E90" s="4">
        <f t="shared" si="10"/>
        <v>0.50370000000000004</v>
      </c>
      <c r="F90" s="26">
        <v>132.65513733468973</v>
      </c>
      <c r="G90" s="146">
        <v>143.6</v>
      </c>
      <c r="H90" s="294">
        <f t="shared" si="11"/>
        <v>2.7712818801401303E-2</v>
      </c>
      <c r="I90" s="1">
        <v>84</v>
      </c>
      <c r="J90" s="180">
        <f t="shared" si="13"/>
        <v>92.378229341705946</v>
      </c>
      <c r="K90" s="183">
        <f t="shared" si="14"/>
        <v>89.818168210764952</v>
      </c>
      <c r="L90" s="243" t="s">
        <v>1199</v>
      </c>
      <c r="M90" s="234" t="s">
        <v>1324</v>
      </c>
      <c r="N90" s="234" t="s">
        <v>1321</v>
      </c>
      <c r="O90" s="234" t="s">
        <v>818</v>
      </c>
      <c r="P90" s="237">
        <v>10173</v>
      </c>
      <c r="Q90" s="238"/>
      <c r="R90" s="234" t="s">
        <v>1109</v>
      </c>
      <c r="S90" s="269">
        <v>41189</v>
      </c>
    </row>
    <row r="91" spans="1:19" x14ac:dyDescent="0.2">
      <c r="A91" s="1">
        <v>85</v>
      </c>
      <c r="B91" s="230">
        <v>9.2094907407407403E-2</v>
      </c>
      <c r="C91" s="26">
        <f>B91*1440</f>
        <v>132.61666666666667</v>
      </c>
      <c r="D91" s="26">
        <f t="shared" si="12"/>
        <v>133.53888317917097</v>
      </c>
      <c r="E91" s="4">
        <f t="shared" si="10"/>
        <v>0.48649999999999999</v>
      </c>
      <c r="F91" s="26">
        <v>137.61080624736175</v>
      </c>
      <c r="G91" s="146">
        <v>152.78333333333336</v>
      </c>
      <c r="H91" s="294">
        <f t="shared" si="11"/>
        <v>2.9590140332956961E-2</v>
      </c>
      <c r="I91" s="1">
        <v>85</v>
      </c>
      <c r="J91" s="180">
        <f t="shared" si="13"/>
        <v>103.7658461083537</v>
      </c>
      <c r="K91" s="183">
        <f t="shared" si="14"/>
        <v>100.6954001602395</v>
      </c>
      <c r="L91" s="243" t="s">
        <v>1200</v>
      </c>
      <c r="M91" s="234" t="s">
        <v>1102</v>
      </c>
      <c r="N91" s="234" t="s">
        <v>1322</v>
      </c>
      <c r="O91" s="234" t="s">
        <v>696</v>
      </c>
      <c r="P91" s="237">
        <v>11590</v>
      </c>
      <c r="Q91" s="238"/>
      <c r="R91" s="234" t="s">
        <v>1107</v>
      </c>
      <c r="S91" s="269">
        <v>42770</v>
      </c>
    </row>
    <row r="92" spans="1:19" x14ac:dyDescent="0.2">
      <c r="A92" s="1">
        <v>86</v>
      </c>
      <c r="B92" s="230"/>
      <c r="C92" s="26"/>
      <c r="D92" s="26">
        <f t="shared" si="12"/>
        <v>138.69911756333619</v>
      </c>
      <c r="E92" s="4">
        <f t="shared" si="10"/>
        <v>0.46839999999999998</v>
      </c>
      <c r="F92" s="26">
        <v>143.20228420821437</v>
      </c>
      <c r="G92" s="146"/>
      <c r="H92" s="294">
        <f t="shared" si="11"/>
        <v>3.1446192843758193E-2</v>
      </c>
      <c r="I92" s="1">
        <v>86</v>
      </c>
      <c r="J92" s="180"/>
      <c r="K92" s="183"/>
      <c r="L92" s="245">
        <v>0.11315972222222222</v>
      </c>
      <c r="M92" s="241" t="s">
        <v>1325</v>
      </c>
      <c r="N92" s="241" t="s">
        <v>1326</v>
      </c>
      <c r="O92" s="235" t="s">
        <v>642</v>
      </c>
      <c r="P92" s="240"/>
      <c r="Q92" s="241" t="s">
        <v>1327</v>
      </c>
      <c r="R92" s="241" t="s">
        <v>1328</v>
      </c>
      <c r="S92" s="270">
        <v>39838</v>
      </c>
    </row>
    <row r="93" spans="1:19" x14ac:dyDescent="0.2">
      <c r="A93" s="1">
        <v>87</v>
      </c>
      <c r="B93" s="230">
        <v>0.11354166666666667</v>
      </c>
      <c r="C93" s="26">
        <f t="shared" ref="C93" si="16">B93*1440</f>
        <v>163.5</v>
      </c>
      <c r="D93" s="26">
        <f t="shared" si="12"/>
        <v>144.49881376037959</v>
      </c>
      <c r="E93" s="4">
        <f t="shared" si="10"/>
        <v>0.4496</v>
      </c>
      <c r="F93" s="26">
        <v>149.54128440366972</v>
      </c>
      <c r="G93" s="146">
        <v>193.6</v>
      </c>
      <c r="H93" s="294">
        <f t="shared" si="11"/>
        <v>3.3719588964332775E-2</v>
      </c>
      <c r="I93" s="1">
        <v>87</v>
      </c>
      <c r="J93" s="180">
        <f>100*F93/+C93</f>
        <v>91.462559268299529</v>
      </c>
      <c r="K93" s="183">
        <f>100*(D93/C93)</f>
        <v>88.378479364146528</v>
      </c>
      <c r="L93" s="243" t="s">
        <v>1201</v>
      </c>
      <c r="M93" s="234" t="s">
        <v>1320</v>
      </c>
      <c r="N93" s="234" t="s">
        <v>1321</v>
      </c>
      <c r="O93" s="234" t="s">
        <v>818</v>
      </c>
      <c r="P93" s="237">
        <v>10173</v>
      </c>
      <c r="Q93" s="238"/>
      <c r="R93" s="234" t="s">
        <v>819</v>
      </c>
      <c r="S93" s="269">
        <v>42050</v>
      </c>
    </row>
    <row r="94" spans="1:19" x14ac:dyDescent="0.2">
      <c r="A94" s="1">
        <v>88</v>
      </c>
      <c r="B94" s="231"/>
      <c r="C94" s="26"/>
      <c r="D94" s="26">
        <f t="shared" si="12"/>
        <v>151.12041560052725</v>
      </c>
      <c r="E94" s="4">
        <f t="shared" si="10"/>
        <v>0.4299</v>
      </c>
      <c r="F94" s="26">
        <v>156.73076923076925</v>
      </c>
      <c r="G94" s="146"/>
      <c r="H94" s="294">
        <f t="shared" si="11"/>
        <v>3.5796121321789456E-2</v>
      </c>
      <c r="I94" s="1">
        <v>88</v>
      </c>
      <c r="J94" s="180"/>
      <c r="K94" s="183"/>
      <c r="L94" s="245">
        <v>0.11986111111111113</v>
      </c>
      <c r="M94" s="241" t="s">
        <v>1325</v>
      </c>
      <c r="N94" s="241" t="s">
        <v>1326</v>
      </c>
      <c r="O94" s="235" t="s">
        <v>642</v>
      </c>
      <c r="P94" s="240"/>
      <c r="Q94" s="241" t="s">
        <v>1329</v>
      </c>
      <c r="R94" s="241" t="s">
        <v>1330</v>
      </c>
      <c r="S94" s="270">
        <v>40405</v>
      </c>
    </row>
    <row r="95" spans="1:19" x14ac:dyDescent="0.2">
      <c r="A95" s="1">
        <v>89</v>
      </c>
      <c r="B95" s="211"/>
      <c r="C95" s="26"/>
      <c r="D95" s="26">
        <f t="shared" si="12"/>
        <v>158.68751017749554</v>
      </c>
      <c r="E95" s="4">
        <f t="shared" si="10"/>
        <v>0.40939999999999999</v>
      </c>
      <c r="F95" s="26">
        <v>164.93802175562865</v>
      </c>
      <c r="G95" s="146"/>
      <c r="H95" s="294">
        <f t="shared" si="11"/>
        <v>3.7896123110981901E-2</v>
      </c>
      <c r="I95" s="1">
        <v>89</v>
      </c>
      <c r="J95" s="180"/>
      <c r="K95" s="183"/>
      <c r="M95" s="242"/>
      <c r="N95" s="242"/>
      <c r="O95" s="234"/>
      <c r="P95" s="237"/>
      <c r="Q95" s="242"/>
      <c r="R95" s="242"/>
      <c r="S95" s="271"/>
    </row>
    <row r="96" spans="1:19" x14ac:dyDescent="0.2">
      <c r="A96" s="1">
        <v>90</v>
      </c>
      <c r="B96" s="232"/>
      <c r="C96" s="26"/>
      <c r="D96" s="26">
        <f t="shared" si="12"/>
        <v>167.35359780182037</v>
      </c>
      <c r="E96" s="4">
        <f t="shared" si="10"/>
        <v>0.38819999999999999</v>
      </c>
      <c r="F96" s="26">
        <v>174.42482611021936</v>
      </c>
      <c r="G96" s="146"/>
      <c r="H96" s="294">
        <f t="shared" si="11"/>
        <v>4.0540262909195414E-2</v>
      </c>
      <c r="I96" s="1">
        <v>90</v>
      </c>
      <c r="J96" s="180"/>
      <c r="K96" s="183"/>
      <c r="M96" s="242"/>
      <c r="N96" s="242"/>
      <c r="O96" s="234"/>
      <c r="P96" s="237"/>
      <c r="Q96" s="242"/>
      <c r="R96" s="242"/>
      <c r="S96" s="271"/>
    </row>
    <row r="97" spans="1:19" x14ac:dyDescent="0.2">
      <c r="A97" s="1">
        <v>91</v>
      </c>
      <c r="B97" s="233"/>
      <c r="C97" s="26"/>
      <c r="D97" s="26">
        <f t="shared" si="12"/>
        <v>177.45606846945282</v>
      </c>
      <c r="E97" s="4">
        <f t="shared" si="10"/>
        <v>0.36609999999999998</v>
      </c>
      <c r="F97" s="26">
        <v>185.49075391180656</v>
      </c>
      <c r="G97" s="146"/>
      <c r="H97" s="294">
        <f t="shared" si="11"/>
        <v>4.3315827193057391E-2</v>
      </c>
      <c r="I97" s="1">
        <v>91</v>
      </c>
      <c r="J97" s="180"/>
      <c r="K97" s="183"/>
      <c r="M97" s="242"/>
      <c r="N97" s="242"/>
      <c r="O97" s="234"/>
      <c r="P97" s="237"/>
      <c r="Q97" s="242"/>
      <c r="R97" s="242"/>
      <c r="S97" s="271"/>
    </row>
    <row r="98" spans="1:19" x14ac:dyDescent="0.2">
      <c r="A98" s="1">
        <v>92</v>
      </c>
      <c r="B98" s="233"/>
      <c r="C98" s="26"/>
      <c r="D98" s="26">
        <f t="shared" si="12"/>
        <v>189.24167394892709</v>
      </c>
      <c r="E98" s="4">
        <f t="shared" ref="E98:E106" si="17">ROUND(1-IF(A98&lt;I$3,0,IF(A98&lt;I$4,G$3*(A98-I$3)^2,G$2+G$4*(A98-I$4)+(A98&gt;I$5)*G$5*(A98-I$5)^2)),4)</f>
        <v>0.34329999999999999</v>
      </c>
      <c r="F98" s="26">
        <v>198.53836784409256</v>
      </c>
      <c r="G98" s="146"/>
      <c r="H98" s="294">
        <f t="shared" si="11"/>
        <v>4.6825679067060463E-2</v>
      </c>
      <c r="I98" s="1">
        <v>92</v>
      </c>
      <c r="J98" s="180"/>
      <c r="K98" s="183"/>
      <c r="M98" s="242"/>
      <c r="N98" s="242"/>
      <c r="O98" s="234"/>
      <c r="P98" s="237"/>
      <c r="Q98" s="242"/>
      <c r="R98" s="242"/>
      <c r="S98" s="271"/>
    </row>
    <row r="99" spans="1:19" x14ac:dyDescent="0.2">
      <c r="A99" s="1">
        <v>93</v>
      </c>
      <c r="B99" s="232">
        <v>0.20098379629629629</v>
      </c>
      <c r="C99" s="26">
        <f t="shared" ref="C99" si="18">B99*1440</f>
        <v>289.41666666666663</v>
      </c>
      <c r="D99" s="26">
        <f t="shared" si="12"/>
        <v>203.27492699207343</v>
      </c>
      <c r="E99" s="4">
        <f t="shared" si="17"/>
        <v>0.3196</v>
      </c>
      <c r="F99" s="26">
        <v>214.05121470781356</v>
      </c>
      <c r="G99" s="146">
        <v>289.41666666666663</v>
      </c>
      <c r="H99" s="294">
        <f t="shared" si="11"/>
        <v>5.0344436168933152E-2</v>
      </c>
      <c r="I99" s="1">
        <v>93</v>
      </c>
      <c r="J99" s="180">
        <f>100*F99/+C99</f>
        <v>73.959532867658027</v>
      </c>
      <c r="K99" s="183">
        <f>100*(D99/C99)</f>
        <v>70.2360818861181</v>
      </c>
      <c r="L99" s="243" t="s">
        <v>1202</v>
      </c>
      <c r="M99" s="234" t="s">
        <v>979</v>
      </c>
      <c r="N99" s="234" t="s">
        <v>1331</v>
      </c>
      <c r="O99" s="234" t="s">
        <v>818</v>
      </c>
      <c r="P99" s="237">
        <v>6902</v>
      </c>
      <c r="Q99" s="238"/>
      <c r="R99" s="234" t="s">
        <v>1332</v>
      </c>
      <c r="S99" s="269">
        <v>40979</v>
      </c>
    </row>
    <row r="100" spans="1:19" x14ac:dyDescent="0.2">
      <c r="A100" s="1">
        <v>94</v>
      </c>
      <c r="B100" s="233"/>
      <c r="C100" s="26"/>
      <c r="D100" s="26">
        <f t="shared" si="12"/>
        <v>220.07678410117433</v>
      </c>
      <c r="E100" s="4">
        <f t="shared" si="17"/>
        <v>0.29520000000000002</v>
      </c>
      <c r="F100" s="26">
        <v>232.77400928239913</v>
      </c>
      <c r="G100" s="146"/>
      <c r="H100" s="294">
        <f t="shared" si="11"/>
        <v>5.4547435172715784E-2</v>
      </c>
      <c r="I100" s="1">
        <v>94</v>
      </c>
      <c r="J100" s="180"/>
      <c r="K100" s="183"/>
    </row>
    <row r="101" spans="1:19" x14ac:dyDescent="0.2">
      <c r="A101" s="1">
        <v>95</v>
      </c>
      <c r="B101" s="233"/>
      <c r="C101" s="26"/>
      <c r="D101" s="26">
        <f t="shared" si="12"/>
        <v>240.61728395061726</v>
      </c>
      <c r="E101" s="4">
        <f t="shared" si="17"/>
        <v>0.27</v>
      </c>
      <c r="F101" s="26">
        <v>255.88697017268444</v>
      </c>
      <c r="G101" s="146"/>
      <c r="H101" s="294">
        <f t="shared" si="11"/>
        <v>5.9673559039612231E-2</v>
      </c>
      <c r="I101" s="1">
        <v>95</v>
      </c>
      <c r="J101" s="180"/>
      <c r="K101" s="183"/>
    </row>
    <row r="102" spans="1:19" x14ac:dyDescent="0.2">
      <c r="A102" s="1">
        <v>96</v>
      </c>
      <c r="B102" s="233"/>
      <c r="C102" s="26"/>
      <c r="D102" s="26">
        <f t="shared" si="12"/>
        <v>266.36599699330327</v>
      </c>
      <c r="E102" s="4">
        <f t="shared" si="17"/>
        <v>0.24390000000000001</v>
      </c>
      <c r="F102" s="26">
        <v>285.08963707914302</v>
      </c>
      <c r="G102" s="146"/>
      <c r="H102" s="294">
        <f t="shared" si="11"/>
        <v>6.5676326497416407E-2</v>
      </c>
      <c r="I102" s="1">
        <v>96</v>
      </c>
      <c r="J102" s="180"/>
      <c r="K102" s="183"/>
    </row>
    <row r="103" spans="1:19" x14ac:dyDescent="0.2">
      <c r="A103" s="1">
        <v>97</v>
      </c>
      <c r="B103" s="233"/>
      <c r="C103" s="26"/>
      <c r="D103" s="26">
        <f t="shared" si="12"/>
        <v>299.2476585290957</v>
      </c>
      <c r="E103" s="4">
        <f t="shared" si="17"/>
        <v>0.21709999999999999</v>
      </c>
      <c r="F103" s="26">
        <v>323.09217046580773</v>
      </c>
      <c r="G103" s="146"/>
      <c r="H103" s="294">
        <f t="shared" si="11"/>
        <v>7.3800958724363291E-2</v>
      </c>
      <c r="I103" s="1">
        <v>97</v>
      </c>
      <c r="J103" s="180"/>
      <c r="K103" s="183"/>
    </row>
    <row r="104" spans="1:19" x14ac:dyDescent="0.2">
      <c r="A104" s="1">
        <v>98</v>
      </c>
      <c r="B104" s="233"/>
      <c r="C104" s="26"/>
      <c r="D104" s="26">
        <f t="shared" si="12"/>
        <v>343.01302358324534</v>
      </c>
      <c r="E104" s="4">
        <f t="shared" si="17"/>
        <v>0.18940000000000001</v>
      </c>
      <c r="F104" s="26">
        <v>374.28243398392652</v>
      </c>
      <c r="G104" s="146"/>
      <c r="H104" s="294">
        <f t="shared" si="11"/>
        <v>8.3544958463169658E-2</v>
      </c>
      <c r="I104" s="1">
        <v>98</v>
      </c>
      <c r="J104" s="180"/>
      <c r="K104" s="183"/>
    </row>
    <row r="105" spans="1:19" x14ac:dyDescent="0.2">
      <c r="A105" s="1">
        <v>99</v>
      </c>
      <c r="B105" s="211" t="s">
        <v>82</v>
      </c>
      <c r="C105" s="26"/>
      <c r="D105" s="26">
        <f t="shared" si="12"/>
        <v>403.51966873706004</v>
      </c>
      <c r="E105" s="4">
        <f t="shared" si="17"/>
        <v>0.161</v>
      </c>
      <c r="F105" s="26">
        <v>446.88142563399589</v>
      </c>
      <c r="G105" s="146"/>
      <c r="H105" s="294">
        <f t="shared" si="11"/>
        <v>9.7031906921210734E-2</v>
      </c>
      <c r="I105" s="1">
        <v>99</v>
      </c>
      <c r="J105" s="180"/>
      <c r="K105" s="183"/>
    </row>
    <row r="106" spans="1:19" x14ac:dyDescent="0.2">
      <c r="A106" s="1">
        <v>100</v>
      </c>
      <c r="B106" s="211"/>
      <c r="D106" s="26">
        <f t="shared" si="12"/>
        <v>492.91856348002023</v>
      </c>
      <c r="E106" s="4">
        <f t="shared" si="17"/>
        <v>0.1318</v>
      </c>
      <c r="F106" s="26">
        <v>558.21917808219177</v>
      </c>
      <c r="G106" s="146"/>
      <c r="H106" s="294">
        <f t="shared" si="11"/>
        <v>0.11698024210941162</v>
      </c>
      <c r="I106" s="1">
        <v>100</v>
      </c>
      <c r="J106" s="180"/>
      <c r="K106" s="18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6"/>
  <sheetViews>
    <sheetView zoomScale="87" zoomScaleNormal="87" workbookViewId="0">
      <selection activeCell="F4" sqref="F4:F5"/>
    </sheetView>
  </sheetViews>
  <sheetFormatPr defaultColWidth="9.6640625" defaultRowHeight="15" x14ac:dyDescent="0.2"/>
  <cols>
    <col min="1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1" ht="29.1" customHeight="1" x14ac:dyDescent="0.25">
      <c r="A1" s="31" t="s">
        <v>167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1" ht="18" customHeight="1" x14ac:dyDescent="0.25">
      <c r="A2" s="31"/>
      <c r="B2" s="32"/>
      <c r="C2" s="33"/>
      <c r="D2" s="34"/>
      <c r="E2" s="34"/>
      <c r="F2" s="104">
        <f>(+H$3-H$4)*F$4/2</f>
        <v>4.7500000000000001E-2</v>
      </c>
      <c r="G2" s="105">
        <f>(+I$4-I$3)*G$4/2</f>
        <v>9.9366012413718327E-2</v>
      </c>
      <c r="H2" s="106"/>
      <c r="I2" s="106"/>
    </row>
    <row r="3" spans="1:11" ht="18" customHeight="1" x14ac:dyDescent="0.25">
      <c r="A3" s="31"/>
      <c r="B3" s="32"/>
      <c r="C3" s="33"/>
      <c r="D3" s="34"/>
      <c r="E3" s="34"/>
      <c r="F3" s="104">
        <f>F4/(2*(+H3-H4))</f>
        <v>1.9E-3</v>
      </c>
      <c r="G3" s="105">
        <f>G4/(2*(+I4-I3))</f>
        <v>2.8064802340415431E-4</v>
      </c>
      <c r="H3" s="107">
        <v>22</v>
      </c>
      <c r="I3" s="147">
        <f>Parameters!$AA$24</f>
        <v>29.636625707935345</v>
      </c>
    </row>
    <row r="4" spans="1:11" ht="15.75" x14ac:dyDescent="0.25">
      <c r="A4" s="32"/>
      <c r="B4" s="32"/>
      <c r="C4" s="32"/>
      <c r="D4" s="36">
        <f>Parameters!G24</f>
        <v>5.3703703703703698E-2</v>
      </c>
      <c r="E4" s="37">
        <f>D4*1440</f>
        <v>77.333333333333329</v>
      </c>
      <c r="F4" s="295">
        <v>1.9E-2</v>
      </c>
      <c r="G4" s="104">
        <f>Parameters!$AD$24</f>
        <v>1.0561604987398972E-2</v>
      </c>
      <c r="H4" s="107">
        <v>17</v>
      </c>
      <c r="I4" s="147">
        <f>Parameters!$AB$24</f>
        <v>48.453086375091843</v>
      </c>
      <c r="J4" s="26"/>
      <c r="K4" s="1">
        <v>1.0271399229059515E-2</v>
      </c>
    </row>
    <row r="5" spans="1:11" ht="15.75" x14ac:dyDescent="0.25">
      <c r="A5" s="32"/>
      <c r="B5" s="32"/>
      <c r="C5" s="32"/>
      <c r="D5" s="36"/>
      <c r="E5" s="32">
        <f>E4*60</f>
        <v>4640</v>
      </c>
      <c r="F5" s="295">
        <v>9.1E-4</v>
      </c>
      <c r="G5" s="104">
        <f>Parameters!$AE$24</f>
        <v>3.992448560415136E-4</v>
      </c>
      <c r="H5" s="107">
        <v>15</v>
      </c>
      <c r="I5" s="147">
        <f>Parameters!$AC$24</f>
        <v>75.434773521124171</v>
      </c>
      <c r="J5" s="26"/>
    </row>
    <row r="6" spans="1:11" ht="27.95" customHeight="1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379</v>
      </c>
      <c r="F6" s="33" t="s">
        <v>299</v>
      </c>
      <c r="H6" s="40"/>
    </row>
    <row r="7" spans="1:11" x14ac:dyDescent="0.2">
      <c r="A7" s="1">
        <v>1</v>
      </c>
      <c r="B7" s="43"/>
    </row>
    <row r="8" spans="1:11" x14ac:dyDescent="0.2">
      <c r="A8" s="1">
        <v>2</v>
      </c>
      <c r="B8" s="43"/>
    </row>
    <row r="9" spans="1:11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H9" s="42"/>
    </row>
    <row r="10" spans="1:11" x14ac:dyDescent="0.2">
      <c r="A10" s="1">
        <v>4</v>
      </c>
      <c r="B10" s="44"/>
      <c r="C10" s="26"/>
      <c r="D10" s="26"/>
      <c r="E10" s="4">
        <f t="shared" si="0"/>
        <v>0.59540000000000004</v>
      </c>
      <c r="F10" s="20"/>
      <c r="H10" s="42"/>
    </row>
    <row r="11" spans="1:11" x14ac:dyDescent="0.2">
      <c r="A11" s="1">
        <v>5</v>
      </c>
      <c r="B11" s="44"/>
      <c r="C11" s="26"/>
      <c r="D11" s="26">
        <f t="shared" ref="D11:D42" si="1">E$4/E11</f>
        <v>122.07313864772428</v>
      </c>
      <c r="E11" s="4">
        <f t="shared" si="0"/>
        <v>0.63349999999999995</v>
      </c>
      <c r="F11" s="20"/>
      <c r="H11" s="42"/>
    </row>
    <row r="12" spans="1:11" x14ac:dyDescent="0.2">
      <c r="A12" s="1">
        <v>6</v>
      </c>
      <c r="B12" s="44">
        <v>0.10721064814814815</v>
      </c>
      <c r="C12" s="26">
        <f>B12*1440</f>
        <v>154.38333333333333</v>
      </c>
      <c r="D12" s="26">
        <f t="shared" si="1"/>
        <v>115.45735045287151</v>
      </c>
      <c r="E12" s="4">
        <f t="shared" si="0"/>
        <v>0.66979999999999995</v>
      </c>
      <c r="F12" s="20">
        <f t="shared" ref="F12:F19" si="2">100*(D12/C12)</f>
        <v>74.786149489067157</v>
      </c>
      <c r="H12" s="42"/>
    </row>
    <row r="13" spans="1:11" x14ac:dyDescent="0.2">
      <c r="A13" s="1">
        <v>7</v>
      </c>
      <c r="B13" s="44">
        <v>8.9444444444444438E-2</v>
      </c>
      <c r="C13" s="26">
        <f t="shared" ref="C13:C76" si="3">B13*1440</f>
        <v>128.79999999999998</v>
      </c>
      <c r="D13" s="26">
        <f t="shared" si="1"/>
        <v>109.80169435373182</v>
      </c>
      <c r="E13" s="4">
        <f t="shared" si="0"/>
        <v>0.70430000000000004</v>
      </c>
      <c r="F13" s="20">
        <f t="shared" si="2"/>
        <v>85.249762696996768</v>
      </c>
      <c r="H13" s="42"/>
    </row>
    <row r="14" spans="1:11" x14ac:dyDescent="0.2">
      <c r="A14" s="1">
        <v>8</v>
      </c>
      <c r="B14" s="44">
        <v>8.430555555555555E-2</v>
      </c>
      <c r="C14" s="26">
        <f t="shared" si="3"/>
        <v>121.39999999999999</v>
      </c>
      <c r="D14" s="26">
        <f t="shared" si="1"/>
        <v>104.94413534174696</v>
      </c>
      <c r="E14" s="4">
        <f t="shared" si="0"/>
        <v>0.7369</v>
      </c>
      <c r="F14" s="20">
        <f t="shared" si="2"/>
        <v>86.444922027798157</v>
      </c>
      <c r="H14" s="42"/>
    </row>
    <row r="15" spans="1:11" x14ac:dyDescent="0.2">
      <c r="A15" s="1">
        <v>9</v>
      </c>
      <c r="B15" s="44">
        <v>7.9398148148148148E-2</v>
      </c>
      <c r="C15" s="26">
        <f t="shared" si="3"/>
        <v>114.33333333333333</v>
      </c>
      <c r="D15" s="26">
        <f t="shared" si="1"/>
        <v>100.73379358256263</v>
      </c>
      <c r="E15" s="4">
        <f t="shared" si="0"/>
        <v>0.76770000000000005</v>
      </c>
      <c r="F15" s="20">
        <f t="shared" si="2"/>
        <v>88.105358818567908</v>
      </c>
      <c r="H15" s="42"/>
    </row>
    <row r="16" spans="1:11" x14ac:dyDescent="0.2">
      <c r="A16" s="1">
        <v>10</v>
      </c>
      <c r="B16" s="44">
        <v>8.9131944444444444E-2</v>
      </c>
      <c r="C16" s="26">
        <f t="shared" si="3"/>
        <v>128.35</v>
      </c>
      <c r="D16" s="26">
        <f t="shared" si="1"/>
        <v>97.054886211512724</v>
      </c>
      <c r="E16" s="4">
        <f t="shared" si="0"/>
        <v>0.79679999999999995</v>
      </c>
      <c r="F16" s="20">
        <f t="shared" si="2"/>
        <v>75.617363624084703</v>
      </c>
      <c r="H16" s="42"/>
    </row>
    <row r="17" spans="1:8" x14ac:dyDescent="0.2">
      <c r="A17" s="1">
        <v>11</v>
      </c>
      <c r="B17" s="44">
        <v>8.306712962962963E-2</v>
      </c>
      <c r="C17" s="26">
        <f t="shared" si="3"/>
        <v>119.61666666666666</v>
      </c>
      <c r="D17" s="26">
        <f t="shared" si="1"/>
        <v>93.862523769065817</v>
      </c>
      <c r="E17" s="4">
        <f t="shared" si="0"/>
        <v>0.82389999999999997</v>
      </c>
      <c r="F17" s="20">
        <f t="shared" si="2"/>
        <v>78.46943606164065</v>
      </c>
      <c r="H17" s="42"/>
    </row>
    <row r="18" spans="1:8" x14ac:dyDescent="0.2">
      <c r="A18" s="1">
        <v>12</v>
      </c>
      <c r="B18" s="44">
        <v>6.7349537037037041E-2</v>
      </c>
      <c r="C18" s="26">
        <f t="shared" si="3"/>
        <v>96.983333333333334</v>
      </c>
      <c r="D18" s="26">
        <f t="shared" si="1"/>
        <v>91.055378939518803</v>
      </c>
      <c r="E18" s="4">
        <f t="shared" si="0"/>
        <v>0.84930000000000005</v>
      </c>
      <c r="F18" s="20">
        <f t="shared" si="2"/>
        <v>93.887656579672253</v>
      </c>
      <c r="H18" s="42" t="s">
        <v>231</v>
      </c>
    </row>
    <row r="19" spans="1:8" x14ac:dyDescent="0.2">
      <c r="A19" s="1">
        <v>13</v>
      </c>
      <c r="B19" s="44">
        <v>6.7569444444444446E-2</v>
      </c>
      <c r="C19" s="26">
        <f t="shared" si="3"/>
        <v>97.3</v>
      </c>
      <c r="D19" s="26">
        <f t="shared" si="1"/>
        <v>88.593576965669982</v>
      </c>
      <c r="E19" s="4">
        <f t="shared" si="0"/>
        <v>0.87290000000000001</v>
      </c>
      <c r="F19" s="20">
        <f t="shared" si="2"/>
        <v>91.051980437482001</v>
      </c>
      <c r="H19" s="42" t="s">
        <v>232</v>
      </c>
    </row>
    <row r="20" spans="1:8" x14ac:dyDescent="0.2">
      <c r="A20" s="1">
        <v>14</v>
      </c>
      <c r="B20" s="44"/>
      <c r="C20" s="26"/>
      <c r="D20" s="26">
        <f t="shared" si="1"/>
        <v>86.444593486847012</v>
      </c>
      <c r="E20" s="4">
        <f t="shared" si="0"/>
        <v>0.89459999999999995</v>
      </c>
      <c r="F20" s="20"/>
      <c r="H20" s="42" t="s">
        <v>224</v>
      </c>
    </row>
    <row r="21" spans="1:8" x14ac:dyDescent="0.2">
      <c r="A21" s="1">
        <v>15</v>
      </c>
      <c r="B21" s="44">
        <v>7.0509259259259258E-2</v>
      </c>
      <c r="C21" s="26">
        <f t="shared" si="3"/>
        <v>101.53333333333333</v>
      </c>
      <c r="D21" s="26">
        <f t="shared" si="1"/>
        <v>84.563513759795882</v>
      </c>
      <c r="E21" s="4">
        <f t="shared" si="0"/>
        <v>0.91449999999999998</v>
      </c>
      <c r="F21" s="20">
        <f t="shared" ref="F21:F52" si="4">100*(D21/C21)</f>
        <v>83.286454786404349</v>
      </c>
      <c r="H21" s="42" t="s">
        <v>233</v>
      </c>
    </row>
    <row r="22" spans="1:8" x14ac:dyDescent="0.2">
      <c r="A22" s="1">
        <v>16</v>
      </c>
      <c r="B22" s="44">
        <v>6.2962962962962957E-2</v>
      </c>
      <c r="C22" s="26">
        <f t="shared" si="3"/>
        <v>90.666666666666657</v>
      </c>
      <c r="D22" s="26">
        <f t="shared" si="1"/>
        <v>82.842349580432057</v>
      </c>
      <c r="E22" s="4">
        <f t="shared" si="0"/>
        <v>0.9335</v>
      </c>
      <c r="F22" s="20">
        <f t="shared" si="4"/>
        <v>91.370238507829484</v>
      </c>
      <c r="H22" s="42" t="s">
        <v>234</v>
      </c>
    </row>
    <row r="23" spans="1:8" x14ac:dyDescent="0.2">
      <c r="A23" s="1">
        <v>17</v>
      </c>
      <c r="B23" s="44">
        <v>6.8449074074074079E-2</v>
      </c>
      <c r="C23" s="26">
        <f t="shared" si="3"/>
        <v>98.566666666666677</v>
      </c>
      <c r="D23" s="26">
        <f t="shared" si="1"/>
        <v>81.189851268591426</v>
      </c>
      <c r="E23" s="4">
        <f t="shared" si="0"/>
        <v>0.95250000000000001</v>
      </c>
      <c r="F23" s="20">
        <f t="shared" si="4"/>
        <v>82.370495030698095</v>
      </c>
      <c r="H23" s="42" t="s">
        <v>235</v>
      </c>
    </row>
    <row r="24" spans="1:8" x14ac:dyDescent="0.2">
      <c r="A24" s="1">
        <v>18</v>
      </c>
      <c r="B24" s="44">
        <v>6.7187499999999997E-2</v>
      </c>
      <c r="C24" s="26">
        <f t="shared" si="3"/>
        <v>96.75</v>
      </c>
      <c r="D24" s="26">
        <f t="shared" si="1"/>
        <v>79.757975797579746</v>
      </c>
      <c r="E24" s="4">
        <f t="shared" si="0"/>
        <v>0.96960000000000002</v>
      </c>
      <c r="F24" s="20">
        <f t="shared" si="4"/>
        <v>82.437184286904127</v>
      </c>
      <c r="H24" s="42" t="s">
        <v>236</v>
      </c>
    </row>
    <row r="25" spans="1:8" x14ac:dyDescent="0.2">
      <c r="A25" s="1">
        <v>19</v>
      </c>
      <c r="B25" s="44">
        <v>5.8877314814814813E-2</v>
      </c>
      <c r="C25" s="26">
        <f t="shared" si="3"/>
        <v>84.783333333333331</v>
      </c>
      <c r="D25" s="26">
        <f t="shared" si="1"/>
        <v>78.678739783633461</v>
      </c>
      <c r="E25" s="4">
        <f t="shared" si="0"/>
        <v>0.9829</v>
      </c>
      <c r="F25" s="20">
        <f t="shared" si="4"/>
        <v>92.799771712561579</v>
      </c>
      <c r="H25" s="42" t="s">
        <v>237</v>
      </c>
    </row>
    <row r="26" spans="1:8" x14ac:dyDescent="0.2">
      <c r="A26" s="1">
        <v>20</v>
      </c>
      <c r="B26" s="44">
        <v>6.0300925925925924E-2</v>
      </c>
      <c r="C26" s="26">
        <f t="shared" si="3"/>
        <v>86.833333333333329</v>
      </c>
      <c r="D26" s="26">
        <f t="shared" si="1"/>
        <v>77.925567647453988</v>
      </c>
      <c r="E26" s="4">
        <f t="shared" si="0"/>
        <v>0.99239999999999995</v>
      </c>
      <c r="F26" s="20">
        <f t="shared" si="4"/>
        <v>89.74153663814279</v>
      </c>
      <c r="H26" s="1" t="s">
        <v>238</v>
      </c>
    </row>
    <row r="27" spans="1:8" x14ac:dyDescent="0.2">
      <c r="A27" s="1">
        <v>21</v>
      </c>
      <c r="B27" s="44">
        <v>5.8946759259259261E-2</v>
      </c>
      <c r="C27" s="26">
        <f t="shared" si="3"/>
        <v>84.88333333333334</v>
      </c>
      <c r="D27" s="26">
        <f t="shared" si="1"/>
        <v>77.480546371439061</v>
      </c>
      <c r="E27" s="4">
        <f t="shared" si="0"/>
        <v>0.99809999999999999</v>
      </c>
      <c r="F27" s="20">
        <f t="shared" si="4"/>
        <v>91.278868688127687</v>
      </c>
      <c r="H27" s="1" t="s">
        <v>239</v>
      </c>
    </row>
    <row r="28" spans="1:8" x14ac:dyDescent="0.2">
      <c r="A28" s="1">
        <v>22</v>
      </c>
      <c r="B28" s="44">
        <v>5.9155092592592586E-2</v>
      </c>
      <c r="C28" s="26">
        <f t="shared" si="3"/>
        <v>85.183333333333323</v>
      </c>
      <c r="D28" s="26">
        <f t="shared" si="1"/>
        <v>77.333333333333329</v>
      </c>
      <c r="E28" s="4">
        <f t="shared" si="0"/>
        <v>1</v>
      </c>
      <c r="F28" s="20">
        <f t="shared" si="4"/>
        <v>90.78458227352769</v>
      </c>
      <c r="H28" s="1" t="s">
        <v>240</v>
      </c>
    </row>
    <row r="29" spans="1:8" x14ac:dyDescent="0.2">
      <c r="A29" s="1">
        <v>23</v>
      </c>
      <c r="B29" s="44">
        <v>5.8668981481481482E-2</v>
      </c>
      <c r="C29" s="26">
        <f t="shared" si="3"/>
        <v>84.483333333333334</v>
      </c>
      <c r="D29" s="26">
        <f t="shared" si="1"/>
        <v>77.333333333333329</v>
      </c>
      <c r="E29" s="4">
        <f t="shared" si="0"/>
        <v>1</v>
      </c>
      <c r="F29" s="20">
        <f t="shared" si="4"/>
        <v>91.536792266719274</v>
      </c>
      <c r="H29" s="1" t="s">
        <v>241</v>
      </c>
    </row>
    <row r="30" spans="1:8" x14ac:dyDescent="0.2">
      <c r="A30" s="1">
        <v>24</v>
      </c>
      <c r="B30" s="44">
        <v>5.7812499999999996E-2</v>
      </c>
      <c r="C30" s="26">
        <f t="shared" si="3"/>
        <v>83.25</v>
      </c>
      <c r="D30" s="26">
        <f t="shared" si="1"/>
        <v>77.333333333333329</v>
      </c>
      <c r="E30" s="4">
        <f t="shared" si="0"/>
        <v>1</v>
      </c>
      <c r="F30" s="20">
        <f t="shared" si="4"/>
        <v>92.892892892892888</v>
      </c>
      <c r="H30" s="1" t="s">
        <v>242</v>
      </c>
    </row>
    <row r="31" spans="1:8" x14ac:dyDescent="0.2">
      <c r="A31" s="1">
        <v>25</v>
      </c>
      <c r="B31" s="44">
        <v>5.9085648148148151E-2</v>
      </c>
      <c r="C31" s="26">
        <f t="shared" si="3"/>
        <v>85.083333333333343</v>
      </c>
      <c r="D31" s="26">
        <f t="shared" si="1"/>
        <v>77.333333333333329</v>
      </c>
      <c r="E31" s="4">
        <f t="shared" si="0"/>
        <v>1</v>
      </c>
      <c r="F31" s="20">
        <f t="shared" si="4"/>
        <v>90.891283055827614</v>
      </c>
      <c r="H31" s="1" t="s">
        <v>243</v>
      </c>
    </row>
    <row r="32" spans="1:8" x14ac:dyDescent="0.2">
      <c r="A32" s="1">
        <v>26</v>
      </c>
      <c r="B32" s="44">
        <v>5.7708333333333334E-2</v>
      </c>
      <c r="C32" s="26">
        <f t="shared" si="3"/>
        <v>83.1</v>
      </c>
      <c r="D32" s="26">
        <f t="shared" si="1"/>
        <v>77.333333333333329</v>
      </c>
      <c r="E32" s="4">
        <f>1-IF(A32&gt;=H$3,0,IF(A32&gt;=H$4,F$3*(A32-H$3)^2,F$2+F$4*(H$4-A32)+(A32&lt;H$5)*F$5*(H$5-A32)^2))</f>
        <v>1</v>
      </c>
      <c r="F32" s="20">
        <f t="shared" si="4"/>
        <v>93.060569594865626</v>
      </c>
      <c r="H32" s="1" t="s">
        <v>244</v>
      </c>
    </row>
    <row r="33" spans="1:8" x14ac:dyDescent="0.2">
      <c r="A33" s="1">
        <v>27</v>
      </c>
      <c r="B33" s="44">
        <v>5.8773148148148151E-2</v>
      </c>
      <c r="C33" s="26">
        <f t="shared" si="3"/>
        <v>84.63333333333334</v>
      </c>
      <c r="D33" s="26">
        <f t="shared" si="1"/>
        <v>77.333333333333329</v>
      </c>
      <c r="E33" s="4">
        <f>1-IF(A33&gt;=H$3,0,IF(A33&gt;=H$4,F$3*(A33-H$3)^2,F$2+F$4*(H$4-A33)+(A33&lt;H$5)*F$5*(H$5-A33)^2))</f>
        <v>1</v>
      </c>
      <c r="F33" s="20">
        <f t="shared" si="4"/>
        <v>91.374556912170135</v>
      </c>
      <c r="H33" s="42" t="s">
        <v>245</v>
      </c>
    </row>
    <row r="34" spans="1:8" x14ac:dyDescent="0.2">
      <c r="A34" s="1">
        <v>28</v>
      </c>
      <c r="B34" s="44">
        <v>5.5474537037037037E-2</v>
      </c>
      <c r="C34" s="26">
        <f t="shared" si="3"/>
        <v>79.88333333333334</v>
      </c>
      <c r="D34" s="26">
        <f t="shared" si="1"/>
        <v>77.333333333333329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96.80784477362819</v>
      </c>
      <c r="H34" s="1" t="s">
        <v>246</v>
      </c>
    </row>
    <row r="35" spans="1:8" x14ac:dyDescent="0.2">
      <c r="A35" s="1">
        <v>29</v>
      </c>
      <c r="B35" s="44">
        <v>5.6655092592592597E-2</v>
      </c>
      <c r="C35" s="26">
        <f t="shared" si="3"/>
        <v>81.583333333333343</v>
      </c>
      <c r="D35" s="26">
        <f t="shared" si="1"/>
        <v>77.333333333333329</v>
      </c>
      <c r="E35" s="4">
        <f t="shared" si="5"/>
        <v>1</v>
      </c>
      <c r="F35" s="20">
        <f t="shared" si="4"/>
        <v>94.790602655771181</v>
      </c>
      <c r="H35" s="1" t="s">
        <v>247</v>
      </c>
    </row>
    <row r="36" spans="1:8" x14ac:dyDescent="0.2">
      <c r="A36" s="1">
        <v>30</v>
      </c>
      <c r="B36" s="44">
        <v>5.7303240740740745E-2</v>
      </c>
      <c r="C36" s="26">
        <f t="shared" si="3"/>
        <v>82.516666666666666</v>
      </c>
      <c r="D36" s="26">
        <f t="shared" si="1"/>
        <v>77.333333333333329</v>
      </c>
      <c r="E36" s="4">
        <f t="shared" si="5"/>
        <v>1</v>
      </c>
      <c r="F36" s="20">
        <f t="shared" si="4"/>
        <v>93.71844071904664</v>
      </c>
      <c r="H36" s="1" t="s">
        <v>248</v>
      </c>
    </row>
    <row r="37" spans="1:8" x14ac:dyDescent="0.2">
      <c r="A37" s="1">
        <v>31</v>
      </c>
      <c r="B37" s="44">
        <v>6.0127314814814814E-2</v>
      </c>
      <c r="C37" s="26">
        <f t="shared" si="3"/>
        <v>86.583333333333329</v>
      </c>
      <c r="D37" s="26">
        <f t="shared" si="1"/>
        <v>77.372019343004823</v>
      </c>
      <c r="E37" s="4">
        <f t="shared" si="5"/>
        <v>0.99950000000000006</v>
      </c>
      <c r="F37" s="20">
        <f t="shared" si="4"/>
        <v>89.361331291247154</v>
      </c>
      <c r="H37" s="1" t="s">
        <v>249</v>
      </c>
    </row>
    <row r="38" spans="1:8" x14ac:dyDescent="0.2">
      <c r="A38" s="1">
        <v>32</v>
      </c>
      <c r="B38" s="44">
        <v>5.7268518518518517E-2</v>
      </c>
      <c r="C38" s="26">
        <f t="shared" si="3"/>
        <v>82.466666666666669</v>
      </c>
      <c r="D38" s="26">
        <f t="shared" si="1"/>
        <v>77.457264957264954</v>
      </c>
      <c r="E38" s="4">
        <f t="shared" si="5"/>
        <v>0.99839999999999995</v>
      </c>
      <c r="F38" s="20">
        <f t="shared" si="4"/>
        <v>93.92554360218061</v>
      </c>
      <c r="H38" s="1" t="s">
        <v>250</v>
      </c>
    </row>
    <row r="39" spans="1:8" x14ac:dyDescent="0.2">
      <c r="A39" s="1">
        <v>33</v>
      </c>
      <c r="B39" s="44">
        <v>5.8750000000000004E-2</v>
      </c>
      <c r="C39" s="26">
        <f t="shared" si="3"/>
        <v>84.600000000000009</v>
      </c>
      <c r="D39" s="26">
        <f t="shared" si="1"/>
        <v>77.581594435527009</v>
      </c>
      <c r="E39" s="4">
        <f t="shared" si="5"/>
        <v>0.99680000000000002</v>
      </c>
      <c r="F39" s="20">
        <f t="shared" si="4"/>
        <v>91.704012335138302</v>
      </c>
      <c r="H39" s="1" t="s">
        <v>251</v>
      </c>
    </row>
    <row r="40" spans="1:8" x14ac:dyDescent="0.2">
      <c r="A40" s="1">
        <v>34</v>
      </c>
      <c r="B40" s="44">
        <v>5.9293981481481482E-2</v>
      </c>
      <c r="C40" s="26">
        <f t="shared" si="3"/>
        <v>85.38333333333334</v>
      </c>
      <c r="D40" s="26">
        <f t="shared" si="1"/>
        <v>77.745383867832842</v>
      </c>
      <c r="E40" s="4">
        <f t="shared" si="5"/>
        <v>0.99470000000000003</v>
      </c>
      <c r="F40" s="20">
        <f t="shared" si="4"/>
        <v>91.05451946261897</v>
      </c>
      <c r="H40" s="1" t="s">
        <v>252</v>
      </c>
    </row>
    <row r="41" spans="1:8" x14ac:dyDescent="0.2">
      <c r="A41" s="1">
        <v>35</v>
      </c>
      <c r="B41" s="44">
        <v>5.9733796296296299E-2</v>
      </c>
      <c r="C41" s="26">
        <f t="shared" si="3"/>
        <v>86.016666666666666</v>
      </c>
      <c r="D41" s="26">
        <f t="shared" si="1"/>
        <v>77.964848607050442</v>
      </c>
      <c r="E41" s="4">
        <f t="shared" si="5"/>
        <v>0.9919</v>
      </c>
      <c r="F41" s="20">
        <f t="shared" si="4"/>
        <v>90.639234962662783</v>
      </c>
      <c r="H41" s="1" t="s">
        <v>253</v>
      </c>
    </row>
    <row r="42" spans="1:8" x14ac:dyDescent="0.2">
      <c r="A42" s="1">
        <v>36</v>
      </c>
      <c r="B42" s="44">
        <v>5.9629629629629623E-2</v>
      </c>
      <c r="C42" s="26">
        <f t="shared" si="3"/>
        <v>85.86666666666666</v>
      </c>
      <c r="D42" s="26">
        <f t="shared" si="1"/>
        <v>78.225099467260094</v>
      </c>
      <c r="E42" s="4">
        <f t="shared" si="5"/>
        <v>0.98860000000000003</v>
      </c>
      <c r="F42" s="20">
        <f t="shared" si="4"/>
        <v>91.100659317461293</v>
      </c>
      <c r="H42" s="1" t="s">
        <v>254</v>
      </c>
    </row>
    <row r="43" spans="1:8" x14ac:dyDescent="0.2">
      <c r="A43" s="1">
        <v>37</v>
      </c>
      <c r="B43" s="44">
        <v>5.9340277777777777E-2</v>
      </c>
      <c r="C43" s="26">
        <f t="shared" si="3"/>
        <v>85.45</v>
      </c>
      <c r="D43" s="26">
        <f t="shared" ref="D43:D74" si="6">E$4/E43</f>
        <v>78.526942864879501</v>
      </c>
      <c r="E43" s="4">
        <f t="shared" si="5"/>
        <v>0.98480000000000001</v>
      </c>
      <c r="F43" s="20">
        <f t="shared" si="4"/>
        <v>91.898119209923351</v>
      </c>
      <c r="H43" s="1" t="s">
        <v>255</v>
      </c>
    </row>
    <row r="44" spans="1:8" x14ac:dyDescent="0.2">
      <c r="A44" s="1">
        <v>38</v>
      </c>
      <c r="B44" s="44">
        <v>6.1481481481481477E-2</v>
      </c>
      <c r="C44" s="26">
        <f t="shared" si="3"/>
        <v>88.533333333333331</v>
      </c>
      <c r="D44" s="26">
        <f t="shared" si="6"/>
        <v>78.879368965048272</v>
      </c>
      <c r="E44" s="4">
        <f t="shared" si="5"/>
        <v>0.98040000000000005</v>
      </c>
      <c r="F44" s="20">
        <f t="shared" si="4"/>
        <v>89.095672776786444</v>
      </c>
      <c r="H44" s="1" t="s">
        <v>256</v>
      </c>
    </row>
    <row r="45" spans="1:8" x14ac:dyDescent="0.2">
      <c r="A45" s="1">
        <v>39</v>
      </c>
      <c r="B45" s="44">
        <v>6.0347222222222219E-2</v>
      </c>
      <c r="C45" s="26">
        <f t="shared" si="3"/>
        <v>86.899999999999991</v>
      </c>
      <c r="D45" s="26">
        <f t="shared" si="6"/>
        <v>79.283712664889606</v>
      </c>
      <c r="E45" s="4">
        <f t="shared" si="5"/>
        <v>0.97540000000000004</v>
      </c>
      <c r="F45" s="20">
        <f t="shared" si="4"/>
        <v>91.235572686869531</v>
      </c>
      <c r="H45" s="1" t="s">
        <v>257</v>
      </c>
    </row>
    <row r="46" spans="1:8" x14ac:dyDescent="0.2">
      <c r="A46" s="1">
        <v>40</v>
      </c>
      <c r="B46" s="44">
        <v>6.008101851851852E-2</v>
      </c>
      <c r="C46" s="26">
        <f t="shared" si="3"/>
        <v>86.516666666666666</v>
      </c>
      <c r="D46" s="26">
        <f t="shared" si="6"/>
        <v>79.733305839089937</v>
      </c>
      <c r="E46" s="4">
        <f t="shared" si="5"/>
        <v>0.96989999999999998</v>
      </c>
      <c r="F46" s="20">
        <f t="shared" si="4"/>
        <v>92.159475059630054</v>
      </c>
      <c r="H46" s="1" t="s">
        <v>258</v>
      </c>
    </row>
    <row r="47" spans="1:8" x14ac:dyDescent="0.2">
      <c r="A47" s="1">
        <v>41</v>
      </c>
      <c r="B47" s="44">
        <v>5.9201388888888894E-2</v>
      </c>
      <c r="C47" s="26">
        <f t="shared" si="3"/>
        <v>85.25</v>
      </c>
      <c r="D47" s="26">
        <f t="shared" si="6"/>
        <v>80.237947015286707</v>
      </c>
      <c r="E47" s="4">
        <f t="shared" si="5"/>
        <v>0.96379999999999999</v>
      </c>
      <c r="F47" s="20">
        <f t="shared" si="4"/>
        <v>94.120758962213145</v>
      </c>
      <c r="H47" s="1" t="s">
        <v>259</v>
      </c>
    </row>
    <row r="48" spans="1:8" x14ac:dyDescent="0.2">
      <c r="A48" s="1">
        <v>42</v>
      </c>
      <c r="B48" s="44">
        <v>6.1319444444444447E-2</v>
      </c>
      <c r="C48" s="26">
        <f t="shared" si="3"/>
        <v>88.3</v>
      </c>
      <c r="D48" s="26">
        <f t="shared" si="6"/>
        <v>80.799637794727133</v>
      </c>
      <c r="E48" s="4">
        <f t="shared" si="5"/>
        <v>0.95709999999999995</v>
      </c>
      <c r="F48" s="20">
        <f t="shared" si="4"/>
        <v>91.505818567074897</v>
      </c>
      <c r="H48" s="1" t="s">
        <v>260</v>
      </c>
    </row>
    <row r="49" spans="1:8" x14ac:dyDescent="0.2">
      <c r="A49" s="1">
        <v>43</v>
      </c>
      <c r="B49" s="44">
        <v>6.0428240740740741E-2</v>
      </c>
      <c r="C49" s="26">
        <f t="shared" si="3"/>
        <v>87.016666666666666</v>
      </c>
      <c r="D49" s="26">
        <f t="shared" si="6"/>
        <v>81.412078464399755</v>
      </c>
      <c r="E49" s="4">
        <f t="shared" si="5"/>
        <v>0.94989999999999997</v>
      </c>
      <c r="F49" s="20">
        <f t="shared" si="4"/>
        <v>93.559178468952027</v>
      </c>
      <c r="H49" s="1" t="s">
        <v>261</v>
      </c>
    </row>
    <row r="50" spans="1:8" x14ac:dyDescent="0.2">
      <c r="A50" s="1">
        <v>44</v>
      </c>
      <c r="B50" s="44">
        <v>6.2384259259259257E-2</v>
      </c>
      <c r="C50" s="26">
        <f t="shared" si="3"/>
        <v>89.833333333333329</v>
      </c>
      <c r="D50" s="26">
        <f t="shared" si="6"/>
        <v>82.086119661748569</v>
      </c>
      <c r="E50" s="4">
        <f t="shared" si="5"/>
        <v>0.94210000000000005</v>
      </c>
      <c r="F50" s="20">
        <f t="shared" si="4"/>
        <v>91.37601446576835</v>
      </c>
      <c r="H50" s="1" t="s">
        <v>262</v>
      </c>
    </row>
    <row r="51" spans="1:8" x14ac:dyDescent="0.2">
      <c r="A51" s="1">
        <v>45</v>
      </c>
      <c r="B51" s="44">
        <v>6.6192129629629629E-2</v>
      </c>
      <c r="C51" s="26">
        <f t="shared" si="3"/>
        <v>95.316666666666663</v>
      </c>
      <c r="D51" s="26">
        <f t="shared" si="6"/>
        <v>82.815734989648035</v>
      </c>
      <c r="E51" s="4">
        <f t="shared" si="5"/>
        <v>0.93379999999999996</v>
      </c>
      <c r="F51" s="20">
        <f t="shared" si="4"/>
        <v>86.884841744691073</v>
      </c>
      <c r="H51" s="1" t="s">
        <v>263</v>
      </c>
    </row>
    <row r="52" spans="1:8" x14ac:dyDescent="0.2">
      <c r="A52" s="1">
        <v>46</v>
      </c>
      <c r="B52" s="44">
        <v>6.5335648148148143E-2</v>
      </c>
      <c r="C52" s="26">
        <f t="shared" si="3"/>
        <v>94.083333333333329</v>
      </c>
      <c r="D52" s="26">
        <f t="shared" si="6"/>
        <v>83.612642808231513</v>
      </c>
      <c r="E52" s="4">
        <f t="shared" si="5"/>
        <v>0.92490000000000006</v>
      </c>
      <c r="F52" s="20">
        <f t="shared" si="4"/>
        <v>88.87083380857203</v>
      </c>
      <c r="H52" s="1" t="s">
        <v>264</v>
      </c>
    </row>
    <row r="53" spans="1:8" x14ac:dyDescent="0.2">
      <c r="A53" s="1">
        <v>47</v>
      </c>
      <c r="B53" s="44">
        <v>6.3263888888888883E-2</v>
      </c>
      <c r="C53" s="26">
        <f t="shared" si="3"/>
        <v>91.1</v>
      </c>
      <c r="D53" s="26">
        <f t="shared" si="6"/>
        <v>84.480372878887181</v>
      </c>
      <c r="E53" s="4">
        <f t="shared" si="5"/>
        <v>0.91539999999999999</v>
      </c>
      <c r="F53" s="20">
        <f t="shared" ref="F53:F81" si="7">100*(D53/C53)</f>
        <v>92.733669460908004</v>
      </c>
      <c r="H53" s="1" t="s">
        <v>265</v>
      </c>
    </row>
    <row r="54" spans="1:8" x14ac:dyDescent="0.2">
      <c r="A54" s="1">
        <v>48</v>
      </c>
      <c r="B54" s="44">
        <v>6.7696759259259262E-2</v>
      </c>
      <c r="C54" s="26">
        <f t="shared" si="3"/>
        <v>97.483333333333334</v>
      </c>
      <c r="D54" s="26">
        <f t="shared" si="6"/>
        <v>85.41344525439952</v>
      </c>
      <c r="E54" s="4">
        <f t="shared" si="5"/>
        <v>0.90539999999999998</v>
      </c>
      <c r="F54" s="20">
        <f t="shared" si="7"/>
        <v>87.618511117523866</v>
      </c>
      <c r="H54" s="1" t="s">
        <v>266</v>
      </c>
    </row>
    <row r="55" spans="1:8" x14ac:dyDescent="0.2">
      <c r="A55" s="1">
        <v>49</v>
      </c>
      <c r="B55" s="44">
        <v>7.1273148148148155E-2</v>
      </c>
      <c r="C55" s="26">
        <f t="shared" si="3"/>
        <v>102.63333333333334</v>
      </c>
      <c r="D55" s="26">
        <f t="shared" si="6"/>
        <v>86.41561440756881</v>
      </c>
      <c r="E55" s="4">
        <f t="shared" si="5"/>
        <v>0.89490000000000003</v>
      </c>
      <c r="F55" s="20">
        <f t="shared" si="7"/>
        <v>84.198390134039101</v>
      </c>
      <c r="H55" s="1" t="s">
        <v>267</v>
      </c>
    </row>
    <row r="56" spans="1:8" x14ac:dyDescent="0.2">
      <c r="A56" s="1">
        <v>50</v>
      </c>
      <c r="B56" s="44">
        <v>7.2858796296296297E-2</v>
      </c>
      <c r="C56" s="26">
        <f t="shared" si="3"/>
        <v>104.91666666666667</v>
      </c>
      <c r="D56" s="26">
        <f t="shared" si="6"/>
        <v>87.451468204606272</v>
      </c>
      <c r="E56" s="4">
        <f t="shared" si="5"/>
        <v>0.88429999999999997</v>
      </c>
      <c r="F56" s="20">
        <f t="shared" si="7"/>
        <v>83.353265961499218</v>
      </c>
      <c r="H56" s="1" t="s">
        <v>268</v>
      </c>
    </row>
    <row r="57" spans="1:8" x14ac:dyDescent="0.2">
      <c r="A57" s="1">
        <v>51</v>
      </c>
      <c r="B57" s="44">
        <v>6.8472222222222226E-2</v>
      </c>
      <c r="C57" s="26">
        <f t="shared" si="3"/>
        <v>98.600000000000009</v>
      </c>
      <c r="D57" s="26">
        <f t="shared" si="6"/>
        <v>88.512456602189914</v>
      </c>
      <c r="E57" s="4">
        <f t="shared" si="5"/>
        <v>0.87370000000000003</v>
      </c>
      <c r="F57" s="20">
        <f t="shared" si="7"/>
        <v>89.769225762870093</v>
      </c>
      <c r="H57" s="1" t="s">
        <v>269</v>
      </c>
    </row>
    <row r="58" spans="1:8" x14ac:dyDescent="0.2">
      <c r="A58" s="1">
        <v>52</v>
      </c>
      <c r="B58" s="44">
        <v>7.059027777777778E-2</v>
      </c>
      <c r="C58" s="26">
        <f t="shared" si="3"/>
        <v>101.65</v>
      </c>
      <c r="D58" s="26">
        <f t="shared" si="6"/>
        <v>89.589125733704051</v>
      </c>
      <c r="E58" s="4">
        <f t="shared" si="5"/>
        <v>0.86319999999999997</v>
      </c>
      <c r="F58" s="20">
        <f t="shared" si="7"/>
        <v>88.134899885591778</v>
      </c>
      <c r="H58" s="1" t="s">
        <v>270</v>
      </c>
    </row>
    <row r="59" spans="1:8" x14ac:dyDescent="0.2">
      <c r="A59" s="1">
        <v>53</v>
      </c>
      <c r="B59" s="44">
        <v>7.4675925925925923E-2</v>
      </c>
      <c r="C59" s="26">
        <f t="shared" si="3"/>
        <v>107.53333333333333</v>
      </c>
      <c r="D59" s="26">
        <f t="shared" si="6"/>
        <v>90.702947845804985</v>
      </c>
      <c r="E59" s="4">
        <f t="shared" si="5"/>
        <v>0.85260000000000002</v>
      </c>
      <c r="F59" s="20">
        <f t="shared" si="7"/>
        <v>84.348680575764092</v>
      </c>
      <c r="H59" s="1" t="s">
        <v>271</v>
      </c>
    </row>
    <row r="60" spans="1:8" x14ac:dyDescent="0.2">
      <c r="A60" s="1">
        <v>54</v>
      </c>
      <c r="B60" s="44">
        <v>7.3078703703703715E-2</v>
      </c>
      <c r="C60" s="26">
        <f t="shared" si="3"/>
        <v>105.23333333333335</v>
      </c>
      <c r="D60" s="26">
        <f t="shared" si="6"/>
        <v>91.844813935075209</v>
      </c>
      <c r="E60" s="4">
        <f t="shared" si="5"/>
        <v>0.84199999999999997</v>
      </c>
      <c r="F60" s="20">
        <f t="shared" si="7"/>
        <v>87.277301807166793</v>
      </c>
      <c r="H60" s="1" t="s">
        <v>272</v>
      </c>
    </row>
    <row r="61" spans="1:8" x14ac:dyDescent="0.2">
      <c r="A61" s="1">
        <v>55</v>
      </c>
      <c r="B61" s="44">
        <v>7.5775462962962961E-2</v>
      </c>
      <c r="C61" s="26">
        <f t="shared" si="3"/>
        <v>109.11666666666666</v>
      </c>
      <c r="D61" s="26">
        <f t="shared" si="6"/>
        <v>93.004610142313084</v>
      </c>
      <c r="E61" s="4">
        <f t="shared" si="5"/>
        <v>0.83150000000000002</v>
      </c>
      <c r="F61" s="20">
        <f t="shared" si="7"/>
        <v>85.234101245437373</v>
      </c>
      <c r="H61" s="1" t="s">
        <v>273</v>
      </c>
    </row>
    <row r="62" spans="1:8" x14ac:dyDescent="0.2">
      <c r="A62" s="1">
        <v>56</v>
      </c>
      <c r="B62" s="44">
        <v>7.0150462962962956E-2</v>
      </c>
      <c r="C62" s="26">
        <f t="shared" si="3"/>
        <v>101.01666666666665</v>
      </c>
      <c r="D62" s="26">
        <f t="shared" si="6"/>
        <v>94.20554675762375</v>
      </c>
      <c r="E62" s="4">
        <f t="shared" si="5"/>
        <v>0.82089999999999996</v>
      </c>
      <c r="F62" s="20">
        <f t="shared" si="7"/>
        <v>93.257429557126315</v>
      </c>
      <c r="H62" s="1" t="s">
        <v>274</v>
      </c>
    </row>
    <row r="63" spans="1:8" x14ac:dyDescent="0.2">
      <c r="A63" s="1">
        <v>57</v>
      </c>
      <c r="B63" s="44">
        <v>8.4479166666666661E-2</v>
      </c>
      <c r="C63" s="26">
        <f t="shared" si="3"/>
        <v>121.64999999999999</v>
      </c>
      <c r="D63" s="26">
        <f t="shared" si="6"/>
        <v>95.42612701546561</v>
      </c>
      <c r="E63" s="4">
        <f t="shared" si="5"/>
        <v>0.81040000000000001</v>
      </c>
      <c r="F63" s="20">
        <f t="shared" si="7"/>
        <v>78.443178804328497</v>
      </c>
      <c r="H63" s="1" t="s">
        <v>275</v>
      </c>
    </row>
    <row r="64" spans="1:8" x14ac:dyDescent="0.2">
      <c r="A64" s="1">
        <v>58</v>
      </c>
      <c r="B64" s="44">
        <v>7.4039351851851856E-2</v>
      </c>
      <c r="C64" s="26">
        <f t="shared" si="3"/>
        <v>106.61666666666667</v>
      </c>
      <c r="D64" s="26">
        <f t="shared" si="6"/>
        <v>96.690839376510795</v>
      </c>
      <c r="E64" s="4">
        <f t="shared" si="5"/>
        <v>0.79979999999999996</v>
      </c>
      <c r="F64" s="20">
        <f t="shared" si="7"/>
        <v>90.690172934041698</v>
      </c>
      <c r="H64" s="1" t="s">
        <v>276</v>
      </c>
    </row>
    <row r="65" spans="1:8" x14ac:dyDescent="0.2">
      <c r="A65" s="1">
        <v>59</v>
      </c>
      <c r="B65" s="44">
        <v>8.4409722222222219E-2</v>
      </c>
      <c r="C65" s="26">
        <f t="shared" si="3"/>
        <v>121.55</v>
      </c>
      <c r="D65" s="26">
        <f t="shared" si="6"/>
        <v>97.989525257644871</v>
      </c>
      <c r="E65" s="4">
        <f t="shared" si="5"/>
        <v>0.78920000000000001</v>
      </c>
      <c r="F65" s="20">
        <f t="shared" si="7"/>
        <v>80.616639455075997</v>
      </c>
      <c r="H65" s="1" t="s">
        <v>277</v>
      </c>
    </row>
    <row r="66" spans="1:8" x14ac:dyDescent="0.2">
      <c r="A66" s="1">
        <v>60</v>
      </c>
      <c r="B66" s="44">
        <v>8.3055555555555563E-2</v>
      </c>
      <c r="C66" s="26">
        <f t="shared" si="3"/>
        <v>119.60000000000001</v>
      </c>
      <c r="D66" s="26">
        <f t="shared" si="6"/>
        <v>99.310817173922345</v>
      </c>
      <c r="E66" s="4">
        <f t="shared" ref="E66:E97" si="8">ROUND(1-IF(A66&lt;I$3,0,IF(A66&lt;I$4,G$3*(A66-I$3)^2,G$2+G$4*(A66-I$4)+(A66&gt;I$5)*G$5*(A66-I$5)^2)),4)</f>
        <v>0.77869999999999995</v>
      </c>
      <c r="F66" s="20">
        <f t="shared" si="7"/>
        <v>83.035800312644099</v>
      </c>
      <c r="H66" s="1" t="s">
        <v>278</v>
      </c>
    </row>
    <row r="67" spans="1:8" x14ac:dyDescent="0.2">
      <c r="A67" s="1">
        <v>61</v>
      </c>
      <c r="B67" s="44">
        <v>8.3900462962962954E-2</v>
      </c>
      <c r="C67" s="26">
        <f t="shared" si="3"/>
        <v>120.81666666666665</v>
      </c>
      <c r="D67" s="26">
        <f t="shared" si="6"/>
        <v>100.6813348956299</v>
      </c>
      <c r="E67" s="4">
        <f t="shared" si="8"/>
        <v>0.7681</v>
      </c>
      <c r="F67" s="20">
        <f t="shared" si="7"/>
        <v>83.333978393403157</v>
      </c>
      <c r="H67" s="1" t="s">
        <v>279</v>
      </c>
    </row>
    <row r="68" spans="1:8" x14ac:dyDescent="0.2">
      <c r="A68" s="1">
        <v>62</v>
      </c>
      <c r="B68" s="44">
        <v>8.222222222222221E-2</v>
      </c>
      <c r="C68" s="26">
        <f t="shared" si="3"/>
        <v>118.39999999999998</v>
      </c>
      <c r="D68" s="26">
        <f t="shared" si="6"/>
        <v>102.07673354452656</v>
      </c>
      <c r="E68" s="4">
        <f t="shared" si="8"/>
        <v>0.75760000000000005</v>
      </c>
      <c r="F68" s="20">
        <f t="shared" si="7"/>
        <v>86.213457385579886</v>
      </c>
      <c r="H68" s="1" t="s">
        <v>280</v>
      </c>
    </row>
    <row r="69" spans="1:8" x14ac:dyDescent="0.2">
      <c r="A69" s="1">
        <v>63</v>
      </c>
      <c r="B69" s="44">
        <v>8.5115740740740742E-2</v>
      </c>
      <c r="C69" s="26">
        <f t="shared" si="3"/>
        <v>122.56666666666666</v>
      </c>
      <c r="D69" s="26">
        <f t="shared" si="6"/>
        <v>103.5252119589469</v>
      </c>
      <c r="E69" s="4">
        <f t="shared" si="8"/>
        <v>0.747</v>
      </c>
      <c r="F69" s="20">
        <f t="shared" si="7"/>
        <v>84.464410083448655</v>
      </c>
      <c r="H69" s="1" t="s">
        <v>281</v>
      </c>
    </row>
    <row r="70" spans="1:8" x14ac:dyDescent="0.2">
      <c r="A70" s="1">
        <v>64</v>
      </c>
      <c r="B70" s="44">
        <v>9.6192129629629627E-2</v>
      </c>
      <c r="C70" s="26">
        <f t="shared" si="3"/>
        <v>138.51666666666665</v>
      </c>
      <c r="D70" s="26">
        <f t="shared" si="6"/>
        <v>105.01539018649284</v>
      </c>
      <c r="E70" s="4">
        <f t="shared" si="8"/>
        <v>0.73640000000000005</v>
      </c>
      <c r="F70" s="20">
        <f t="shared" si="7"/>
        <v>75.814263159542435</v>
      </c>
      <c r="H70" s="1" t="s">
        <v>282</v>
      </c>
    </row>
    <row r="71" spans="1:8" x14ac:dyDescent="0.2">
      <c r="A71" s="1">
        <v>65</v>
      </c>
      <c r="B71" s="44">
        <v>9.0925925925925924E-2</v>
      </c>
      <c r="C71" s="26">
        <f t="shared" si="3"/>
        <v>130.93333333333334</v>
      </c>
      <c r="D71" s="26">
        <f t="shared" si="6"/>
        <v>106.53441704550673</v>
      </c>
      <c r="E71" s="4">
        <f t="shared" si="8"/>
        <v>0.72589999999999999</v>
      </c>
      <c r="F71" s="20">
        <f t="shared" si="7"/>
        <v>81.365389800539759</v>
      </c>
      <c r="H71" s="1" t="s">
        <v>283</v>
      </c>
    </row>
    <row r="72" spans="1:8" x14ac:dyDescent="0.2">
      <c r="A72" s="1">
        <v>66</v>
      </c>
      <c r="B72" s="44">
        <v>8.819444444444445E-2</v>
      </c>
      <c r="C72" s="26">
        <f t="shared" si="3"/>
        <v>127.00000000000001</v>
      </c>
      <c r="D72" s="26">
        <f t="shared" si="6"/>
        <v>108.11314599934758</v>
      </c>
      <c r="E72" s="4">
        <f t="shared" si="8"/>
        <v>0.71530000000000005</v>
      </c>
      <c r="F72" s="20">
        <f t="shared" si="7"/>
        <v>85.128461416809103</v>
      </c>
      <c r="H72" s="1" t="s">
        <v>284</v>
      </c>
    </row>
    <row r="73" spans="1:8" x14ac:dyDescent="0.2">
      <c r="A73" s="1">
        <v>67</v>
      </c>
      <c r="B73" s="44">
        <v>9.2187499999999992E-2</v>
      </c>
      <c r="C73" s="26">
        <f t="shared" si="3"/>
        <v>132.75</v>
      </c>
      <c r="D73" s="26">
        <f t="shared" si="6"/>
        <v>109.73936899862825</v>
      </c>
      <c r="E73" s="4">
        <f t="shared" si="8"/>
        <v>0.70469999999999999</v>
      </c>
      <c r="F73" s="20">
        <f t="shared" si="7"/>
        <v>82.666191336066476</v>
      </c>
      <c r="H73" s="1" t="s">
        <v>285</v>
      </c>
    </row>
    <row r="74" spans="1:8" x14ac:dyDescent="0.2">
      <c r="A74" s="1">
        <v>68</v>
      </c>
      <c r="B74" s="44">
        <v>9.7905092592592599E-2</v>
      </c>
      <c r="C74" s="26">
        <f t="shared" si="3"/>
        <v>140.98333333333335</v>
      </c>
      <c r="D74" s="26">
        <f t="shared" si="6"/>
        <v>111.39921252280801</v>
      </c>
      <c r="E74" s="4">
        <f t="shared" si="8"/>
        <v>0.69420000000000004</v>
      </c>
      <c r="F74" s="20">
        <f t="shared" si="7"/>
        <v>79.015873641901877</v>
      </c>
      <c r="H74" s="1" t="s">
        <v>286</v>
      </c>
    </row>
    <row r="75" spans="1:8" x14ac:dyDescent="0.2">
      <c r="A75" s="1">
        <v>69</v>
      </c>
      <c r="B75" s="44">
        <v>9.746527777777779E-2</v>
      </c>
      <c r="C75" s="26">
        <f t="shared" si="3"/>
        <v>140.35000000000002</v>
      </c>
      <c r="D75" s="26">
        <f t="shared" ref="D75:D106" si="9">E$4/E75</f>
        <v>113.12658474741563</v>
      </c>
      <c r="E75" s="4">
        <f t="shared" si="8"/>
        <v>0.68359999999999999</v>
      </c>
      <c r="F75" s="20">
        <f t="shared" si="7"/>
        <v>80.603195402504895</v>
      </c>
      <c r="H75" s="1" t="s">
        <v>287</v>
      </c>
    </row>
    <row r="76" spans="1:8" x14ac:dyDescent="0.2">
      <c r="A76" s="1">
        <v>70</v>
      </c>
      <c r="B76" s="44">
        <v>9.6064814814814811E-2</v>
      </c>
      <c r="C76" s="26">
        <f t="shared" si="3"/>
        <v>138.33333333333331</v>
      </c>
      <c r="D76" s="26">
        <f t="shared" si="9"/>
        <v>114.89129896498785</v>
      </c>
      <c r="E76" s="4">
        <f t="shared" si="8"/>
        <v>0.67310000000000003</v>
      </c>
      <c r="F76" s="20">
        <f t="shared" si="7"/>
        <v>83.053951059027369</v>
      </c>
      <c r="H76" s="1" t="s">
        <v>288</v>
      </c>
    </row>
    <row r="77" spans="1:8" x14ac:dyDescent="0.2">
      <c r="A77" s="1">
        <v>71</v>
      </c>
      <c r="B77" s="44">
        <v>0.10549768518518519</v>
      </c>
      <c r="C77" s="26">
        <f t="shared" ref="C77:C86" si="10">B77*1440</f>
        <v>151.91666666666669</v>
      </c>
      <c r="D77" s="26">
        <f t="shared" si="9"/>
        <v>116.72955974842768</v>
      </c>
      <c r="E77" s="4">
        <f t="shared" si="8"/>
        <v>0.66249999999999998</v>
      </c>
      <c r="F77" s="20">
        <f t="shared" si="7"/>
        <v>76.837889028037949</v>
      </c>
      <c r="H77" s="1" t="s">
        <v>289</v>
      </c>
    </row>
    <row r="78" spans="1:8" x14ac:dyDescent="0.2">
      <c r="A78" s="1">
        <v>72</v>
      </c>
      <c r="B78" s="44">
        <v>0.10489583333333334</v>
      </c>
      <c r="C78" s="26">
        <f t="shared" si="10"/>
        <v>151.05000000000001</v>
      </c>
      <c r="D78" s="26">
        <f t="shared" si="9"/>
        <v>118.62760137035332</v>
      </c>
      <c r="E78" s="4">
        <f t="shared" si="8"/>
        <v>0.65190000000000003</v>
      </c>
      <c r="F78" s="20">
        <f t="shared" si="7"/>
        <v>78.535320337870445</v>
      </c>
      <c r="H78" s="1" t="s">
        <v>290</v>
      </c>
    </row>
    <row r="79" spans="1:8" x14ac:dyDescent="0.2">
      <c r="A79" s="1">
        <v>73</v>
      </c>
      <c r="B79" s="44">
        <v>0.10311342592592593</v>
      </c>
      <c r="C79" s="26">
        <f t="shared" si="10"/>
        <v>148.48333333333335</v>
      </c>
      <c r="D79" s="26">
        <f t="shared" si="9"/>
        <v>120.56958736098119</v>
      </c>
      <c r="E79" s="4">
        <f t="shared" si="8"/>
        <v>0.64139999999999997</v>
      </c>
      <c r="F79" s="20">
        <f t="shared" si="7"/>
        <v>81.200754761015489</v>
      </c>
      <c r="H79" s="1" t="s">
        <v>291</v>
      </c>
    </row>
    <row r="80" spans="1:8" x14ac:dyDescent="0.2">
      <c r="A80" s="1">
        <v>74</v>
      </c>
      <c r="B80" s="44">
        <v>0.10699074074074073</v>
      </c>
      <c r="C80" s="26">
        <f t="shared" si="10"/>
        <v>154.06666666666666</v>
      </c>
      <c r="D80" s="26">
        <f t="shared" si="9"/>
        <v>122.59564574085816</v>
      </c>
      <c r="E80" s="4">
        <f t="shared" si="8"/>
        <v>0.63080000000000003</v>
      </c>
      <c r="F80" s="20">
        <f t="shared" si="7"/>
        <v>79.57311493348648</v>
      </c>
      <c r="H80" s="1" t="s">
        <v>292</v>
      </c>
    </row>
    <row r="81" spans="1:8" x14ac:dyDescent="0.2">
      <c r="A81" s="1">
        <v>75</v>
      </c>
      <c r="B81" s="44">
        <v>0.11383101851851851</v>
      </c>
      <c r="C81" s="26">
        <f t="shared" si="10"/>
        <v>163.91666666666666</v>
      </c>
      <c r="D81" s="26">
        <f t="shared" si="9"/>
        <v>124.67085818689881</v>
      </c>
      <c r="E81" s="4">
        <f t="shared" si="8"/>
        <v>0.62029999999999996</v>
      </c>
      <c r="F81" s="20">
        <f t="shared" si="7"/>
        <v>76.057463052505639</v>
      </c>
      <c r="H81" s="1" t="s">
        <v>293</v>
      </c>
    </row>
    <row r="82" spans="1:8" x14ac:dyDescent="0.2">
      <c r="A82" s="1">
        <v>76</v>
      </c>
      <c r="B82" s="44"/>
      <c r="C82" s="26"/>
      <c r="D82" s="26">
        <f t="shared" si="9"/>
        <v>126.85914260717409</v>
      </c>
      <c r="E82" s="4">
        <f t="shared" si="8"/>
        <v>0.60960000000000003</v>
      </c>
      <c r="F82" s="20"/>
      <c r="H82" s="1" t="s">
        <v>224</v>
      </c>
    </row>
    <row r="83" spans="1:8" x14ac:dyDescent="0.2">
      <c r="A83" s="1">
        <v>77</v>
      </c>
      <c r="B83" s="44">
        <v>0.11369212962962964</v>
      </c>
      <c r="C83" s="26">
        <f t="shared" si="10"/>
        <v>163.7166666666667</v>
      </c>
      <c r="D83" s="26">
        <f t="shared" si="9"/>
        <v>129.27671904602698</v>
      </c>
      <c r="E83" s="4">
        <f t="shared" si="8"/>
        <v>0.59819999999999995</v>
      </c>
      <c r="F83" s="20">
        <f>100*(D83/C83)</f>
        <v>78.963688717923418</v>
      </c>
      <c r="H83" s="1" t="s">
        <v>294</v>
      </c>
    </row>
    <row r="84" spans="1:8" x14ac:dyDescent="0.2">
      <c r="A84" s="1">
        <v>78</v>
      </c>
      <c r="B84" s="44"/>
      <c r="C84" s="26"/>
      <c r="D84" s="26">
        <f t="shared" si="9"/>
        <v>131.99066962507823</v>
      </c>
      <c r="E84" s="4">
        <f t="shared" si="8"/>
        <v>0.58589999999999998</v>
      </c>
      <c r="F84" s="20"/>
      <c r="H84" s="1" t="s">
        <v>224</v>
      </c>
    </row>
    <row r="85" spans="1:8" x14ac:dyDescent="0.2">
      <c r="A85" s="1">
        <v>79</v>
      </c>
      <c r="B85" s="44">
        <v>0.11791666666666667</v>
      </c>
      <c r="C85" s="26">
        <f t="shared" si="10"/>
        <v>169.8</v>
      </c>
      <c r="D85" s="26">
        <f t="shared" si="9"/>
        <v>134.98574503985571</v>
      </c>
      <c r="E85" s="4">
        <f t="shared" si="8"/>
        <v>0.57289999999999996</v>
      </c>
      <c r="F85" s="20">
        <f>100*(D85/C85)</f>
        <v>79.49690520603987</v>
      </c>
      <c r="H85" s="1" t="s">
        <v>295</v>
      </c>
    </row>
    <row r="86" spans="1:8" x14ac:dyDescent="0.2">
      <c r="A86" s="1">
        <v>80</v>
      </c>
      <c r="B86" s="44">
        <v>0.13033564814814816</v>
      </c>
      <c r="C86" s="26">
        <f t="shared" si="10"/>
        <v>187.68333333333334</v>
      </c>
      <c r="D86" s="26">
        <f t="shared" si="9"/>
        <v>138.31753413223632</v>
      </c>
      <c r="E86" s="4">
        <f t="shared" si="8"/>
        <v>0.55910000000000004</v>
      </c>
      <c r="F86" s="20">
        <f>100*(D86/C86)</f>
        <v>73.697291962829041</v>
      </c>
    </row>
    <row r="87" spans="1:8" x14ac:dyDescent="0.2">
      <c r="A87" s="1">
        <v>81</v>
      </c>
      <c r="B87" s="44"/>
      <c r="C87" s="26"/>
      <c r="D87" s="26">
        <f t="shared" si="9"/>
        <v>142.02632384450567</v>
      </c>
      <c r="E87" s="4">
        <f t="shared" si="8"/>
        <v>0.54449999999999998</v>
      </c>
      <c r="F87" s="20"/>
    </row>
    <row r="88" spans="1:8" x14ac:dyDescent="0.2">
      <c r="A88" s="1">
        <v>82</v>
      </c>
      <c r="B88" s="44"/>
      <c r="C88" s="26"/>
      <c r="D88" s="26">
        <f t="shared" si="9"/>
        <v>146.16014616014616</v>
      </c>
      <c r="E88" s="4">
        <f t="shared" si="8"/>
        <v>0.52910000000000001</v>
      </c>
      <c r="F88" s="20"/>
    </row>
    <row r="89" spans="1:8" x14ac:dyDescent="0.2">
      <c r="A89" s="1">
        <v>83</v>
      </c>
      <c r="B89" s="44"/>
      <c r="C89" s="26"/>
      <c r="D89" s="26">
        <f t="shared" si="9"/>
        <v>150.77662962240851</v>
      </c>
      <c r="E89" s="4">
        <f t="shared" si="8"/>
        <v>0.51290000000000002</v>
      </c>
      <c r="F89" s="20"/>
    </row>
    <row r="90" spans="1:8" x14ac:dyDescent="0.2">
      <c r="A90" s="1">
        <v>84</v>
      </c>
      <c r="B90" s="44"/>
      <c r="C90" s="26"/>
      <c r="D90" s="26">
        <f t="shared" si="9"/>
        <v>155.94541910331384</v>
      </c>
      <c r="E90" s="4">
        <f t="shared" si="8"/>
        <v>0.49590000000000001</v>
      </c>
      <c r="F90" s="20"/>
    </row>
    <row r="91" spans="1:8" x14ac:dyDescent="0.2">
      <c r="A91" s="1">
        <v>85</v>
      </c>
      <c r="B91" s="44"/>
      <c r="C91" s="26"/>
      <c r="D91" s="26">
        <f t="shared" si="9"/>
        <v>161.75137697831693</v>
      </c>
      <c r="E91" s="4">
        <f t="shared" si="8"/>
        <v>0.47810000000000002</v>
      </c>
      <c r="F91" s="20"/>
    </row>
    <row r="92" spans="1:8" x14ac:dyDescent="0.2">
      <c r="A92" s="1">
        <v>86</v>
      </c>
      <c r="B92" s="44"/>
      <c r="C92" s="26"/>
      <c r="D92" s="26">
        <f t="shared" si="9"/>
        <v>168.29887558940877</v>
      </c>
      <c r="E92" s="4">
        <f t="shared" si="8"/>
        <v>0.45950000000000002</v>
      </c>
      <c r="F92" s="20"/>
    </row>
    <row r="93" spans="1:8" x14ac:dyDescent="0.2">
      <c r="A93" s="1">
        <v>87</v>
      </c>
      <c r="B93" s="44"/>
      <c r="C93" s="26"/>
      <c r="D93" s="26">
        <f t="shared" si="9"/>
        <v>175.71763993031885</v>
      </c>
      <c r="E93" s="4">
        <f t="shared" si="8"/>
        <v>0.44009999999999999</v>
      </c>
      <c r="F93" s="20"/>
    </row>
    <row r="94" spans="1:8" x14ac:dyDescent="0.2">
      <c r="A94" s="1">
        <v>88</v>
      </c>
      <c r="B94" s="44"/>
      <c r="C94" s="26"/>
      <c r="D94" s="26">
        <f t="shared" si="9"/>
        <v>184.17083432563308</v>
      </c>
      <c r="E94" s="4">
        <f t="shared" si="8"/>
        <v>0.4199</v>
      </c>
      <c r="F94" s="20"/>
    </row>
    <row r="95" spans="1:8" x14ac:dyDescent="0.2">
      <c r="A95" s="1">
        <v>89</v>
      </c>
      <c r="B95" s="46"/>
      <c r="C95" s="26"/>
      <c r="D95" s="26">
        <f t="shared" si="9"/>
        <v>193.86646611514999</v>
      </c>
      <c r="E95" s="4">
        <f t="shared" si="8"/>
        <v>0.39889999999999998</v>
      </c>
      <c r="F95" s="20"/>
    </row>
    <row r="96" spans="1:8" x14ac:dyDescent="0.2">
      <c r="A96" s="1">
        <v>90</v>
      </c>
      <c r="B96" s="46"/>
      <c r="C96" s="26"/>
      <c r="D96" s="26">
        <f t="shared" si="9"/>
        <v>205.07380889242464</v>
      </c>
      <c r="E96" s="4">
        <f t="shared" si="8"/>
        <v>0.37709999999999999</v>
      </c>
      <c r="F96" s="20"/>
    </row>
    <row r="97" spans="1:6" x14ac:dyDescent="0.2">
      <c r="A97" s="1">
        <v>91</v>
      </c>
      <c r="B97" s="43"/>
      <c r="C97" s="26"/>
      <c r="D97" s="26">
        <f t="shared" si="9"/>
        <v>218.14762576398684</v>
      </c>
      <c r="E97" s="4">
        <f t="shared" si="8"/>
        <v>0.35449999999999998</v>
      </c>
      <c r="F97" s="20"/>
    </row>
    <row r="98" spans="1:6" x14ac:dyDescent="0.2">
      <c r="A98" s="1">
        <v>92</v>
      </c>
      <c r="B98" s="43"/>
      <c r="C98" s="26"/>
      <c r="D98" s="26">
        <f t="shared" si="9"/>
        <v>233.49436392914652</v>
      </c>
      <c r="E98" s="4">
        <f t="shared" ref="E98:E106" si="11">ROUND(1-IF(A98&lt;I$3,0,IF(A98&lt;I$4,G$3*(A98-I$3)^2,G$2+G$4*(A98-I$4)+(A98&gt;I$5)*G$5*(A98-I$5)^2)),4)</f>
        <v>0.33119999999999999</v>
      </c>
      <c r="F98" s="20"/>
    </row>
    <row r="99" spans="1:6" x14ac:dyDescent="0.2">
      <c r="A99" s="1">
        <v>93</v>
      </c>
      <c r="B99" s="43"/>
      <c r="C99" s="26"/>
      <c r="D99" s="26">
        <f t="shared" si="9"/>
        <v>251.90010857763301</v>
      </c>
      <c r="E99" s="4">
        <f t="shared" si="11"/>
        <v>0.307</v>
      </c>
      <c r="F99" s="20"/>
    </row>
    <row r="100" spans="1:6" x14ac:dyDescent="0.2">
      <c r="A100" s="1">
        <v>94</v>
      </c>
      <c r="B100" s="43"/>
      <c r="C100" s="26"/>
      <c r="D100" s="26">
        <f t="shared" si="9"/>
        <v>274.23167848699762</v>
      </c>
      <c r="E100" s="4">
        <f t="shared" si="11"/>
        <v>0.28199999999999997</v>
      </c>
      <c r="F100" s="20"/>
    </row>
    <row r="101" spans="1:6" x14ac:dyDescent="0.2">
      <c r="A101" s="1">
        <v>95</v>
      </c>
      <c r="B101" s="43"/>
      <c r="C101" s="26"/>
      <c r="D101" s="26">
        <f t="shared" si="9"/>
        <v>301.84751496226909</v>
      </c>
      <c r="E101" s="4">
        <f t="shared" si="11"/>
        <v>0.25619999999999998</v>
      </c>
      <c r="F101" s="20"/>
    </row>
    <row r="102" spans="1:6" x14ac:dyDescent="0.2">
      <c r="A102" s="1">
        <v>96</v>
      </c>
      <c r="B102" s="43"/>
      <c r="C102" s="26"/>
      <c r="D102" s="26">
        <f t="shared" si="9"/>
        <v>336.8176538908246</v>
      </c>
      <c r="E102" s="4">
        <f t="shared" si="11"/>
        <v>0.2296</v>
      </c>
      <c r="F102" s="20"/>
    </row>
    <row r="103" spans="1:6" x14ac:dyDescent="0.2">
      <c r="A103" s="1">
        <v>97</v>
      </c>
      <c r="B103" s="43"/>
      <c r="C103" s="26"/>
      <c r="D103" s="26">
        <f t="shared" si="9"/>
        <v>382.45961094625784</v>
      </c>
      <c r="E103" s="4">
        <f t="shared" si="11"/>
        <v>0.20219999999999999</v>
      </c>
    </row>
    <row r="104" spans="1:6" x14ac:dyDescent="0.2">
      <c r="A104" s="1">
        <v>98</v>
      </c>
      <c r="B104" s="43"/>
      <c r="C104" s="26"/>
      <c r="D104" s="26">
        <f t="shared" si="9"/>
        <v>444.44444444444446</v>
      </c>
      <c r="E104" s="4">
        <f t="shared" si="11"/>
        <v>0.17399999999999999</v>
      </c>
    </row>
    <row r="105" spans="1:6" x14ac:dyDescent="0.2">
      <c r="A105" s="1">
        <v>99</v>
      </c>
      <c r="B105" s="1" t="s">
        <v>82</v>
      </c>
      <c r="C105" s="26"/>
      <c r="D105" s="26">
        <f t="shared" si="9"/>
        <v>532.96577073282788</v>
      </c>
      <c r="E105" s="4">
        <f t="shared" si="11"/>
        <v>0.14510000000000001</v>
      </c>
    </row>
    <row r="106" spans="1:6" x14ac:dyDescent="0.2">
      <c r="A106" s="1">
        <v>100</v>
      </c>
      <c r="D106" s="26">
        <f t="shared" si="9"/>
        <v>670.7140792136455</v>
      </c>
      <c r="E106" s="4">
        <f t="shared" si="11"/>
        <v>0.1153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6"/>
  <sheetViews>
    <sheetView topLeftCell="B1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168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4.4999999999999998E-2</v>
      </c>
      <c r="G2" s="105">
        <f>(+I$4-I$3)*G$4/2</f>
        <v>9.648134031151126E-2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1.8E-3</v>
      </c>
      <c r="G3" s="105">
        <f>G4/(2*(+I4-I3))</f>
        <v>2.9861910056402203E-4</v>
      </c>
      <c r="H3" s="107">
        <v>22</v>
      </c>
      <c r="I3" s="147">
        <f>Parameters!$AA$25</f>
        <v>30.320515163103209</v>
      </c>
    </row>
    <row r="4" spans="1:10" ht="15.75" x14ac:dyDescent="0.25">
      <c r="A4" s="32"/>
      <c r="B4" s="32"/>
      <c r="C4" s="32"/>
      <c r="D4" s="36">
        <f>Parameters!G25</f>
        <v>6.5104166666666671E-2</v>
      </c>
      <c r="E4" s="37">
        <f>D4*1440</f>
        <v>93.75</v>
      </c>
      <c r="F4" s="295">
        <v>1.7999999999999999E-2</v>
      </c>
      <c r="G4" s="104">
        <f>Parameters!$AD$25</f>
        <v>1.0735207695249275E-2</v>
      </c>
      <c r="H4" s="107">
        <v>17</v>
      </c>
      <c r="I4" s="147">
        <f>Parameters!$AB$25</f>
        <v>48.29526573159157</v>
      </c>
      <c r="J4" s="26"/>
    </row>
    <row r="5" spans="1:10" ht="15.75" x14ac:dyDescent="0.25">
      <c r="A5" s="32"/>
      <c r="B5" s="32"/>
      <c r="C5" s="32"/>
      <c r="D5" s="36"/>
      <c r="E5" s="32">
        <f>E4*60</f>
        <v>5625</v>
      </c>
      <c r="F5" s="295">
        <v>8.4999999999999995E-4</v>
      </c>
      <c r="G5" s="104">
        <f>Parameters!$AE$25</f>
        <v>3.9950789044734738E-4</v>
      </c>
      <c r="H5" s="107">
        <v>15</v>
      </c>
      <c r="I5" s="147">
        <f>Parameters!$AC$25</f>
        <v>74.935008150039963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298</v>
      </c>
      <c r="E6" s="38" t="s">
        <v>379</v>
      </c>
      <c r="F6" s="33" t="s">
        <v>299</v>
      </c>
      <c r="H6" s="40"/>
    </row>
    <row r="7" spans="1:10" x14ac:dyDescent="0.2">
      <c r="A7" s="1">
        <v>1</v>
      </c>
      <c r="B7" s="43"/>
    </row>
    <row r="8" spans="1:10" x14ac:dyDescent="0.2">
      <c r="A8" s="1">
        <v>2</v>
      </c>
      <c r="B8" s="43"/>
    </row>
    <row r="9" spans="1:10" x14ac:dyDescent="0.2">
      <c r="A9" s="1">
        <v>3</v>
      </c>
      <c r="B9" s="43"/>
      <c r="C9" s="26"/>
      <c r="D9" s="26"/>
      <c r="E9" s="4">
        <f t="shared" ref="E9:E31" si="0">ROUND(1-IF(A9&gt;=H$3,0,IF(A9&gt;=H$4,F$3*(A9-H$3)^2,F$2+F$4*(H$4-A9)+(A9&lt;H$5)*F$5*(H$5-A9)^2)),4)</f>
        <v>0.5806</v>
      </c>
      <c r="H9" s="42"/>
    </row>
    <row r="10" spans="1:10" x14ac:dyDescent="0.2">
      <c r="A10" s="1">
        <v>4</v>
      </c>
      <c r="B10" s="44"/>
      <c r="C10" s="26"/>
      <c r="D10" s="26"/>
      <c r="E10" s="4">
        <f t="shared" si="0"/>
        <v>0.61819999999999997</v>
      </c>
      <c r="F10" s="20"/>
      <c r="H10" s="42"/>
    </row>
    <row r="11" spans="1:10" x14ac:dyDescent="0.2">
      <c r="A11" s="1">
        <v>5</v>
      </c>
      <c r="B11" s="44"/>
      <c r="C11" s="26"/>
      <c r="D11" s="26">
        <f t="shared" ref="D11:D42" si="1">E$4/E11</f>
        <v>143.348623853211</v>
      </c>
      <c r="E11" s="4">
        <f t="shared" si="0"/>
        <v>0.65400000000000003</v>
      </c>
      <c r="F11" s="20"/>
      <c r="H11" s="42"/>
    </row>
    <row r="12" spans="1:10" x14ac:dyDescent="0.2">
      <c r="A12" s="1">
        <v>6</v>
      </c>
      <c r="B12" s="44">
        <v>0.13797453703703705</v>
      </c>
      <c r="C12" s="26">
        <f>B12*1440</f>
        <v>198.68333333333334</v>
      </c>
      <c r="D12" s="26">
        <f t="shared" si="1"/>
        <v>136.22493461203138</v>
      </c>
      <c r="E12" s="4">
        <f t="shared" si="0"/>
        <v>0.68820000000000003</v>
      </c>
      <c r="F12" s="20">
        <f t="shared" ref="F12:F43" si="2">100*(D12/C12)</f>
        <v>68.563845958576323</v>
      </c>
      <c r="H12" s="42"/>
    </row>
    <row r="13" spans="1:10" x14ac:dyDescent="0.2">
      <c r="A13" s="1">
        <v>7</v>
      </c>
      <c r="B13" s="44">
        <v>0.10174768518518519</v>
      </c>
      <c r="C13" s="26">
        <f t="shared" ref="C13:C76" si="3">B13*1440</f>
        <v>146.51666666666668</v>
      </c>
      <c r="D13" s="26">
        <f t="shared" si="1"/>
        <v>130.09991673605327</v>
      </c>
      <c r="E13" s="4">
        <f t="shared" si="0"/>
        <v>0.72060000000000002</v>
      </c>
      <c r="F13" s="20">
        <f t="shared" si="2"/>
        <v>88.795302060780287</v>
      </c>
      <c r="H13" s="42"/>
    </row>
    <row r="14" spans="1:10" x14ac:dyDescent="0.2">
      <c r="A14" s="1">
        <v>8</v>
      </c>
      <c r="B14" s="44">
        <v>0.1012962962962963</v>
      </c>
      <c r="C14" s="26">
        <f t="shared" si="3"/>
        <v>145.86666666666667</v>
      </c>
      <c r="D14" s="26">
        <f t="shared" si="1"/>
        <v>124.76710141070004</v>
      </c>
      <c r="E14" s="4">
        <f t="shared" si="0"/>
        <v>0.75139999999999996</v>
      </c>
      <c r="F14" s="20">
        <f t="shared" si="2"/>
        <v>85.535032959803488</v>
      </c>
      <c r="H14" s="42"/>
    </row>
    <row r="15" spans="1:10" x14ac:dyDescent="0.2">
      <c r="A15" s="1">
        <v>9</v>
      </c>
      <c r="B15" s="44">
        <v>0.11027777777777778</v>
      </c>
      <c r="C15" s="26">
        <f t="shared" si="3"/>
        <v>158.80000000000001</v>
      </c>
      <c r="D15" s="26">
        <f t="shared" si="1"/>
        <v>120.13070220399796</v>
      </c>
      <c r="E15" s="4">
        <f t="shared" si="0"/>
        <v>0.78039999999999998</v>
      </c>
      <c r="F15" s="20">
        <f t="shared" si="2"/>
        <v>75.649056803525156</v>
      </c>
      <c r="H15" s="42"/>
    </row>
    <row r="16" spans="1:10" x14ac:dyDescent="0.2">
      <c r="A16" s="1">
        <v>10</v>
      </c>
      <c r="B16" s="44">
        <v>0.10686342592592593</v>
      </c>
      <c r="C16" s="26">
        <f t="shared" si="3"/>
        <v>153.88333333333335</v>
      </c>
      <c r="D16" s="26">
        <f t="shared" si="1"/>
        <v>116.05595444416936</v>
      </c>
      <c r="E16" s="4">
        <f t="shared" si="0"/>
        <v>0.80779999999999996</v>
      </c>
      <c r="F16" s="20">
        <f t="shared" si="2"/>
        <v>75.418144337161934</v>
      </c>
      <c r="H16" s="42"/>
    </row>
    <row r="17" spans="1:8" x14ac:dyDescent="0.2">
      <c r="A17" s="1">
        <v>11</v>
      </c>
      <c r="B17" s="44">
        <v>0.11222222222222222</v>
      </c>
      <c r="C17" s="26">
        <f t="shared" si="3"/>
        <v>161.6</v>
      </c>
      <c r="D17" s="26">
        <f t="shared" si="1"/>
        <v>112.49100071994241</v>
      </c>
      <c r="E17" s="4">
        <f t="shared" si="0"/>
        <v>0.83340000000000003</v>
      </c>
      <c r="F17" s="20">
        <f t="shared" si="2"/>
        <v>69.610767772241587</v>
      </c>
      <c r="H17" s="42"/>
    </row>
    <row r="18" spans="1:8" x14ac:dyDescent="0.2">
      <c r="A18" s="1">
        <v>12</v>
      </c>
      <c r="B18" s="44">
        <v>9.0254629629629629E-2</v>
      </c>
      <c r="C18" s="26">
        <f t="shared" si="3"/>
        <v>129.96666666666667</v>
      </c>
      <c r="D18" s="26">
        <f t="shared" si="1"/>
        <v>109.34219734079775</v>
      </c>
      <c r="E18" s="4">
        <f t="shared" si="0"/>
        <v>0.85740000000000005</v>
      </c>
      <c r="F18" s="20">
        <f t="shared" si="2"/>
        <v>84.130954609487887</v>
      </c>
      <c r="H18" s="42"/>
    </row>
    <row r="19" spans="1:8" x14ac:dyDescent="0.2">
      <c r="A19" s="1">
        <v>13</v>
      </c>
      <c r="B19" s="44">
        <v>9.0486111111111114E-2</v>
      </c>
      <c r="C19" s="26">
        <f t="shared" si="3"/>
        <v>130.30000000000001</v>
      </c>
      <c r="D19" s="26">
        <f t="shared" si="1"/>
        <v>106.5825375170532</v>
      </c>
      <c r="E19" s="4">
        <f t="shared" si="0"/>
        <v>0.87960000000000005</v>
      </c>
      <c r="F19" s="20">
        <f t="shared" si="2"/>
        <v>81.797803159672441</v>
      </c>
      <c r="H19" s="42"/>
    </row>
    <row r="20" spans="1:8" x14ac:dyDescent="0.2">
      <c r="A20" s="1">
        <v>14</v>
      </c>
      <c r="B20" s="44">
        <v>9.6296296296296297E-2</v>
      </c>
      <c r="C20" s="26">
        <f t="shared" si="3"/>
        <v>138.66666666666666</v>
      </c>
      <c r="D20" s="26">
        <f t="shared" si="1"/>
        <v>104.14352366140858</v>
      </c>
      <c r="E20" s="4">
        <f t="shared" si="0"/>
        <v>0.9002</v>
      </c>
      <c r="F20" s="20">
        <f t="shared" si="2"/>
        <v>75.103502640438876</v>
      </c>
      <c r="H20" s="42"/>
    </row>
    <row r="21" spans="1:8" x14ac:dyDescent="0.2">
      <c r="A21" s="1">
        <v>15</v>
      </c>
      <c r="B21" s="44">
        <v>0.1019212962962963</v>
      </c>
      <c r="C21" s="26">
        <f t="shared" si="3"/>
        <v>146.76666666666668</v>
      </c>
      <c r="D21" s="26">
        <f t="shared" si="1"/>
        <v>102.01305767138193</v>
      </c>
      <c r="E21" s="4">
        <f t="shared" si="0"/>
        <v>0.91900000000000004</v>
      </c>
      <c r="F21" s="20">
        <f t="shared" si="2"/>
        <v>69.506966389767371</v>
      </c>
      <c r="H21" s="42"/>
    </row>
    <row r="22" spans="1:8" x14ac:dyDescent="0.2">
      <c r="A22" s="1">
        <v>16</v>
      </c>
      <c r="B22" s="44">
        <v>9.2256944444444447E-2</v>
      </c>
      <c r="C22" s="26">
        <f t="shared" si="3"/>
        <v>132.85</v>
      </c>
      <c r="D22" s="26">
        <f t="shared" si="1"/>
        <v>100.05336179295624</v>
      </c>
      <c r="E22" s="4">
        <f t="shared" si="0"/>
        <v>0.93700000000000006</v>
      </c>
      <c r="F22" s="20">
        <f t="shared" si="2"/>
        <v>75.31303108239085</v>
      </c>
      <c r="H22" s="42"/>
    </row>
    <row r="23" spans="1:8" x14ac:dyDescent="0.2">
      <c r="A23" s="1">
        <v>17</v>
      </c>
      <c r="B23" s="44">
        <v>8.7210648148148148E-2</v>
      </c>
      <c r="C23" s="26">
        <f t="shared" si="3"/>
        <v>125.58333333333333</v>
      </c>
      <c r="D23" s="26">
        <f t="shared" si="1"/>
        <v>98.167539267015712</v>
      </c>
      <c r="E23" s="4">
        <f t="shared" si="0"/>
        <v>0.95499999999999996</v>
      </c>
      <c r="F23" s="20">
        <f t="shared" si="2"/>
        <v>78.169241619388757</v>
      </c>
      <c r="H23" s="42"/>
    </row>
    <row r="24" spans="1:8" x14ac:dyDescent="0.2">
      <c r="A24" s="1">
        <v>18</v>
      </c>
      <c r="B24" s="44">
        <v>8.1701388888888893E-2</v>
      </c>
      <c r="C24" s="26">
        <f t="shared" si="3"/>
        <v>117.65</v>
      </c>
      <c r="D24" s="26">
        <f t="shared" si="1"/>
        <v>96.530065897858321</v>
      </c>
      <c r="E24" s="4">
        <f t="shared" si="0"/>
        <v>0.97119999999999995</v>
      </c>
      <c r="F24" s="20">
        <f t="shared" si="2"/>
        <v>82.048504800559556</v>
      </c>
      <c r="H24" s="42"/>
    </row>
    <row r="25" spans="1:8" x14ac:dyDescent="0.2">
      <c r="A25" s="1">
        <v>19</v>
      </c>
      <c r="B25" s="44">
        <v>8.233796296296296E-2</v>
      </c>
      <c r="C25" s="26">
        <f t="shared" si="3"/>
        <v>118.56666666666666</v>
      </c>
      <c r="D25" s="26">
        <f t="shared" si="1"/>
        <v>95.293758894084164</v>
      </c>
      <c r="E25" s="4">
        <f t="shared" si="0"/>
        <v>0.98380000000000001</v>
      </c>
      <c r="F25" s="20">
        <f t="shared" si="2"/>
        <v>80.371458162005212</v>
      </c>
      <c r="H25" s="42"/>
    </row>
    <row r="26" spans="1:8" x14ac:dyDescent="0.2">
      <c r="A26" s="1">
        <v>20</v>
      </c>
      <c r="B26" s="44">
        <v>8.5335648148148147E-2</v>
      </c>
      <c r="C26" s="26">
        <f t="shared" si="3"/>
        <v>122.88333333333333</v>
      </c>
      <c r="D26" s="26">
        <f t="shared" si="1"/>
        <v>94.429895245769544</v>
      </c>
      <c r="E26" s="4">
        <f t="shared" si="0"/>
        <v>0.99280000000000002</v>
      </c>
      <c r="F26" s="20">
        <f t="shared" si="2"/>
        <v>76.845160921553955</v>
      </c>
    </row>
    <row r="27" spans="1:8" x14ac:dyDescent="0.2">
      <c r="A27" s="1">
        <v>21</v>
      </c>
      <c r="B27" s="44">
        <v>8.4467592592592594E-2</v>
      </c>
      <c r="C27" s="26">
        <f t="shared" si="3"/>
        <v>121.63333333333334</v>
      </c>
      <c r="D27" s="26">
        <f t="shared" si="1"/>
        <v>93.919054297735926</v>
      </c>
      <c r="E27" s="4">
        <f t="shared" si="0"/>
        <v>0.99819999999999998</v>
      </c>
      <c r="F27" s="20">
        <f t="shared" si="2"/>
        <v>77.214898024995264</v>
      </c>
    </row>
    <row r="28" spans="1:8" x14ac:dyDescent="0.2">
      <c r="A28" s="1">
        <v>22</v>
      </c>
      <c r="B28" s="44">
        <v>7.9351851851851854E-2</v>
      </c>
      <c r="C28" s="26">
        <f t="shared" si="3"/>
        <v>114.26666666666667</v>
      </c>
      <c r="D28" s="26">
        <f t="shared" si="1"/>
        <v>93.75</v>
      </c>
      <c r="E28" s="4">
        <f t="shared" si="0"/>
        <v>1</v>
      </c>
      <c r="F28" s="20">
        <f t="shared" si="2"/>
        <v>82.044924154025665</v>
      </c>
    </row>
    <row r="29" spans="1:8" x14ac:dyDescent="0.2">
      <c r="A29" s="1">
        <v>23</v>
      </c>
      <c r="B29" s="44">
        <v>7.7268518518518514E-2</v>
      </c>
      <c r="C29" s="26">
        <f t="shared" si="3"/>
        <v>111.26666666666667</v>
      </c>
      <c r="D29" s="26">
        <f t="shared" si="1"/>
        <v>93.75</v>
      </c>
      <c r="E29" s="4">
        <f t="shared" si="0"/>
        <v>1</v>
      </c>
      <c r="F29" s="20">
        <f t="shared" si="2"/>
        <v>84.257040143798676</v>
      </c>
    </row>
    <row r="30" spans="1:8" x14ac:dyDescent="0.2">
      <c r="A30" s="1">
        <v>24</v>
      </c>
      <c r="B30" s="44">
        <v>7.8101851851851853E-2</v>
      </c>
      <c r="C30" s="26">
        <f t="shared" si="3"/>
        <v>112.46666666666667</v>
      </c>
      <c r="D30" s="26">
        <f t="shared" si="1"/>
        <v>93.75</v>
      </c>
      <c r="E30" s="4">
        <f t="shared" si="0"/>
        <v>1</v>
      </c>
      <c r="F30" s="20">
        <f t="shared" si="2"/>
        <v>83.35803200948429</v>
      </c>
    </row>
    <row r="31" spans="1:8" x14ac:dyDescent="0.2">
      <c r="A31" s="1">
        <v>25</v>
      </c>
      <c r="B31" s="44">
        <v>7.5775462962962961E-2</v>
      </c>
      <c r="C31" s="26">
        <f t="shared" si="3"/>
        <v>109.11666666666666</v>
      </c>
      <c r="D31" s="26">
        <f t="shared" si="1"/>
        <v>93.75</v>
      </c>
      <c r="E31" s="4">
        <f t="shared" si="0"/>
        <v>1</v>
      </c>
      <c r="F31" s="20">
        <f t="shared" si="2"/>
        <v>85.917213991140983</v>
      </c>
    </row>
    <row r="32" spans="1:8" x14ac:dyDescent="0.2">
      <c r="A32" s="1">
        <v>26</v>
      </c>
      <c r="B32" s="44">
        <v>7.5185185185185188E-2</v>
      </c>
      <c r="C32" s="26">
        <f t="shared" si="3"/>
        <v>108.26666666666667</v>
      </c>
      <c r="D32" s="26">
        <f t="shared" si="1"/>
        <v>93.75</v>
      </c>
      <c r="E32" s="4">
        <f>1-IF(A32&gt;=H$3,0,IF(A32&gt;=H$4,F$3*(A32-H$3)^2,F$2+F$4*(H$4-A32)+(A32&lt;H$5)*F$5*(H$5-A32)^2))</f>
        <v>1</v>
      </c>
      <c r="F32" s="20">
        <f t="shared" si="2"/>
        <v>86.591748768472911</v>
      </c>
    </row>
    <row r="33" spans="1:8" x14ac:dyDescent="0.2">
      <c r="A33" s="1">
        <v>27</v>
      </c>
      <c r="B33" s="44">
        <v>7.6111111111111115E-2</v>
      </c>
      <c r="C33" s="26">
        <f t="shared" si="3"/>
        <v>109.60000000000001</v>
      </c>
      <c r="D33" s="26">
        <f t="shared" si="1"/>
        <v>93.75</v>
      </c>
      <c r="E33" s="4">
        <f>1-IF(A33&gt;=H$3,0,IF(A33&gt;=H$4,F$3*(A33-H$3)^2,F$2+F$4*(H$4-A33)+(A33&lt;H$5)*F$5*(H$5-A33)^2))</f>
        <v>1</v>
      </c>
      <c r="F33" s="20">
        <f t="shared" si="2"/>
        <v>85.538321167883197</v>
      </c>
    </row>
    <row r="34" spans="1:8" x14ac:dyDescent="0.2">
      <c r="A34" s="1">
        <v>28</v>
      </c>
      <c r="B34" s="44">
        <v>7.4780092592592592E-2</v>
      </c>
      <c r="C34" s="26">
        <f t="shared" si="3"/>
        <v>107.68333333333334</v>
      </c>
      <c r="D34" s="26">
        <f t="shared" si="1"/>
        <v>93.75</v>
      </c>
      <c r="E34" s="4">
        <f t="shared" ref="E34:E65" si="4">ROUND(1-IF(A34&lt;I$3,0,IF(A34&lt;I$4,G$3*(A34-I$3)^2,G$2+G$4*(A34-I$4)+(A34&gt;I$5)*G$5*(A34-I$5)^2)),4)</f>
        <v>1</v>
      </c>
      <c r="F34" s="20">
        <f t="shared" si="2"/>
        <v>87.060826497446214</v>
      </c>
      <c r="H34" s="42"/>
    </row>
    <row r="35" spans="1:8" x14ac:dyDescent="0.2">
      <c r="A35" s="1">
        <v>29</v>
      </c>
      <c r="B35" s="44">
        <v>7.5856481481481483E-2</v>
      </c>
      <c r="C35" s="26">
        <f t="shared" si="3"/>
        <v>109.23333333333333</v>
      </c>
      <c r="D35" s="26">
        <f t="shared" si="1"/>
        <v>93.75</v>
      </c>
      <c r="E35" s="4">
        <f t="shared" si="4"/>
        <v>1</v>
      </c>
      <c r="F35" s="20">
        <f t="shared" si="2"/>
        <v>85.825450106805008</v>
      </c>
    </row>
    <row r="36" spans="1:8" x14ac:dyDescent="0.2">
      <c r="A36" s="1">
        <v>30</v>
      </c>
      <c r="B36" s="44">
        <v>7.6979166666666668E-2</v>
      </c>
      <c r="C36" s="26">
        <f t="shared" si="3"/>
        <v>110.85000000000001</v>
      </c>
      <c r="D36" s="26">
        <f t="shared" si="1"/>
        <v>93.75</v>
      </c>
      <c r="E36" s="4">
        <f t="shared" si="4"/>
        <v>1</v>
      </c>
      <c r="F36" s="20">
        <f t="shared" si="2"/>
        <v>84.573748308525026</v>
      </c>
    </row>
    <row r="37" spans="1:8" x14ac:dyDescent="0.2">
      <c r="A37" s="1">
        <v>31</v>
      </c>
      <c r="B37" s="44">
        <v>7.9120370370370369E-2</v>
      </c>
      <c r="C37" s="26">
        <f t="shared" si="3"/>
        <v>113.93333333333334</v>
      </c>
      <c r="D37" s="26">
        <f t="shared" si="1"/>
        <v>93.759375937593759</v>
      </c>
      <c r="E37" s="4">
        <f t="shared" si="4"/>
        <v>0.99990000000000001</v>
      </c>
      <c r="F37" s="20">
        <f t="shared" si="2"/>
        <v>82.293191285190531</v>
      </c>
    </row>
    <row r="38" spans="1:8" x14ac:dyDescent="0.2">
      <c r="A38" s="1">
        <v>32</v>
      </c>
      <c r="B38" s="44">
        <v>7.5613425925925931E-2</v>
      </c>
      <c r="C38" s="26">
        <f t="shared" si="3"/>
        <v>108.88333333333334</v>
      </c>
      <c r="D38" s="26">
        <f t="shared" si="1"/>
        <v>93.825060048038438</v>
      </c>
      <c r="E38" s="4">
        <f t="shared" si="4"/>
        <v>0.99919999999999998</v>
      </c>
      <c r="F38" s="20">
        <f t="shared" si="2"/>
        <v>86.170267914928914</v>
      </c>
    </row>
    <row r="39" spans="1:8" x14ac:dyDescent="0.2">
      <c r="A39" s="1">
        <v>33</v>
      </c>
      <c r="B39" s="44">
        <v>7.6898148148148146E-2</v>
      </c>
      <c r="C39" s="26">
        <f t="shared" si="3"/>
        <v>110.73333333333333</v>
      </c>
      <c r="D39" s="26">
        <f t="shared" si="1"/>
        <v>93.947289307545844</v>
      </c>
      <c r="E39" s="4">
        <f t="shared" si="4"/>
        <v>0.99790000000000001</v>
      </c>
      <c r="F39" s="20">
        <f t="shared" si="2"/>
        <v>84.841019844261751</v>
      </c>
    </row>
    <row r="40" spans="1:8" x14ac:dyDescent="0.2">
      <c r="A40" s="1">
        <v>34</v>
      </c>
      <c r="B40" s="44">
        <v>7.8483796296296301E-2</v>
      </c>
      <c r="C40" s="26">
        <f t="shared" si="3"/>
        <v>113.01666666666668</v>
      </c>
      <c r="D40" s="26">
        <f t="shared" si="1"/>
        <v>94.126506024096386</v>
      </c>
      <c r="E40" s="4">
        <f t="shared" si="4"/>
        <v>0.996</v>
      </c>
      <c r="F40" s="20">
        <f t="shared" si="2"/>
        <v>83.285508943308983</v>
      </c>
    </row>
    <row r="41" spans="1:8" x14ac:dyDescent="0.2">
      <c r="A41" s="1">
        <v>35</v>
      </c>
      <c r="B41" s="44">
        <v>7.8495370370370368E-2</v>
      </c>
      <c r="C41" s="26">
        <f t="shared" si="3"/>
        <v>113.03333333333333</v>
      </c>
      <c r="D41" s="26">
        <f t="shared" si="1"/>
        <v>94.363361852038238</v>
      </c>
      <c r="E41" s="4">
        <f t="shared" si="4"/>
        <v>0.99350000000000005</v>
      </c>
      <c r="F41" s="20">
        <f t="shared" si="2"/>
        <v>83.482773682133498</v>
      </c>
    </row>
    <row r="42" spans="1:8" x14ac:dyDescent="0.2">
      <c r="A42" s="1">
        <v>36</v>
      </c>
      <c r="B42" s="44">
        <v>7.8414351851851846E-2</v>
      </c>
      <c r="C42" s="26">
        <f t="shared" si="3"/>
        <v>112.91666666666666</v>
      </c>
      <c r="D42" s="26">
        <f t="shared" si="1"/>
        <v>94.658723747980616</v>
      </c>
      <c r="E42" s="4">
        <f t="shared" si="4"/>
        <v>0.99039999999999995</v>
      </c>
      <c r="F42" s="20">
        <f t="shared" si="2"/>
        <v>83.830604057252216</v>
      </c>
    </row>
    <row r="43" spans="1:8" x14ac:dyDescent="0.2">
      <c r="A43" s="1">
        <v>37</v>
      </c>
      <c r="B43" s="44">
        <v>8.2604166666666673E-2</v>
      </c>
      <c r="C43" s="26">
        <f t="shared" si="3"/>
        <v>118.95</v>
      </c>
      <c r="D43" s="26">
        <f t="shared" ref="D43:D74" si="5">E$4/E43</f>
        <v>95.013681970203706</v>
      </c>
      <c r="E43" s="4">
        <f t="shared" si="4"/>
        <v>0.98670000000000002</v>
      </c>
      <c r="F43" s="20">
        <f t="shared" si="2"/>
        <v>79.876991988401599</v>
      </c>
    </row>
    <row r="44" spans="1:8" x14ac:dyDescent="0.2">
      <c r="A44" s="1">
        <v>38</v>
      </c>
      <c r="B44" s="44">
        <v>7.991898148148148E-2</v>
      </c>
      <c r="C44" s="26">
        <f t="shared" si="3"/>
        <v>115.08333333333333</v>
      </c>
      <c r="D44" s="26">
        <f t="shared" si="5"/>
        <v>95.429560260586314</v>
      </c>
      <c r="E44" s="4">
        <f t="shared" si="4"/>
        <v>0.98240000000000005</v>
      </c>
      <c r="F44" s="20">
        <f t="shared" ref="F44:F75" si="6">100*(D44/C44)</f>
        <v>82.922137807895425</v>
      </c>
    </row>
    <row r="45" spans="1:8" x14ac:dyDescent="0.2">
      <c r="A45" s="1">
        <v>39</v>
      </c>
      <c r="B45" s="44">
        <v>8.0532407407407414E-2</v>
      </c>
      <c r="C45" s="26">
        <f t="shared" si="3"/>
        <v>115.96666666666667</v>
      </c>
      <c r="D45" s="26">
        <f t="shared" si="5"/>
        <v>95.907928388746797</v>
      </c>
      <c r="E45" s="4">
        <f t="shared" si="4"/>
        <v>0.97750000000000004</v>
      </c>
      <c r="F45" s="20">
        <f t="shared" si="6"/>
        <v>82.70301384485208</v>
      </c>
    </row>
    <row r="46" spans="1:8" x14ac:dyDescent="0.2">
      <c r="A46" s="1">
        <v>40</v>
      </c>
      <c r="B46" s="44">
        <v>8.098379629629629E-2</v>
      </c>
      <c r="C46" s="26">
        <f t="shared" si="3"/>
        <v>116.61666666666666</v>
      </c>
      <c r="D46" s="26">
        <f t="shared" si="5"/>
        <v>96.450617283950621</v>
      </c>
      <c r="E46" s="4">
        <f t="shared" si="4"/>
        <v>0.97199999999999998</v>
      </c>
      <c r="F46" s="20">
        <f t="shared" si="6"/>
        <v>82.707403702115727</v>
      </c>
    </row>
    <row r="47" spans="1:8" x14ac:dyDescent="0.2">
      <c r="A47" s="1">
        <v>41</v>
      </c>
      <c r="B47" s="44">
        <v>7.9166666666666663E-2</v>
      </c>
      <c r="C47" s="26">
        <f t="shared" si="3"/>
        <v>114</v>
      </c>
      <c r="D47" s="26">
        <f t="shared" si="5"/>
        <v>97.059737032819129</v>
      </c>
      <c r="E47" s="4">
        <f t="shared" si="4"/>
        <v>0.96589999999999998</v>
      </c>
      <c r="F47" s="20">
        <f t="shared" si="6"/>
        <v>85.140120204227316</v>
      </c>
    </row>
    <row r="48" spans="1:8" x14ac:dyDescent="0.2">
      <c r="A48" s="1">
        <v>42</v>
      </c>
      <c r="B48" s="44">
        <v>8.4837962962962962E-2</v>
      </c>
      <c r="C48" s="26">
        <f t="shared" si="3"/>
        <v>122.16666666666667</v>
      </c>
      <c r="D48" s="26">
        <f t="shared" si="5"/>
        <v>97.727509642447615</v>
      </c>
      <c r="E48" s="4">
        <f t="shared" si="4"/>
        <v>0.95930000000000004</v>
      </c>
      <c r="F48" s="20">
        <f t="shared" si="6"/>
        <v>79.995232995182221</v>
      </c>
    </row>
    <row r="49" spans="1:6" x14ac:dyDescent="0.2">
      <c r="A49" s="1">
        <v>43</v>
      </c>
      <c r="B49" s="44">
        <v>8.1284722222222217E-2</v>
      </c>
      <c r="C49" s="26">
        <f t="shared" si="3"/>
        <v>117.05</v>
      </c>
      <c r="D49" s="26">
        <f t="shared" si="5"/>
        <v>98.476890756302524</v>
      </c>
      <c r="E49" s="4">
        <f t="shared" si="4"/>
        <v>0.95199999999999996</v>
      </c>
      <c r="F49" s="20">
        <f t="shared" si="6"/>
        <v>84.13232871106581</v>
      </c>
    </row>
    <row r="50" spans="1:6" x14ac:dyDescent="0.2">
      <c r="A50" s="1">
        <v>44</v>
      </c>
      <c r="B50" s="44">
        <v>8.5243055555555558E-2</v>
      </c>
      <c r="C50" s="26">
        <f t="shared" si="3"/>
        <v>122.75</v>
      </c>
      <c r="D50" s="26">
        <f t="shared" si="5"/>
        <v>99.300921512551625</v>
      </c>
      <c r="E50" s="4">
        <f t="shared" si="4"/>
        <v>0.94410000000000005</v>
      </c>
      <c r="F50" s="20">
        <f t="shared" si="6"/>
        <v>80.896881069288497</v>
      </c>
    </row>
    <row r="51" spans="1:6" x14ac:dyDescent="0.2">
      <c r="A51" s="1">
        <v>45</v>
      </c>
      <c r="B51" s="44">
        <v>8.942129629629629E-2</v>
      </c>
      <c r="C51" s="26">
        <f t="shared" si="3"/>
        <v>128.76666666666665</v>
      </c>
      <c r="D51" s="26">
        <f t="shared" si="5"/>
        <v>100.19236934915037</v>
      </c>
      <c r="E51" s="4">
        <f t="shared" si="4"/>
        <v>0.93569999999999998</v>
      </c>
      <c r="F51" s="20">
        <f t="shared" si="6"/>
        <v>77.809243605345884</v>
      </c>
    </row>
    <row r="52" spans="1:6" x14ac:dyDescent="0.2">
      <c r="A52" s="1">
        <v>46</v>
      </c>
      <c r="B52" s="44">
        <v>8.6238425925925927E-2</v>
      </c>
      <c r="C52" s="26">
        <f t="shared" si="3"/>
        <v>124.18333333333334</v>
      </c>
      <c r="D52" s="26">
        <f t="shared" si="5"/>
        <v>101.1763436218433</v>
      </c>
      <c r="E52" s="4">
        <f t="shared" si="4"/>
        <v>0.92659999999999998</v>
      </c>
      <c r="F52" s="20">
        <f t="shared" si="6"/>
        <v>81.473367565569703</v>
      </c>
    </row>
    <row r="53" spans="1:6" x14ac:dyDescent="0.2">
      <c r="A53" s="1">
        <v>47</v>
      </c>
      <c r="B53" s="44">
        <v>8.942129629629629E-2</v>
      </c>
      <c r="C53" s="26">
        <f t="shared" si="3"/>
        <v>128.76666666666665</v>
      </c>
      <c r="D53" s="26">
        <f t="shared" si="5"/>
        <v>102.24670083978623</v>
      </c>
      <c r="E53" s="4">
        <f t="shared" si="4"/>
        <v>0.91690000000000005</v>
      </c>
      <c r="F53" s="20">
        <f t="shared" si="6"/>
        <v>79.404634356551568</v>
      </c>
    </row>
    <row r="54" spans="1:6" x14ac:dyDescent="0.2">
      <c r="A54" s="1">
        <v>48</v>
      </c>
      <c r="B54" s="44">
        <v>8.2928240740740747E-2</v>
      </c>
      <c r="C54" s="26">
        <f t="shared" si="3"/>
        <v>119.41666666666667</v>
      </c>
      <c r="D54" s="26">
        <f t="shared" si="5"/>
        <v>103.39693393625235</v>
      </c>
      <c r="E54" s="4">
        <f t="shared" si="4"/>
        <v>0.90669999999999995</v>
      </c>
      <c r="F54" s="20">
        <f t="shared" si="6"/>
        <v>86.585010972437416</v>
      </c>
    </row>
    <row r="55" spans="1:6" x14ac:dyDescent="0.2">
      <c r="A55" s="1">
        <v>49</v>
      </c>
      <c r="B55" s="44">
        <v>8.9212962962962966E-2</v>
      </c>
      <c r="C55" s="26">
        <f t="shared" si="3"/>
        <v>128.46666666666667</v>
      </c>
      <c r="D55" s="26">
        <f t="shared" si="5"/>
        <v>104.63169642857143</v>
      </c>
      <c r="E55" s="4">
        <f t="shared" si="4"/>
        <v>0.89600000000000002</v>
      </c>
      <c r="F55" s="20">
        <f t="shared" si="6"/>
        <v>81.446572206983475</v>
      </c>
    </row>
    <row r="56" spans="1:6" x14ac:dyDescent="0.2">
      <c r="A56" s="1">
        <v>50</v>
      </c>
      <c r="B56" s="44">
        <v>8.3807870370370366E-2</v>
      </c>
      <c r="C56" s="26">
        <f t="shared" si="3"/>
        <v>120.68333333333332</v>
      </c>
      <c r="D56" s="26">
        <f t="shared" si="5"/>
        <v>105.90826931766833</v>
      </c>
      <c r="E56" s="4">
        <f t="shared" si="4"/>
        <v>0.88519999999999999</v>
      </c>
      <c r="F56" s="20">
        <f t="shared" si="6"/>
        <v>87.757162809834284</v>
      </c>
    </row>
    <row r="57" spans="1:6" x14ac:dyDescent="0.2">
      <c r="A57" s="1">
        <v>51</v>
      </c>
      <c r="B57" s="44">
        <v>8.9953703703703702E-2</v>
      </c>
      <c r="C57" s="26">
        <f t="shared" si="3"/>
        <v>129.53333333333333</v>
      </c>
      <c r="D57" s="26">
        <f t="shared" si="5"/>
        <v>107.2041166380789</v>
      </c>
      <c r="E57" s="4">
        <f t="shared" si="4"/>
        <v>0.87450000000000006</v>
      </c>
      <c r="F57" s="20">
        <f t="shared" si="6"/>
        <v>82.761798742726882</v>
      </c>
    </row>
    <row r="58" spans="1:6" x14ac:dyDescent="0.2">
      <c r="A58" s="1">
        <v>52</v>
      </c>
      <c r="B58" s="44">
        <v>9.3067129629629625E-2</v>
      </c>
      <c r="C58" s="26">
        <f t="shared" si="3"/>
        <v>134.01666666666665</v>
      </c>
      <c r="D58" s="26">
        <f t="shared" si="5"/>
        <v>108.54463355331713</v>
      </c>
      <c r="E58" s="4">
        <f t="shared" si="4"/>
        <v>0.86370000000000002</v>
      </c>
      <c r="F58" s="20">
        <f t="shared" si="6"/>
        <v>80.993384071620795</v>
      </c>
    </row>
    <row r="59" spans="1:6" x14ac:dyDescent="0.2">
      <c r="A59" s="1">
        <v>53</v>
      </c>
      <c r="B59" s="44">
        <v>9.1840277777777785E-2</v>
      </c>
      <c r="C59" s="26">
        <f t="shared" si="3"/>
        <v>132.25</v>
      </c>
      <c r="D59" s="26">
        <f t="shared" si="5"/>
        <v>109.90621336459554</v>
      </c>
      <c r="E59" s="4">
        <f t="shared" si="4"/>
        <v>0.85299999999999998</v>
      </c>
      <c r="F59" s="20">
        <f t="shared" si="6"/>
        <v>83.104887232208341</v>
      </c>
    </row>
    <row r="60" spans="1:6" x14ac:dyDescent="0.2">
      <c r="A60" s="1">
        <v>54</v>
      </c>
      <c r="B60" s="44">
        <v>9.1041666666666674E-2</v>
      </c>
      <c r="C60" s="26">
        <f t="shared" si="3"/>
        <v>131.10000000000002</v>
      </c>
      <c r="D60" s="26">
        <f t="shared" si="5"/>
        <v>111.30238632316276</v>
      </c>
      <c r="E60" s="4">
        <f t="shared" si="4"/>
        <v>0.84230000000000005</v>
      </c>
      <c r="F60" s="20">
        <f t="shared" si="6"/>
        <v>84.898845402870137</v>
      </c>
    </row>
    <row r="61" spans="1:6" x14ac:dyDescent="0.2">
      <c r="A61" s="1">
        <v>55</v>
      </c>
      <c r="B61" s="44">
        <v>9.3622685185185184E-2</v>
      </c>
      <c r="C61" s="26">
        <f t="shared" si="3"/>
        <v>134.81666666666666</v>
      </c>
      <c r="D61" s="26">
        <f t="shared" si="5"/>
        <v>112.74804570054118</v>
      </c>
      <c r="E61" s="4">
        <f t="shared" si="4"/>
        <v>0.83150000000000002</v>
      </c>
      <c r="F61" s="20">
        <f t="shared" si="6"/>
        <v>83.63064336793758</v>
      </c>
    </row>
    <row r="62" spans="1:6" x14ac:dyDescent="0.2">
      <c r="A62" s="1">
        <v>56</v>
      </c>
      <c r="B62" s="44">
        <v>9.5821759259259259E-2</v>
      </c>
      <c r="C62" s="26">
        <f t="shared" si="3"/>
        <v>137.98333333333332</v>
      </c>
      <c r="D62" s="26">
        <f t="shared" si="5"/>
        <v>114.21783625730994</v>
      </c>
      <c r="E62" s="4">
        <f t="shared" si="4"/>
        <v>0.82079999999999997</v>
      </c>
      <c r="F62" s="20">
        <f t="shared" si="6"/>
        <v>82.776545179835693</v>
      </c>
    </row>
    <row r="63" spans="1:6" x14ac:dyDescent="0.2">
      <c r="A63" s="1">
        <v>57</v>
      </c>
      <c r="B63" s="44">
        <v>9.2071759259259256E-2</v>
      </c>
      <c r="C63" s="26">
        <f t="shared" si="3"/>
        <v>132.58333333333331</v>
      </c>
      <c r="D63" s="26">
        <f t="shared" si="5"/>
        <v>115.72645352425626</v>
      </c>
      <c r="E63" s="4">
        <f t="shared" si="4"/>
        <v>0.81010000000000004</v>
      </c>
      <c r="F63" s="20">
        <f t="shared" si="6"/>
        <v>87.285822896987767</v>
      </c>
    </row>
    <row r="64" spans="1:6" x14ac:dyDescent="0.2">
      <c r="A64" s="1">
        <v>58</v>
      </c>
      <c r="B64" s="44">
        <v>9.2800925925925926E-2</v>
      </c>
      <c r="C64" s="26">
        <f t="shared" si="3"/>
        <v>133.63333333333333</v>
      </c>
      <c r="D64" s="26">
        <f t="shared" si="5"/>
        <v>117.29012886275491</v>
      </c>
      <c r="E64" s="4">
        <f t="shared" si="4"/>
        <v>0.79930000000000001</v>
      </c>
      <c r="F64" s="20">
        <f t="shared" si="6"/>
        <v>87.770113890811857</v>
      </c>
    </row>
    <row r="65" spans="1:6" x14ac:dyDescent="0.2">
      <c r="A65" s="1">
        <v>59</v>
      </c>
      <c r="B65" s="44">
        <v>9.4537037037037031E-2</v>
      </c>
      <c r="C65" s="26">
        <f t="shared" si="3"/>
        <v>136.13333333333333</v>
      </c>
      <c r="D65" s="26">
        <f t="shared" si="5"/>
        <v>118.88156226223688</v>
      </c>
      <c r="E65" s="4">
        <f t="shared" si="4"/>
        <v>0.78859999999999997</v>
      </c>
      <c r="F65" s="20">
        <f t="shared" si="6"/>
        <v>87.327298429654903</v>
      </c>
    </row>
    <row r="66" spans="1:6" x14ac:dyDescent="0.2">
      <c r="A66" s="1">
        <v>60</v>
      </c>
      <c r="B66" s="44">
        <v>9.52662037037037E-2</v>
      </c>
      <c r="C66" s="26">
        <f t="shared" si="3"/>
        <v>137.18333333333334</v>
      </c>
      <c r="D66" s="26">
        <f t="shared" si="5"/>
        <v>120.51677593521018</v>
      </c>
      <c r="E66" s="4">
        <f t="shared" ref="E66:E97" si="7">ROUND(1-IF(A66&lt;I$3,0,IF(A66&lt;I$4,G$3*(A66-I$3)^2,G$2+G$4*(A66-I$4)+(A66&gt;I$5)*G$5*(A66-I$5)^2)),4)</f>
        <v>0.77790000000000004</v>
      </c>
      <c r="F66" s="20">
        <f t="shared" si="6"/>
        <v>87.850887572744625</v>
      </c>
    </row>
    <row r="67" spans="1:6" x14ac:dyDescent="0.2">
      <c r="A67" s="1">
        <v>61</v>
      </c>
      <c r="B67" s="44">
        <v>0.10840277777777778</v>
      </c>
      <c r="C67" s="26">
        <f t="shared" si="3"/>
        <v>156.1</v>
      </c>
      <c r="D67" s="26">
        <f t="shared" si="5"/>
        <v>122.21353148220571</v>
      </c>
      <c r="E67" s="4">
        <f t="shared" si="7"/>
        <v>0.7671</v>
      </c>
      <c r="F67" s="20">
        <f t="shared" si="6"/>
        <v>78.291820296095906</v>
      </c>
    </row>
    <row r="68" spans="1:6" x14ac:dyDescent="0.2">
      <c r="A68" s="1">
        <v>62</v>
      </c>
      <c r="B68" s="44">
        <v>0.10011574074074074</v>
      </c>
      <c r="C68" s="26">
        <f t="shared" si="3"/>
        <v>144.16666666666666</v>
      </c>
      <c r="D68" s="26">
        <f t="shared" si="5"/>
        <v>123.94235854045479</v>
      </c>
      <c r="E68" s="4">
        <f t="shared" si="7"/>
        <v>0.75639999999999996</v>
      </c>
      <c r="F68" s="20">
        <f t="shared" si="6"/>
        <v>85.971578178350143</v>
      </c>
    </row>
    <row r="69" spans="1:6" x14ac:dyDescent="0.2">
      <c r="A69" s="1">
        <v>63</v>
      </c>
      <c r="B69" s="44">
        <v>0.10465277777777778</v>
      </c>
      <c r="C69" s="26">
        <f t="shared" si="3"/>
        <v>150.69999999999999</v>
      </c>
      <c r="D69" s="26">
        <f t="shared" si="5"/>
        <v>125.72079924902775</v>
      </c>
      <c r="E69" s="4">
        <f t="shared" si="7"/>
        <v>0.74570000000000003</v>
      </c>
      <c r="F69" s="20">
        <f t="shared" si="6"/>
        <v>83.424551591922864</v>
      </c>
    </row>
    <row r="70" spans="1:6" x14ac:dyDescent="0.2">
      <c r="A70" s="1">
        <v>64</v>
      </c>
      <c r="B70" s="44">
        <v>0.11539351851851852</v>
      </c>
      <c r="C70" s="26">
        <f t="shared" si="3"/>
        <v>166.16666666666666</v>
      </c>
      <c r="D70" s="26">
        <f t="shared" si="5"/>
        <v>127.56837664988434</v>
      </c>
      <c r="E70" s="4">
        <f t="shared" si="7"/>
        <v>0.7349</v>
      </c>
      <c r="F70" s="20">
        <f t="shared" si="6"/>
        <v>76.771340009960483</v>
      </c>
    </row>
    <row r="71" spans="1:6" x14ac:dyDescent="0.2">
      <c r="A71" s="1">
        <v>65</v>
      </c>
      <c r="B71" s="44">
        <v>0.11090277777777778</v>
      </c>
      <c r="C71" s="26">
        <f t="shared" si="3"/>
        <v>159.70000000000002</v>
      </c>
      <c r="D71" s="26">
        <f t="shared" si="5"/>
        <v>129.45318972659487</v>
      </c>
      <c r="E71" s="4">
        <f t="shared" si="7"/>
        <v>0.72419999999999995</v>
      </c>
      <c r="F71" s="20">
        <f t="shared" si="6"/>
        <v>81.060231513209061</v>
      </c>
    </row>
    <row r="72" spans="1:6" x14ac:dyDescent="0.2">
      <c r="A72" s="1">
        <v>66</v>
      </c>
      <c r="B72" s="44">
        <v>0.11108796296296296</v>
      </c>
      <c r="C72" s="26">
        <f t="shared" si="3"/>
        <v>159.96666666666667</v>
      </c>
      <c r="D72" s="26">
        <f t="shared" si="5"/>
        <v>131.39453398738613</v>
      </c>
      <c r="E72" s="4">
        <f t="shared" si="7"/>
        <v>0.71350000000000002</v>
      </c>
      <c r="F72" s="20">
        <f t="shared" si="6"/>
        <v>82.138695970443493</v>
      </c>
    </row>
    <row r="73" spans="1:6" x14ac:dyDescent="0.2">
      <c r="A73" s="1">
        <v>67</v>
      </c>
      <c r="B73" s="44">
        <v>0.12368055555555556</v>
      </c>
      <c r="C73" s="26">
        <f t="shared" si="3"/>
        <v>178.1</v>
      </c>
      <c r="D73" s="26">
        <f t="shared" si="5"/>
        <v>133.41397466913335</v>
      </c>
      <c r="E73" s="4">
        <f t="shared" si="7"/>
        <v>0.70269999999999999</v>
      </c>
      <c r="F73" s="20">
        <f t="shared" si="6"/>
        <v>74.909587124723956</v>
      </c>
    </row>
    <row r="74" spans="1:6" x14ac:dyDescent="0.2">
      <c r="A74" s="1">
        <v>68</v>
      </c>
      <c r="B74" s="44">
        <v>0.11025462962962963</v>
      </c>
      <c r="C74" s="26">
        <f t="shared" si="3"/>
        <v>158.76666666666668</v>
      </c>
      <c r="D74" s="26">
        <f t="shared" si="5"/>
        <v>135.47687861271677</v>
      </c>
      <c r="E74" s="4">
        <f t="shared" si="7"/>
        <v>0.69199999999999995</v>
      </c>
      <c r="F74" s="20">
        <f t="shared" si="6"/>
        <v>85.330807440300291</v>
      </c>
    </row>
    <row r="75" spans="1:6" x14ac:dyDescent="0.2">
      <c r="A75" s="1">
        <v>69</v>
      </c>
      <c r="B75" s="44">
        <v>0.11502314814814815</v>
      </c>
      <c r="C75" s="26">
        <f t="shared" si="3"/>
        <v>165.63333333333333</v>
      </c>
      <c r="D75" s="26">
        <f t="shared" ref="D75:D106" si="8">E$4/E75</f>
        <v>137.62477980035231</v>
      </c>
      <c r="E75" s="4">
        <f t="shared" si="7"/>
        <v>0.68120000000000003</v>
      </c>
      <c r="F75" s="20">
        <f t="shared" si="6"/>
        <v>83.090026041669745</v>
      </c>
    </row>
    <row r="76" spans="1:6" x14ac:dyDescent="0.2">
      <c r="A76" s="1">
        <v>70</v>
      </c>
      <c r="B76" s="44">
        <v>0.12456018518518519</v>
      </c>
      <c r="C76" s="26">
        <f t="shared" si="3"/>
        <v>179.36666666666667</v>
      </c>
      <c r="D76" s="26">
        <f t="shared" si="8"/>
        <v>139.82102908277406</v>
      </c>
      <c r="E76" s="4">
        <f t="shared" si="7"/>
        <v>0.67049999999999998</v>
      </c>
      <c r="F76" s="20">
        <f t="shared" ref="F76:F81" si="9">100*(D76/C76)</f>
        <v>77.952627252986844</v>
      </c>
    </row>
    <row r="77" spans="1:6" x14ac:dyDescent="0.2">
      <c r="A77" s="1">
        <v>71</v>
      </c>
      <c r="B77" s="44">
        <v>0.13527777777777777</v>
      </c>
      <c r="C77" s="26">
        <f t="shared" ref="C77:C83" si="10">B77*1440</f>
        <v>194.79999999999998</v>
      </c>
      <c r="D77" s="26">
        <f t="shared" si="8"/>
        <v>142.08851167020308</v>
      </c>
      <c r="E77" s="4">
        <f t="shared" si="7"/>
        <v>0.65980000000000005</v>
      </c>
      <c r="F77" s="20">
        <f t="shared" si="9"/>
        <v>72.940714409755174</v>
      </c>
    </row>
    <row r="78" spans="1:6" x14ac:dyDescent="0.2">
      <c r="A78" s="1">
        <v>72</v>
      </c>
      <c r="B78" s="44">
        <v>0.14953703703703702</v>
      </c>
      <c r="C78" s="26">
        <f t="shared" si="10"/>
        <v>215.33333333333331</v>
      </c>
      <c r="D78" s="26">
        <f t="shared" si="8"/>
        <v>144.45300462249614</v>
      </c>
      <c r="E78" s="4">
        <f t="shared" si="7"/>
        <v>0.64900000000000002</v>
      </c>
      <c r="F78" s="20">
        <f t="shared" si="9"/>
        <v>67.083438679177775</v>
      </c>
    </row>
    <row r="79" spans="1:6" x14ac:dyDescent="0.2">
      <c r="A79" s="1">
        <v>73</v>
      </c>
      <c r="B79" s="44">
        <v>0.1897800925925926</v>
      </c>
      <c r="C79" s="26">
        <f t="shared" si="10"/>
        <v>273.28333333333336</v>
      </c>
      <c r="D79" s="26">
        <f t="shared" si="8"/>
        <v>146.8745104182986</v>
      </c>
      <c r="E79" s="4">
        <f t="shared" si="7"/>
        <v>0.63829999999999998</v>
      </c>
      <c r="F79" s="20">
        <f t="shared" si="9"/>
        <v>53.744408276501275</v>
      </c>
    </row>
    <row r="80" spans="1:6" x14ac:dyDescent="0.2">
      <c r="A80" s="1">
        <v>74</v>
      </c>
      <c r="B80" s="44">
        <v>0.14738425925925927</v>
      </c>
      <c r="C80" s="26">
        <f t="shared" si="10"/>
        <v>212.23333333333335</v>
      </c>
      <c r="D80" s="26">
        <f t="shared" si="8"/>
        <v>149.37858508604205</v>
      </c>
      <c r="E80" s="4">
        <f t="shared" si="7"/>
        <v>0.62760000000000005</v>
      </c>
      <c r="F80" s="20">
        <f t="shared" si="9"/>
        <v>70.384129929028759</v>
      </c>
    </row>
    <row r="81" spans="1:6" x14ac:dyDescent="0.2">
      <c r="A81" s="1">
        <v>75</v>
      </c>
      <c r="B81" s="44">
        <v>0.18336805555555555</v>
      </c>
      <c r="C81" s="26">
        <f t="shared" si="10"/>
        <v>264.05</v>
      </c>
      <c r="D81" s="26">
        <f t="shared" si="8"/>
        <v>151.99416342412451</v>
      </c>
      <c r="E81" s="4">
        <f t="shared" si="7"/>
        <v>0.61680000000000001</v>
      </c>
      <c r="F81" s="20">
        <f t="shared" si="9"/>
        <v>57.562644735513921</v>
      </c>
    </row>
    <row r="82" spans="1:6" x14ac:dyDescent="0.2">
      <c r="A82" s="1">
        <v>76</v>
      </c>
      <c r="B82" s="44"/>
      <c r="C82" s="26"/>
      <c r="D82" s="26">
        <f t="shared" si="8"/>
        <v>154.80515191545575</v>
      </c>
      <c r="E82" s="4">
        <f t="shared" si="7"/>
        <v>0.60560000000000003</v>
      </c>
      <c r="F82" s="20"/>
    </row>
    <row r="83" spans="1:6" x14ac:dyDescent="0.2">
      <c r="A83" s="1">
        <v>77</v>
      </c>
      <c r="B83" s="44">
        <v>0.15129629629629629</v>
      </c>
      <c r="C83" s="26">
        <f t="shared" si="10"/>
        <v>217.86666666666665</v>
      </c>
      <c r="D83" s="26">
        <f t="shared" si="8"/>
        <v>157.90803436078826</v>
      </c>
      <c r="E83" s="4">
        <f t="shared" si="7"/>
        <v>0.59370000000000001</v>
      </c>
      <c r="F83" s="20">
        <f>100*(D83/C83)</f>
        <v>72.479207937938313</v>
      </c>
    </row>
    <row r="84" spans="1:6" x14ac:dyDescent="0.2">
      <c r="A84" s="1">
        <v>78</v>
      </c>
      <c r="B84" s="44">
        <v>0.16298611111111111</v>
      </c>
      <c r="C84" s="26"/>
      <c r="D84" s="26">
        <f t="shared" si="8"/>
        <v>161.38750215183336</v>
      </c>
      <c r="E84" s="4">
        <f t="shared" si="7"/>
        <v>0.58089999999999997</v>
      </c>
      <c r="F84" s="20"/>
    </row>
    <row r="85" spans="1:6" x14ac:dyDescent="0.2">
      <c r="A85" s="1">
        <v>79</v>
      </c>
      <c r="B85" s="44">
        <v>0.16972222222222222</v>
      </c>
      <c r="C85" s="26"/>
      <c r="D85" s="26">
        <f t="shared" si="8"/>
        <v>165.2564780539397</v>
      </c>
      <c r="E85" s="4">
        <f t="shared" si="7"/>
        <v>0.56730000000000003</v>
      </c>
      <c r="F85" s="20"/>
    </row>
    <row r="86" spans="1:6" x14ac:dyDescent="0.2">
      <c r="A86" s="1">
        <v>80</v>
      </c>
      <c r="B86" s="44"/>
      <c r="C86" s="26"/>
      <c r="D86" s="26">
        <f t="shared" si="8"/>
        <v>169.56049918610961</v>
      </c>
      <c r="E86" s="4">
        <f t="shared" si="7"/>
        <v>0.55289999999999995</v>
      </c>
      <c r="F86" s="20"/>
    </row>
    <row r="87" spans="1:6" x14ac:dyDescent="0.2">
      <c r="A87" s="1">
        <v>81</v>
      </c>
      <c r="B87" s="44">
        <v>0.17606481481481481</v>
      </c>
      <c r="C87" s="26"/>
      <c r="D87" s="26">
        <f t="shared" si="8"/>
        <v>174.35372884508092</v>
      </c>
      <c r="E87" s="4">
        <f t="shared" si="7"/>
        <v>0.53769999999999996</v>
      </c>
      <c r="F87" s="20"/>
    </row>
    <row r="88" spans="1:6" x14ac:dyDescent="0.2">
      <c r="A88" s="1">
        <v>82</v>
      </c>
      <c r="B88" s="44">
        <v>0.17908564814814815</v>
      </c>
      <c r="C88" s="26"/>
      <c r="D88" s="26">
        <f t="shared" si="8"/>
        <v>179.66653890379453</v>
      </c>
      <c r="E88" s="4">
        <f t="shared" si="7"/>
        <v>0.52180000000000004</v>
      </c>
      <c r="F88" s="20"/>
    </row>
    <row r="89" spans="1:6" x14ac:dyDescent="0.2">
      <c r="A89" s="1">
        <v>83</v>
      </c>
      <c r="B89" s="44"/>
      <c r="C89" s="26"/>
      <c r="D89" s="26">
        <f t="shared" si="8"/>
        <v>185.64356435643563</v>
      </c>
      <c r="E89" s="4">
        <f t="shared" si="7"/>
        <v>0.505</v>
      </c>
      <c r="F89" s="20"/>
    </row>
    <row r="90" spans="1:6" x14ac:dyDescent="0.2">
      <c r="A90" s="1">
        <v>84</v>
      </c>
      <c r="B90" s="44"/>
      <c r="C90" s="26"/>
      <c r="D90" s="26">
        <f t="shared" si="8"/>
        <v>192.34714813295034</v>
      </c>
      <c r="E90" s="4">
        <f t="shared" si="7"/>
        <v>0.4874</v>
      </c>
      <c r="F90" s="20"/>
    </row>
    <row r="91" spans="1:6" x14ac:dyDescent="0.2">
      <c r="A91" s="1">
        <v>85</v>
      </c>
      <c r="B91" s="44"/>
      <c r="C91" s="26"/>
      <c r="D91" s="26">
        <f t="shared" si="8"/>
        <v>199.89339019189768</v>
      </c>
      <c r="E91" s="4">
        <f t="shared" si="7"/>
        <v>0.46899999999999997</v>
      </c>
      <c r="F91" s="20"/>
    </row>
    <row r="92" spans="1:6" x14ac:dyDescent="0.2">
      <c r="A92" s="1">
        <v>86</v>
      </c>
      <c r="B92" s="44"/>
      <c r="C92" s="26"/>
      <c r="D92" s="26">
        <f t="shared" si="8"/>
        <v>208.42596709648734</v>
      </c>
      <c r="E92" s="4">
        <f t="shared" si="7"/>
        <v>0.44979999999999998</v>
      </c>
      <c r="F92" s="20"/>
    </row>
    <row r="93" spans="1:6" x14ac:dyDescent="0.2">
      <c r="A93" s="1">
        <v>87</v>
      </c>
      <c r="B93" s="44"/>
      <c r="C93" s="26"/>
      <c r="D93" s="26">
        <f t="shared" si="8"/>
        <v>218.07397069085835</v>
      </c>
      <c r="E93" s="4">
        <f t="shared" si="7"/>
        <v>0.4299</v>
      </c>
      <c r="F93" s="20"/>
    </row>
    <row r="94" spans="1:6" x14ac:dyDescent="0.2">
      <c r="A94" s="1">
        <v>88</v>
      </c>
      <c r="B94" s="44"/>
      <c r="C94" s="26"/>
      <c r="D94" s="26">
        <f t="shared" si="8"/>
        <v>229.16157418724026</v>
      </c>
      <c r="E94" s="4">
        <f t="shared" si="7"/>
        <v>0.40910000000000002</v>
      </c>
      <c r="F94" s="20"/>
    </row>
    <row r="95" spans="1:6" x14ac:dyDescent="0.2">
      <c r="A95" s="1">
        <v>89</v>
      </c>
      <c r="B95" s="46"/>
      <c r="C95" s="26"/>
      <c r="D95" s="26">
        <f t="shared" si="8"/>
        <v>241.93548387096774</v>
      </c>
      <c r="E95" s="4">
        <f t="shared" si="7"/>
        <v>0.38750000000000001</v>
      </c>
      <c r="F95" s="20"/>
    </row>
    <row r="96" spans="1:6" x14ac:dyDescent="0.2">
      <c r="A96" s="1">
        <v>90</v>
      </c>
      <c r="B96" s="46"/>
      <c r="C96" s="26"/>
      <c r="D96" s="26">
        <f t="shared" si="8"/>
        <v>256.7789646672145</v>
      </c>
      <c r="E96" s="4">
        <f t="shared" si="7"/>
        <v>0.36509999999999998</v>
      </c>
      <c r="F96" s="20"/>
    </row>
    <row r="97" spans="1:6" x14ac:dyDescent="0.2">
      <c r="A97" s="1">
        <v>91</v>
      </c>
      <c r="B97" s="43"/>
      <c r="C97" s="26"/>
      <c r="D97" s="26">
        <f t="shared" si="8"/>
        <v>274.12280701754383</v>
      </c>
      <c r="E97" s="4">
        <f t="shared" si="7"/>
        <v>0.34200000000000003</v>
      </c>
      <c r="F97" s="20"/>
    </row>
    <row r="98" spans="1:6" x14ac:dyDescent="0.2">
      <c r="A98" s="1">
        <v>92</v>
      </c>
      <c r="B98" s="43"/>
      <c r="C98" s="26"/>
      <c r="D98" s="26">
        <f t="shared" si="8"/>
        <v>294.81132075471697</v>
      </c>
      <c r="E98" s="4">
        <f t="shared" ref="E98:E106" si="11">ROUND(1-IF(A98&lt;I$3,0,IF(A98&lt;I$4,G$3*(A98-I$3)^2,G$2+G$4*(A98-I$4)+(A98&gt;I$5)*G$5*(A98-I$5)^2)),4)</f>
        <v>0.318</v>
      </c>
      <c r="F98" s="20"/>
    </row>
    <row r="99" spans="1:6" x14ac:dyDescent="0.2">
      <c r="A99" s="1">
        <v>93</v>
      </c>
      <c r="B99" s="43"/>
      <c r="C99" s="26"/>
      <c r="D99" s="26">
        <f t="shared" si="8"/>
        <v>319.74761255115959</v>
      </c>
      <c r="E99" s="4">
        <f t="shared" si="11"/>
        <v>0.29320000000000002</v>
      </c>
      <c r="F99" s="20"/>
    </row>
    <row r="100" spans="1:6" x14ac:dyDescent="0.2">
      <c r="A100" s="1">
        <v>94</v>
      </c>
      <c r="B100" s="43"/>
      <c r="C100" s="26"/>
      <c r="D100" s="26">
        <f t="shared" si="8"/>
        <v>350.20545386626821</v>
      </c>
      <c r="E100" s="4">
        <f t="shared" si="11"/>
        <v>0.26769999999999999</v>
      </c>
      <c r="F100" s="20"/>
    </row>
    <row r="101" spans="1:6" x14ac:dyDescent="0.2">
      <c r="A101" s="1">
        <v>95</v>
      </c>
      <c r="B101" s="43"/>
      <c r="C101" s="26"/>
      <c r="D101" s="26">
        <f t="shared" si="8"/>
        <v>388.52051388313305</v>
      </c>
      <c r="E101" s="4">
        <f t="shared" si="11"/>
        <v>0.24129999999999999</v>
      </c>
      <c r="F101" s="20"/>
    </row>
    <row r="102" spans="1:6" x14ac:dyDescent="0.2">
      <c r="A102" s="1">
        <v>96</v>
      </c>
      <c r="B102" s="43"/>
      <c r="C102" s="26"/>
      <c r="D102" s="26">
        <f t="shared" si="8"/>
        <v>437.87949556282109</v>
      </c>
      <c r="E102" s="4">
        <f t="shared" si="11"/>
        <v>0.21410000000000001</v>
      </c>
      <c r="F102" s="20"/>
    </row>
    <row r="103" spans="1:6" x14ac:dyDescent="0.2">
      <c r="A103" s="1">
        <v>97</v>
      </c>
      <c r="B103" s="43"/>
      <c r="C103" s="26"/>
      <c r="D103" s="26">
        <f t="shared" si="8"/>
        <v>503.49087003222343</v>
      </c>
      <c r="E103" s="4">
        <f t="shared" si="11"/>
        <v>0.1862</v>
      </c>
    </row>
    <row r="104" spans="1:6" x14ac:dyDescent="0.2">
      <c r="A104" s="1">
        <v>98</v>
      </c>
      <c r="B104" s="43"/>
      <c r="C104" s="26"/>
      <c r="D104" s="26">
        <f t="shared" si="8"/>
        <v>595.61626429479031</v>
      </c>
      <c r="E104" s="4">
        <f t="shared" si="11"/>
        <v>0.15740000000000001</v>
      </c>
    </row>
    <row r="105" spans="1:6" x14ac:dyDescent="0.2">
      <c r="A105" s="1">
        <v>99</v>
      </c>
      <c r="B105" s="1" t="s">
        <v>82</v>
      </c>
      <c r="C105" s="26"/>
      <c r="D105" s="26">
        <f t="shared" si="8"/>
        <v>733.56807511737088</v>
      </c>
      <c r="E105" s="4">
        <f t="shared" si="11"/>
        <v>0.1278</v>
      </c>
    </row>
    <row r="106" spans="1:6" x14ac:dyDescent="0.2">
      <c r="A106" s="1">
        <v>100</v>
      </c>
      <c r="D106" s="26">
        <f t="shared" si="8"/>
        <v>961.53846153846155</v>
      </c>
      <c r="E106" s="4">
        <f t="shared" si="11"/>
        <v>9.7500000000000003E-2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A7" zoomScale="87" zoomScaleNormal="87" workbookViewId="0">
      <selection activeCell="C13" sqref="C13"/>
    </sheetView>
  </sheetViews>
  <sheetFormatPr defaultColWidth="9.6640625" defaultRowHeight="15" x14ac:dyDescent="0.2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5546875" style="1" customWidth="1"/>
    <col min="11" max="11" width="9.6640625" style="1"/>
    <col min="12" max="12" width="12.44140625" style="1" customWidth="1"/>
    <col min="13" max="13" width="13.88671875" style="1" customWidth="1"/>
    <col min="14" max="15" width="9.6640625" style="1"/>
    <col min="16" max="16" width="15.77734375" style="1" customWidth="1"/>
    <col min="17" max="17" width="19" style="1" customWidth="1"/>
    <col min="18" max="16384" width="9.6640625" style="1"/>
  </cols>
  <sheetData>
    <row r="1" spans="1:21" ht="29.1" customHeight="1" x14ac:dyDescent="0.25">
      <c r="A1" s="31" t="s">
        <v>169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0.04</v>
      </c>
      <c r="G2" s="105">
        <f>(+I$4-I$3)*G$4/2</f>
        <v>9.0691999999999995E-2</v>
      </c>
      <c r="H2" s="106"/>
      <c r="I2" s="106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1.6000000000000001E-3</v>
      </c>
      <c r="G3" s="105">
        <f>G4/(2*(+I4-I3))</f>
        <v>3.3719512195121956E-4</v>
      </c>
      <c r="H3" s="107">
        <v>22</v>
      </c>
      <c r="I3" s="279">
        <v>31.6</v>
      </c>
      <c r="J3" s="7"/>
    </row>
    <row r="4" spans="1:21" ht="15.75" x14ac:dyDescent="0.25">
      <c r="A4" s="32"/>
      <c r="B4" s="32"/>
      <c r="C4" s="32"/>
      <c r="D4" s="36">
        <f>Parameters!G26</f>
        <v>9.3101851851851838E-2</v>
      </c>
      <c r="E4" s="37">
        <f>D4*1440</f>
        <v>134.06666666666663</v>
      </c>
      <c r="F4" s="295">
        <v>1.6E-2</v>
      </c>
      <c r="G4" s="35">
        <v>1.106E-2</v>
      </c>
      <c r="H4" s="107">
        <v>17</v>
      </c>
      <c r="I4" s="279">
        <v>48</v>
      </c>
    </row>
    <row r="5" spans="1:21" ht="15.75" x14ac:dyDescent="0.25">
      <c r="A5" s="32"/>
      <c r="B5" s="32"/>
      <c r="C5" s="32"/>
      <c r="D5" s="36"/>
      <c r="E5" s="32">
        <f>E4*60</f>
        <v>8043.9999999999982</v>
      </c>
      <c r="F5" s="295">
        <v>9.1E-4</v>
      </c>
      <c r="G5" s="35">
        <v>4.0000000000000002E-4</v>
      </c>
      <c r="H5" s="107">
        <v>15</v>
      </c>
      <c r="I5" s="279">
        <v>74</v>
      </c>
    </row>
    <row r="6" spans="1:21" ht="78.75" x14ac:dyDescent="0.25">
      <c r="A6" s="38" t="s">
        <v>71</v>
      </c>
      <c r="B6" s="38" t="s">
        <v>544</v>
      </c>
      <c r="C6" s="38" t="s">
        <v>545</v>
      </c>
      <c r="D6" s="38" t="s">
        <v>1468</v>
      </c>
      <c r="E6" s="38" t="s">
        <v>547</v>
      </c>
      <c r="F6" s="38" t="s">
        <v>548</v>
      </c>
      <c r="G6" s="38" t="s">
        <v>549</v>
      </c>
      <c r="H6" s="293" t="s">
        <v>1464</v>
      </c>
      <c r="I6" s="38" t="s">
        <v>71</v>
      </c>
      <c r="J6" s="178" t="s">
        <v>551</v>
      </c>
      <c r="K6" s="181" t="s">
        <v>550</v>
      </c>
      <c r="L6" s="236" t="s">
        <v>1455</v>
      </c>
      <c r="M6" s="266" t="s">
        <v>857</v>
      </c>
      <c r="N6" s="266" t="s">
        <v>858</v>
      </c>
      <c r="O6" s="266" t="s">
        <v>859</v>
      </c>
      <c r="P6" s="267" t="s">
        <v>860</v>
      </c>
      <c r="Q6" s="246" t="s">
        <v>861</v>
      </c>
      <c r="R6" s="268" t="s">
        <v>862</v>
      </c>
      <c r="S6" s="267" t="s">
        <v>863</v>
      </c>
      <c r="T6" s="265" t="s">
        <v>864</v>
      </c>
    </row>
    <row r="7" spans="1:21" x14ac:dyDescent="0.2">
      <c r="A7" s="1">
        <v>1</v>
      </c>
      <c r="B7" s="227"/>
      <c r="F7" s="146"/>
      <c r="G7" s="146"/>
      <c r="H7" s="207"/>
      <c r="I7" s="1">
        <v>1</v>
      </c>
      <c r="J7" s="252"/>
      <c r="K7" s="182"/>
      <c r="L7" s="227"/>
      <c r="S7" s="271"/>
    </row>
    <row r="8" spans="1:21" x14ac:dyDescent="0.2">
      <c r="A8" s="1">
        <v>2</v>
      </c>
      <c r="B8" s="227"/>
      <c r="F8" s="146"/>
      <c r="G8" s="146"/>
      <c r="H8" s="207"/>
      <c r="I8" s="1">
        <v>2</v>
      </c>
      <c r="J8" s="252"/>
      <c r="K8" s="182"/>
      <c r="L8" s="227"/>
      <c r="S8" s="271"/>
    </row>
    <row r="9" spans="1:21" x14ac:dyDescent="0.2">
      <c r="A9" s="1">
        <v>3</v>
      </c>
      <c r="B9" s="227"/>
      <c r="C9" s="26"/>
      <c r="D9" s="26"/>
      <c r="E9" s="4">
        <f t="shared" ref="E9:E31" si="0">ROUND(1-IF(A9&gt;=H$3,0,IF(A9&gt;=H$4,F$3*(A9-H$3)^2,F$2+F$4*(H$4-A9)+(A9&lt;H$5)*F$5*(H$5-A9)^2)),4)</f>
        <v>0.60499999999999998</v>
      </c>
      <c r="F9" s="146"/>
      <c r="G9" s="146"/>
      <c r="H9" s="294"/>
      <c r="I9" s="1">
        <v>3</v>
      </c>
      <c r="J9" s="253"/>
      <c r="K9" s="182"/>
      <c r="L9" s="227"/>
      <c r="P9" s="42"/>
      <c r="S9" s="271"/>
    </row>
    <row r="10" spans="1:21" x14ac:dyDescent="0.2">
      <c r="A10" s="1">
        <v>4</v>
      </c>
      <c r="B10" s="249"/>
      <c r="C10" s="26"/>
      <c r="D10" s="26">
        <f t="shared" ref="D10:D41" si="1">E$4/E10</f>
        <v>208.85911616555012</v>
      </c>
      <c r="E10" s="4">
        <f t="shared" si="0"/>
        <v>0.64190000000000003</v>
      </c>
      <c r="F10" s="26">
        <v>205.83168667983986</v>
      </c>
      <c r="G10" s="146"/>
      <c r="H10" s="294"/>
      <c r="I10" s="1">
        <v>4</v>
      </c>
      <c r="J10" s="253"/>
      <c r="K10" s="183"/>
      <c r="L10" s="249"/>
      <c r="P10" s="42"/>
      <c r="S10" s="271"/>
    </row>
    <row r="11" spans="1:21" x14ac:dyDescent="0.2">
      <c r="A11" s="1">
        <v>5</v>
      </c>
      <c r="B11" s="250"/>
      <c r="C11" s="26"/>
      <c r="D11" s="26">
        <f t="shared" si="1"/>
        <v>198.03052683407182</v>
      </c>
      <c r="E11" s="4">
        <f t="shared" si="0"/>
        <v>0.67700000000000005</v>
      </c>
      <c r="F11" s="26">
        <v>195.40644540644541</v>
      </c>
      <c r="G11" s="146">
        <v>296.60000000000002</v>
      </c>
      <c r="H11" s="294">
        <f t="shared" ref="H11:H74" si="2">((F11-D11)/F11)</f>
        <v>-1.3428837632086894E-2</v>
      </c>
      <c r="I11" s="1">
        <v>5</v>
      </c>
      <c r="J11" s="253"/>
      <c r="K11" s="183"/>
      <c r="L11" s="250"/>
      <c r="M11" s="24"/>
      <c r="N11" s="24"/>
      <c r="O11" s="24"/>
      <c r="P11" s="42"/>
      <c r="S11" s="271"/>
    </row>
    <row r="12" spans="1:21" x14ac:dyDescent="0.2">
      <c r="A12" s="1">
        <v>6</v>
      </c>
      <c r="B12" s="250">
        <v>0.18578703703703703</v>
      </c>
      <c r="C12" s="26">
        <f t="shared" ref="C12:C75" si="3">B12*1440</f>
        <v>267.5333333333333</v>
      </c>
      <c r="D12" s="26">
        <f t="shared" si="1"/>
        <v>188.74653902107084</v>
      </c>
      <c r="E12" s="4">
        <f t="shared" si="0"/>
        <v>0.71030000000000004</v>
      </c>
      <c r="F12" s="26">
        <v>186.44728991693057</v>
      </c>
      <c r="G12" s="146">
        <v>240.6</v>
      </c>
      <c r="H12" s="294">
        <f t="shared" si="2"/>
        <v>-1.2331898764335361E-2</v>
      </c>
      <c r="I12" s="1">
        <v>6</v>
      </c>
      <c r="J12" s="253">
        <f t="shared" ref="J12:J43" si="4">100*(F12/C12)</f>
        <v>69.691237197955616</v>
      </c>
      <c r="K12" s="183">
        <f t="shared" ref="K12:K43" si="5">100*(D12/C12)</f>
        <v>70.550662479842089</v>
      </c>
      <c r="L12" s="250">
        <v>0.18578703703703703</v>
      </c>
      <c r="M12" s="255" t="s">
        <v>716</v>
      </c>
      <c r="N12" s="255" t="s">
        <v>1333</v>
      </c>
      <c r="O12" s="255" t="s">
        <v>642</v>
      </c>
      <c r="P12" s="256">
        <v>23074</v>
      </c>
      <c r="Q12" s="257"/>
      <c r="R12" s="255" t="s">
        <v>1334</v>
      </c>
      <c r="S12" s="272">
        <v>25551</v>
      </c>
      <c r="T12" s="257"/>
      <c r="U12" s="257"/>
    </row>
    <row r="13" spans="1:21" x14ac:dyDescent="0.2">
      <c r="A13" s="1">
        <v>7</v>
      </c>
      <c r="B13" s="250">
        <v>0.16506944444444446</v>
      </c>
      <c r="C13" s="26">
        <f t="shared" si="3"/>
        <v>237.70000000000002</v>
      </c>
      <c r="D13" s="26">
        <f t="shared" si="1"/>
        <v>180.73155387795447</v>
      </c>
      <c r="E13" s="4">
        <f t="shared" si="0"/>
        <v>0.74180000000000001</v>
      </c>
      <c r="F13" s="26">
        <v>178.6971056567256</v>
      </c>
      <c r="G13" s="146">
        <v>231.9</v>
      </c>
      <c r="H13" s="294">
        <f t="shared" si="2"/>
        <v>-1.1384897442810377E-2</v>
      </c>
      <c r="I13" s="1">
        <v>7</v>
      </c>
      <c r="J13" s="253">
        <f t="shared" si="4"/>
        <v>75.177579157225736</v>
      </c>
      <c r="K13" s="183">
        <f t="shared" si="5"/>
        <v>76.033468185929507</v>
      </c>
      <c r="L13" s="250">
        <v>0.16506944444444446</v>
      </c>
      <c r="M13" s="255" t="s">
        <v>716</v>
      </c>
      <c r="N13" s="255" t="s">
        <v>1333</v>
      </c>
      <c r="O13" s="255" t="s">
        <v>642</v>
      </c>
      <c r="P13" s="256">
        <v>23074</v>
      </c>
      <c r="Q13" s="257"/>
      <c r="R13" s="255" t="s">
        <v>1334</v>
      </c>
      <c r="S13" s="272">
        <v>25915</v>
      </c>
      <c r="T13" s="257"/>
      <c r="U13" s="257"/>
    </row>
    <row r="14" spans="1:21" x14ac:dyDescent="0.2">
      <c r="A14" s="1">
        <v>8</v>
      </c>
      <c r="B14" s="250">
        <v>0.13430555555555554</v>
      </c>
      <c r="C14" s="26">
        <f t="shared" si="3"/>
        <v>193.39999999999998</v>
      </c>
      <c r="D14" s="26">
        <f t="shared" si="1"/>
        <v>173.79656036643328</v>
      </c>
      <c r="E14" s="4">
        <f t="shared" si="0"/>
        <v>0.77139999999999997</v>
      </c>
      <c r="F14" s="26">
        <v>171.97951062568791</v>
      </c>
      <c r="G14" s="146">
        <v>193.39999999999998</v>
      </c>
      <c r="H14" s="294">
        <f t="shared" si="2"/>
        <v>-1.0565501286372247E-2</v>
      </c>
      <c r="I14" s="1">
        <v>8</v>
      </c>
      <c r="J14" s="253">
        <f t="shared" si="4"/>
        <v>88.924255752682484</v>
      </c>
      <c r="K14" s="183">
        <f t="shared" si="5"/>
        <v>89.863785091227143</v>
      </c>
      <c r="L14" s="250">
        <v>0.13430555555555554</v>
      </c>
      <c r="M14" s="255" t="s">
        <v>1211</v>
      </c>
      <c r="N14" s="255" t="s">
        <v>1212</v>
      </c>
      <c r="O14" s="255" t="s">
        <v>642</v>
      </c>
      <c r="P14" s="256">
        <v>27357</v>
      </c>
      <c r="Q14" s="257"/>
      <c r="R14" s="255" t="s">
        <v>646</v>
      </c>
      <c r="S14" s="272">
        <v>30633</v>
      </c>
      <c r="T14" s="257"/>
      <c r="U14" s="257"/>
    </row>
    <row r="15" spans="1:21" x14ac:dyDescent="0.2">
      <c r="A15" s="1">
        <v>9</v>
      </c>
      <c r="B15" s="250">
        <v>0.13265046296296296</v>
      </c>
      <c r="C15" s="26">
        <f t="shared" si="3"/>
        <v>191.01666666666665</v>
      </c>
      <c r="D15" s="26">
        <f t="shared" si="1"/>
        <v>167.75108441775103</v>
      </c>
      <c r="E15" s="4">
        <f t="shared" si="0"/>
        <v>0.79920000000000002</v>
      </c>
      <c r="F15" s="26">
        <v>166.11465489041541</v>
      </c>
      <c r="G15" s="146">
        <v>191.01666666666665</v>
      </c>
      <c r="H15" s="294">
        <f t="shared" si="2"/>
        <v>-9.8512050512049171E-3</v>
      </c>
      <c r="I15" s="1">
        <v>9</v>
      </c>
      <c r="J15" s="253">
        <f t="shared" si="4"/>
        <v>86.963435070455674</v>
      </c>
      <c r="K15" s="183">
        <f t="shared" si="5"/>
        <v>87.820129701291876</v>
      </c>
      <c r="L15" s="250">
        <v>0.13265046296296296</v>
      </c>
      <c r="M15" s="255" t="s">
        <v>758</v>
      </c>
      <c r="N15" s="255" t="s">
        <v>1335</v>
      </c>
      <c r="O15" s="255" t="s">
        <v>642</v>
      </c>
      <c r="P15" s="256">
        <v>24349</v>
      </c>
      <c r="Q15" s="257"/>
      <c r="R15" s="255" t="s">
        <v>1336</v>
      </c>
      <c r="S15" s="272">
        <v>27818</v>
      </c>
      <c r="T15" s="257"/>
      <c r="U15" s="257"/>
    </row>
    <row r="16" spans="1:21" x14ac:dyDescent="0.2">
      <c r="A16" s="1">
        <v>10</v>
      </c>
      <c r="B16" s="250">
        <v>0.1236226851851852</v>
      </c>
      <c r="C16" s="26">
        <f t="shared" si="3"/>
        <v>178.01666666666668</v>
      </c>
      <c r="D16" s="26">
        <f t="shared" si="1"/>
        <v>162.44597923987232</v>
      </c>
      <c r="E16" s="4">
        <f t="shared" si="0"/>
        <v>0.82530000000000003</v>
      </c>
      <c r="F16" s="26">
        <v>160.96121082451759</v>
      </c>
      <c r="G16" s="146">
        <v>178.01666666666668</v>
      </c>
      <c r="H16" s="294">
        <f t="shared" si="2"/>
        <v>-9.2243864701877752E-3</v>
      </c>
      <c r="I16" s="1">
        <v>10</v>
      </c>
      <c r="J16" s="253">
        <f t="shared" si="4"/>
        <v>90.419180315242528</v>
      </c>
      <c r="K16" s="183">
        <f t="shared" si="5"/>
        <v>91.253241778787924</v>
      </c>
      <c r="L16" s="250">
        <v>0.1236226851851852</v>
      </c>
      <c r="M16" s="255" t="s">
        <v>758</v>
      </c>
      <c r="N16" s="255" t="s">
        <v>1335</v>
      </c>
      <c r="O16" s="255" t="s">
        <v>642</v>
      </c>
      <c r="P16" s="256">
        <v>24349</v>
      </c>
      <c r="Q16" s="257"/>
      <c r="R16" s="255" t="s">
        <v>1336</v>
      </c>
      <c r="S16" s="272">
        <v>28182</v>
      </c>
      <c r="T16" s="257"/>
      <c r="U16" s="257"/>
    </row>
    <row r="17" spans="1:21" x14ac:dyDescent="0.2">
      <c r="A17" s="1">
        <v>11</v>
      </c>
      <c r="B17" s="250">
        <v>0.11760416666666666</v>
      </c>
      <c r="C17" s="26">
        <f t="shared" si="3"/>
        <v>169.35</v>
      </c>
      <c r="D17" s="26">
        <f t="shared" si="1"/>
        <v>157.83690448159481</v>
      </c>
      <c r="E17" s="4">
        <f t="shared" si="0"/>
        <v>0.84940000000000004</v>
      </c>
      <c r="F17" s="26">
        <v>156.47869963793235</v>
      </c>
      <c r="G17" s="146">
        <v>169.35</v>
      </c>
      <c r="H17" s="294">
        <f t="shared" si="2"/>
        <v>-8.6798065602867371E-3</v>
      </c>
      <c r="I17" s="1">
        <v>11</v>
      </c>
      <c r="J17" s="253">
        <f t="shared" si="4"/>
        <v>92.399586441058375</v>
      </c>
      <c r="K17" s="183">
        <f t="shared" si="5"/>
        <v>93.201596977617257</v>
      </c>
      <c r="L17" s="250">
        <v>0.11760416666666666</v>
      </c>
      <c r="M17" s="255" t="s">
        <v>952</v>
      </c>
      <c r="N17" s="255" t="s">
        <v>953</v>
      </c>
      <c r="O17" s="255" t="s">
        <v>642</v>
      </c>
      <c r="P17" s="256">
        <v>28075</v>
      </c>
      <c r="Q17" s="257" t="s">
        <v>1337</v>
      </c>
      <c r="R17" s="255" t="s">
        <v>1278</v>
      </c>
      <c r="S17" s="272">
        <v>32208</v>
      </c>
      <c r="T17" s="258"/>
      <c r="U17" s="257" t="s">
        <v>1338</v>
      </c>
    </row>
    <row r="18" spans="1:21" x14ac:dyDescent="0.2">
      <c r="A18" s="1">
        <v>12</v>
      </c>
      <c r="B18" s="250">
        <v>0.12086805555555556</v>
      </c>
      <c r="C18" s="26">
        <f t="shared" si="3"/>
        <v>174.05</v>
      </c>
      <c r="D18" s="26">
        <f t="shared" si="1"/>
        <v>153.78144834442145</v>
      </c>
      <c r="E18" s="4">
        <f t="shared" si="0"/>
        <v>0.87180000000000002</v>
      </c>
      <c r="F18" s="26">
        <v>152.53059998498159</v>
      </c>
      <c r="G18" s="146">
        <v>174.05</v>
      </c>
      <c r="H18" s="294">
        <f t="shared" si="2"/>
        <v>-8.2006388197713598E-3</v>
      </c>
      <c r="I18" s="1">
        <v>12</v>
      </c>
      <c r="J18" s="253">
        <f t="shared" si="4"/>
        <v>87.636081577122425</v>
      </c>
      <c r="K18" s="183">
        <f t="shared" si="5"/>
        <v>88.354753429716425</v>
      </c>
      <c r="L18" s="250">
        <v>0.12086805555555556</v>
      </c>
      <c r="M18" s="255" t="s">
        <v>1339</v>
      </c>
      <c r="N18" s="255" t="s">
        <v>1340</v>
      </c>
      <c r="O18" s="255" t="s">
        <v>756</v>
      </c>
      <c r="P18" s="256">
        <v>27160</v>
      </c>
      <c r="Q18" s="257"/>
      <c r="R18" s="255" t="s">
        <v>1341</v>
      </c>
      <c r="S18" s="272">
        <v>31704</v>
      </c>
      <c r="T18" s="257"/>
      <c r="U18" s="257"/>
    </row>
    <row r="19" spans="1:21" x14ac:dyDescent="0.2">
      <c r="A19" s="1">
        <v>13</v>
      </c>
      <c r="B19" s="250">
        <v>0.11392361111111111</v>
      </c>
      <c r="C19" s="26">
        <f t="shared" si="3"/>
        <v>164.05</v>
      </c>
      <c r="D19" s="26">
        <f t="shared" si="1"/>
        <v>150.23158523830864</v>
      </c>
      <c r="E19" s="4">
        <f t="shared" si="0"/>
        <v>0.89239999999999997</v>
      </c>
      <c r="F19" s="26">
        <v>149.07162777043885</v>
      </c>
      <c r="G19" s="146">
        <v>164.05</v>
      </c>
      <c r="H19" s="294">
        <f t="shared" si="2"/>
        <v>-7.7812088404646054E-3</v>
      </c>
      <c r="I19" s="1">
        <v>13</v>
      </c>
      <c r="J19" s="253">
        <f t="shared" si="4"/>
        <v>90.869629850922792</v>
      </c>
      <c r="K19" s="183">
        <f t="shared" si="5"/>
        <v>91.576705418048547</v>
      </c>
      <c r="L19" s="250">
        <v>0.11392361111111111</v>
      </c>
      <c r="M19" s="255" t="s">
        <v>1342</v>
      </c>
      <c r="N19" s="255" t="s">
        <v>1343</v>
      </c>
      <c r="O19" s="255" t="s">
        <v>1344</v>
      </c>
      <c r="P19" s="256">
        <v>26799</v>
      </c>
      <c r="Q19" s="257"/>
      <c r="R19" s="255" t="s">
        <v>1345</v>
      </c>
      <c r="S19" s="272">
        <v>31851</v>
      </c>
      <c r="T19" s="257"/>
      <c r="U19" s="257"/>
    </row>
    <row r="20" spans="1:21" x14ac:dyDescent="0.2">
      <c r="A20" s="1">
        <v>14</v>
      </c>
      <c r="B20" s="250">
        <v>0.1063425925925926</v>
      </c>
      <c r="C20" s="26">
        <f t="shared" si="3"/>
        <v>153.13333333333335</v>
      </c>
      <c r="D20" s="26">
        <f t="shared" si="1"/>
        <v>147.14813595287742</v>
      </c>
      <c r="E20" s="4">
        <f t="shared" si="0"/>
        <v>0.91110000000000002</v>
      </c>
      <c r="F20" s="26">
        <v>146.06478984647467</v>
      </c>
      <c r="G20" s="146">
        <v>153.13333333333335</v>
      </c>
      <c r="H20" s="294">
        <f t="shared" si="2"/>
        <v>-7.4168874479704347E-3</v>
      </c>
      <c r="I20" s="1">
        <v>14</v>
      </c>
      <c r="J20" s="253">
        <f t="shared" si="4"/>
        <v>95.384059542756631</v>
      </c>
      <c r="K20" s="183">
        <f t="shared" si="5"/>
        <v>96.091512376715755</v>
      </c>
      <c r="L20" s="250">
        <v>0.1063425925925926</v>
      </c>
      <c r="M20" s="255" t="s">
        <v>1346</v>
      </c>
      <c r="N20" s="255" t="s">
        <v>1347</v>
      </c>
      <c r="O20" s="255" t="s">
        <v>964</v>
      </c>
      <c r="P20" s="256">
        <v>32331</v>
      </c>
      <c r="Q20" s="257"/>
      <c r="R20" s="255" t="s">
        <v>965</v>
      </c>
      <c r="S20" s="272">
        <v>37549</v>
      </c>
      <c r="T20" s="257"/>
      <c r="U20" s="257"/>
    </row>
    <row r="21" spans="1:21" x14ac:dyDescent="0.2">
      <c r="A21" s="1">
        <v>15</v>
      </c>
      <c r="B21" s="250">
        <v>0.10394675925925927</v>
      </c>
      <c r="C21" s="26">
        <f t="shared" si="3"/>
        <v>149.68333333333334</v>
      </c>
      <c r="D21" s="26">
        <f t="shared" si="1"/>
        <v>144.46839080459765</v>
      </c>
      <c r="E21" s="4">
        <f t="shared" si="0"/>
        <v>0.92800000000000005</v>
      </c>
      <c r="F21" s="26">
        <v>143.44985875706215</v>
      </c>
      <c r="G21" s="146">
        <v>149.68333333333334</v>
      </c>
      <c r="H21" s="294">
        <f t="shared" si="2"/>
        <v>-7.1002652519890205E-3</v>
      </c>
      <c r="I21" s="1">
        <v>15</v>
      </c>
      <c r="J21" s="253">
        <f t="shared" si="4"/>
        <v>95.835558684152417</v>
      </c>
      <c r="K21" s="183">
        <f t="shared" si="5"/>
        <v>96.516016571382451</v>
      </c>
      <c r="L21" s="250">
        <v>0.10394675925925927</v>
      </c>
      <c r="M21" s="255" t="s">
        <v>1348</v>
      </c>
      <c r="N21" s="255" t="s">
        <v>1349</v>
      </c>
      <c r="O21" s="255" t="s">
        <v>964</v>
      </c>
      <c r="P21" s="256">
        <v>31857</v>
      </c>
      <c r="Q21" s="257"/>
      <c r="R21" s="255" t="s">
        <v>965</v>
      </c>
      <c r="S21" s="272">
        <v>37549</v>
      </c>
      <c r="T21" s="257"/>
      <c r="U21" s="257"/>
    </row>
    <row r="22" spans="1:21" x14ac:dyDescent="0.2">
      <c r="A22" s="1">
        <v>16</v>
      </c>
      <c r="B22" s="250">
        <v>0.10545138888888889</v>
      </c>
      <c r="C22" s="26">
        <f t="shared" si="3"/>
        <v>151.85</v>
      </c>
      <c r="D22" s="26">
        <f t="shared" si="1"/>
        <v>142.0197740112994</v>
      </c>
      <c r="E22" s="4">
        <f t="shared" si="0"/>
        <v>0.94399999999999995</v>
      </c>
      <c r="F22" s="26">
        <v>141.05902777777777</v>
      </c>
      <c r="G22" s="146">
        <v>151.85</v>
      </c>
      <c r="H22" s="294">
        <f t="shared" si="2"/>
        <v>-6.8109517601041281E-3</v>
      </c>
      <c r="I22" s="1">
        <v>16</v>
      </c>
      <c r="J22" s="253">
        <f t="shared" si="4"/>
        <v>92.893663337357765</v>
      </c>
      <c r="K22" s="183">
        <f t="shared" si="5"/>
        <v>93.526357597167859</v>
      </c>
      <c r="L22" s="250">
        <v>0.10545138888888889</v>
      </c>
      <c r="M22" s="255" t="s">
        <v>1350</v>
      </c>
      <c r="N22" s="255" t="s">
        <v>1351</v>
      </c>
      <c r="O22" s="255" t="s">
        <v>964</v>
      </c>
      <c r="P22" s="256">
        <v>31377</v>
      </c>
      <c r="Q22" s="257"/>
      <c r="R22" s="255" t="s">
        <v>965</v>
      </c>
      <c r="S22" s="272">
        <v>37549</v>
      </c>
      <c r="T22" s="257"/>
      <c r="U22" s="257"/>
    </row>
    <row r="23" spans="1:21" x14ac:dyDescent="0.2">
      <c r="A23" s="1">
        <v>17</v>
      </c>
      <c r="B23" s="250">
        <v>9.9733796296296306E-2</v>
      </c>
      <c r="C23" s="26">
        <f t="shared" si="3"/>
        <v>143.61666666666667</v>
      </c>
      <c r="D23" s="26">
        <f t="shared" si="1"/>
        <v>139.65277777777774</v>
      </c>
      <c r="E23" s="4">
        <f t="shared" si="0"/>
        <v>0.96</v>
      </c>
      <c r="F23" s="26">
        <v>138.74658469945354</v>
      </c>
      <c r="G23" s="146">
        <v>143.61666666666667</v>
      </c>
      <c r="H23" s="294">
        <f t="shared" si="2"/>
        <v>-6.5312820512819199E-3</v>
      </c>
      <c r="I23" s="1">
        <v>17</v>
      </c>
      <c r="J23" s="253">
        <f t="shared" si="4"/>
        <v>96.60897159066046</v>
      </c>
      <c r="K23" s="183">
        <f t="shared" si="5"/>
        <v>97.239952032803345</v>
      </c>
      <c r="L23" s="250">
        <v>9.9733796296296306E-2</v>
      </c>
      <c r="M23" s="255" t="s">
        <v>1352</v>
      </c>
      <c r="N23" s="255" t="s">
        <v>1229</v>
      </c>
      <c r="O23" s="255" t="s">
        <v>964</v>
      </c>
      <c r="P23" s="256">
        <v>30649</v>
      </c>
      <c r="Q23" s="257"/>
      <c r="R23" s="255" t="s">
        <v>965</v>
      </c>
      <c r="S23" s="272">
        <v>37178</v>
      </c>
      <c r="T23" s="257"/>
      <c r="U23" s="257"/>
    </row>
    <row r="24" spans="1:21" x14ac:dyDescent="0.2">
      <c r="A24" s="1">
        <v>18</v>
      </c>
      <c r="B24" s="250">
        <v>9.9050925925925917E-2</v>
      </c>
      <c r="C24" s="26">
        <f t="shared" si="3"/>
        <v>142.63333333333333</v>
      </c>
      <c r="D24" s="26">
        <f t="shared" si="1"/>
        <v>137.58894362342633</v>
      </c>
      <c r="E24" s="4">
        <f t="shared" si="0"/>
        <v>0.97440000000000004</v>
      </c>
      <c r="F24" s="26">
        <v>136.88129653964083</v>
      </c>
      <c r="G24" s="146">
        <v>142.63333333333333</v>
      </c>
      <c r="H24" s="294">
        <f t="shared" si="2"/>
        <v>-5.1697865353033685E-3</v>
      </c>
      <c r="I24" s="1">
        <v>18</v>
      </c>
      <c r="J24" s="253">
        <f t="shared" si="4"/>
        <v>95.967256279252737</v>
      </c>
      <c r="K24" s="183">
        <f t="shared" si="5"/>
        <v>96.463386508595235</v>
      </c>
      <c r="L24" s="250">
        <v>9.9050925925925917E-2</v>
      </c>
      <c r="M24" s="255" t="s">
        <v>1353</v>
      </c>
      <c r="N24" s="255" t="s">
        <v>1354</v>
      </c>
      <c r="O24" s="255" t="s">
        <v>964</v>
      </c>
      <c r="P24" s="256">
        <v>32877</v>
      </c>
      <c r="Q24" s="257"/>
      <c r="R24" s="255" t="s">
        <v>1355</v>
      </c>
      <c r="S24" s="272">
        <v>39452</v>
      </c>
      <c r="T24" s="257"/>
      <c r="U24" s="257"/>
    </row>
    <row r="25" spans="1:21" x14ac:dyDescent="0.2">
      <c r="A25" s="1">
        <v>19</v>
      </c>
      <c r="B25" s="250">
        <v>9.7905092592592599E-2</v>
      </c>
      <c r="C25" s="26">
        <f t="shared" si="3"/>
        <v>140.98333333333335</v>
      </c>
      <c r="D25" s="26">
        <f t="shared" si="1"/>
        <v>136.02543290043286</v>
      </c>
      <c r="E25" s="4">
        <f t="shared" si="0"/>
        <v>0.98560000000000003</v>
      </c>
      <c r="F25" s="26">
        <v>135.78328152678898</v>
      </c>
      <c r="G25" s="146">
        <v>143.85</v>
      </c>
      <c r="H25" s="294">
        <f t="shared" si="2"/>
        <v>-1.783366633366448E-3</v>
      </c>
      <c r="I25" s="1">
        <v>19</v>
      </c>
      <c r="J25" s="253">
        <f t="shared" si="4"/>
        <v>96.311584012381346</v>
      </c>
      <c r="K25" s="183">
        <f t="shared" si="5"/>
        <v>96.4833428777157</v>
      </c>
      <c r="L25" s="250">
        <v>9.7905092592592599E-2</v>
      </c>
      <c r="M25" s="255" t="s">
        <v>1356</v>
      </c>
      <c r="N25" s="255" t="s">
        <v>1357</v>
      </c>
      <c r="O25" s="255" t="s">
        <v>673</v>
      </c>
      <c r="P25" s="256">
        <v>35085</v>
      </c>
      <c r="Q25" s="257" t="s">
        <v>1358</v>
      </c>
      <c r="R25" s="255" t="s">
        <v>1359</v>
      </c>
      <c r="S25" s="272">
        <v>42027</v>
      </c>
      <c r="T25" s="257"/>
      <c r="U25" s="257"/>
    </row>
    <row r="26" spans="1:21" x14ac:dyDescent="0.2">
      <c r="A26" s="1">
        <v>20</v>
      </c>
      <c r="B26" s="250">
        <v>9.6724537037037039E-2</v>
      </c>
      <c r="C26" s="26">
        <f t="shared" si="3"/>
        <v>139.28333333333333</v>
      </c>
      <c r="D26" s="26">
        <f t="shared" si="1"/>
        <v>134.93022007514756</v>
      </c>
      <c r="E26" s="4">
        <f t="shared" si="0"/>
        <v>0.99360000000000004</v>
      </c>
      <c r="F26" s="26">
        <v>135.41666666666666</v>
      </c>
      <c r="G26" s="146">
        <v>142.5</v>
      </c>
      <c r="H26" s="294">
        <f t="shared" si="2"/>
        <v>3.5922209835256443E-3</v>
      </c>
      <c r="I26" s="1">
        <v>20</v>
      </c>
      <c r="J26" s="253">
        <f t="shared" si="4"/>
        <v>97.223884168960154</v>
      </c>
      <c r="K26" s="183">
        <f t="shared" si="5"/>
        <v>96.87463449214853</v>
      </c>
      <c r="L26" s="250">
        <v>9.6724537037037039E-2</v>
      </c>
      <c r="M26" s="255" t="s">
        <v>1360</v>
      </c>
      <c r="N26" s="255" t="s">
        <v>1361</v>
      </c>
      <c r="O26" s="255" t="s">
        <v>673</v>
      </c>
      <c r="P26" s="256">
        <v>35556</v>
      </c>
      <c r="Q26" s="257" t="s">
        <v>1358</v>
      </c>
      <c r="R26" s="255" t="s">
        <v>1359</v>
      </c>
      <c r="S26" s="272">
        <v>43126</v>
      </c>
      <c r="T26" s="257"/>
      <c r="U26" s="257"/>
    </row>
    <row r="27" spans="1:21" x14ac:dyDescent="0.2">
      <c r="A27" s="1">
        <v>21</v>
      </c>
      <c r="B27" s="250">
        <v>9.7812500000000011E-2</v>
      </c>
      <c r="C27" s="26">
        <f t="shared" si="3"/>
        <v>140.85000000000002</v>
      </c>
      <c r="D27" s="26">
        <f t="shared" si="1"/>
        <v>134.28151709401706</v>
      </c>
      <c r="E27" s="4">
        <f t="shared" si="0"/>
        <v>0.99839999999999995</v>
      </c>
      <c r="F27" s="26">
        <v>135.41666666666666</v>
      </c>
      <c r="G27" s="146">
        <v>142.63333333333333</v>
      </c>
      <c r="H27" s="294">
        <f t="shared" si="2"/>
        <v>8.3826429980277829E-3</v>
      </c>
      <c r="I27" s="1">
        <v>21</v>
      </c>
      <c r="J27" s="253">
        <f t="shared" si="4"/>
        <v>96.142468346941172</v>
      </c>
      <c r="K27" s="183">
        <f t="shared" si="5"/>
        <v>95.336540357839567</v>
      </c>
      <c r="L27" s="250">
        <v>9.7812500000000011E-2</v>
      </c>
      <c r="M27" s="255" t="s">
        <v>1360</v>
      </c>
      <c r="N27" s="255" t="s">
        <v>1361</v>
      </c>
      <c r="O27" s="255" t="s">
        <v>673</v>
      </c>
      <c r="P27" s="256">
        <v>35556</v>
      </c>
      <c r="Q27" s="257" t="s">
        <v>1362</v>
      </c>
      <c r="R27" s="255" t="s">
        <v>693</v>
      </c>
      <c r="S27" s="272">
        <v>43583</v>
      </c>
      <c r="T27" s="257"/>
      <c r="U27" s="257"/>
    </row>
    <row r="28" spans="1:21" x14ac:dyDescent="0.2">
      <c r="A28" s="1">
        <v>22</v>
      </c>
      <c r="B28" s="250">
        <v>9.7129629629629635E-2</v>
      </c>
      <c r="C28" s="26">
        <f t="shared" si="3"/>
        <v>139.86666666666667</v>
      </c>
      <c r="D28" s="26">
        <f t="shared" si="1"/>
        <v>134.06666666666663</v>
      </c>
      <c r="E28" s="4">
        <f t="shared" si="0"/>
        <v>1</v>
      </c>
      <c r="F28" s="26">
        <v>135.41666666666666</v>
      </c>
      <c r="G28" s="146">
        <v>139.86666666666667</v>
      </c>
      <c r="H28" s="294">
        <f t="shared" si="2"/>
        <v>9.9692307692309384E-3</v>
      </c>
      <c r="I28" s="1">
        <v>22</v>
      </c>
      <c r="J28" s="253">
        <f t="shared" si="4"/>
        <v>96.818398474737833</v>
      </c>
      <c r="K28" s="183">
        <f t="shared" si="5"/>
        <v>95.853193517635816</v>
      </c>
      <c r="L28" s="250">
        <v>9.7129629629629635E-2</v>
      </c>
      <c r="M28" s="255" t="s">
        <v>1240</v>
      </c>
      <c r="N28" s="255" t="s">
        <v>1241</v>
      </c>
      <c r="O28" s="255" t="s">
        <v>673</v>
      </c>
      <c r="P28" s="256">
        <v>32801</v>
      </c>
      <c r="Q28" s="257" t="s">
        <v>1358</v>
      </c>
      <c r="R28" s="255" t="s">
        <v>1359</v>
      </c>
      <c r="S28" s="272">
        <v>40935</v>
      </c>
      <c r="T28" s="257"/>
      <c r="U28" s="257"/>
    </row>
    <row r="29" spans="1:21" x14ac:dyDescent="0.2">
      <c r="A29" s="1">
        <v>23</v>
      </c>
      <c r="B29" s="250">
        <v>9.7372685185185173E-2</v>
      </c>
      <c r="C29" s="26">
        <f t="shared" si="3"/>
        <v>140.21666666666664</v>
      </c>
      <c r="D29" s="26">
        <f t="shared" si="1"/>
        <v>134.06666666666663</v>
      </c>
      <c r="E29" s="4">
        <f t="shared" si="0"/>
        <v>1</v>
      </c>
      <c r="F29" s="26">
        <v>135.41666666666666</v>
      </c>
      <c r="G29" s="146">
        <v>139.51666666666668</v>
      </c>
      <c r="H29" s="294">
        <f t="shared" si="2"/>
        <v>9.9692307692309384E-3</v>
      </c>
      <c r="I29" s="1">
        <v>23</v>
      </c>
      <c r="J29" s="253">
        <f t="shared" si="4"/>
        <v>96.57672649471057</v>
      </c>
      <c r="K29" s="183">
        <f t="shared" si="5"/>
        <v>95.613930821347921</v>
      </c>
      <c r="L29" s="250">
        <v>9.7372685185185173E-2</v>
      </c>
      <c r="M29" s="255" t="s">
        <v>1363</v>
      </c>
      <c r="N29" s="255" t="s">
        <v>1364</v>
      </c>
      <c r="O29" s="255" t="s">
        <v>673</v>
      </c>
      <c r="P29" s="256">
        <v>34452</v>
      </c>
      <c r="Q29" s="257" t="s">
        <v>1358</v>
      </c>
      <c r="R29" s="255" t="s">
        <v>1359</v>
      </c>
      <c r="S29" s="272">
        <v>43126</v>
      </c>
      <c r="T29" s="257"/>
      <c r="U29" s="257"/>
    </row>
    <row r="30" spans="1:21" x14ac:dyDescent="0.2">
      <c r="A30" s="1">
        <v>24</v>
      </c>
      <c r="B30" s="250">
        <v>9.5231481481481486E-2</v>
      </c>
      <c r="C30" s="26">
        <f t="shared" si="3"/>
        <v>137.13333333333335</v>
      </c>
      <c r="D30" s="26">
        <f t="shared" si="1"/>
        <v>134.06666666666663</v>
      </c>
      <c r="E30" s="4">
        <f t="shared" si="0"/>
        <v>1</v>
      </c>
      <c r="F30" s="26">
        <v>135.41666666666666</v>
      </c>
      <c r="G30" s="146">
        <v>138.96666666666667</v>
      </c>
      <c r="H30" s="294">
        <f t="shared" si="2"/>
        <v>9.9692307692309384E-3</v>
      </c>
      <c r="I30" s="1">
        <v>24</v>
      </c>
      <c r="J30" s="253">
        <f t="shared" si="4"/>
        <v>98.748176956733076</v>
      </c>
      <c r="K30" s="183">
        <f t="shared" si="5"/>
        <v>97.763733592610564</v>
      </c>
      <c r="L30" s="250">
        <v>9.5231481481481486E-2</v>
      </c>
      <c r="M30" s="255" t="s">
        <v>1114</v>
      </c>
      <c r="N30" s="255" t="s">
        <v>1365</v>
      </c>
      <c r="O30" s="255" t="s">
        <v>669</v>
      </c>
      <c r="P30" s="256">
        <v>34554</v>
      </c>
      <c r="Q30" s="257" t="s">
        <v>1358</v>
      </c>
      <c r="R30" s="255" t="s">
        <v>1359</v>
      </c>
      <c r="S30" s="272">
        <v>43490</v>
      </c>
      <c r="T30" s="257"/>
      <c r="U30" s="257"/>
    </row>
    <row r="31" spans="1:21" x14ac:dyDescent="0.2">
      <c r="A31" s="1">
        <v>25</v>
      </c>
      <c r="B31" s="250">
        <v>9.3101851851851838E-2</v>
      </c>
      <c r="C31" s="26">
        <f t="shared" si="3"/>
        <v>134.06666666666663</v>
      </c>
      <c r="D31" s="26">
        <f t="shared" si="1"/>
        <v>134.06666666666663</v>
      </c>
      <c r="E31" s="4">
        <f t="shared" si="0"/>
        <v>1</v>
      </c>
      <c r="F31" s="26">
        <v>135.41666666666666</v>
      </c>
      <c r="G31" s="146">
        <v>139.68333333333331</v>
      </c>
      <c r="H31" s="294">
        <f t="shared" si="2"/>
        <v>9.9692307692309384E-3</v>
      </c>
      <c r="I31" s="1">
        <v>25</v>
      </c>
      <c r="J31" s="253">
        <f t="shared" si="4"/>
        <v>101.00696171059175</v>
      </c>
      <c r="K31" s="183">
        <f t="shared" si="5"/>
        <v>100</v>
      </c>
      <c r="L31" s="250">
        <v>9.3101851851851838E-2</v>
      </c>
      <c r="M31" s="259" t="s">
        <v>1366</v>
      </c>
      <c r="N31" s="259" t="s">
        <v>1367</v>
      </c>
      <c r="O31" s="259" t="s">
        <v>669</v>
      </c>
      <c r="P31" s="260">
        <v>34385</v>
      </c>
      <c r="Q31" s="261" t="s">
        <v>1368</v>
      </c>
      <c r="R31" s="259" t="s">
        <v>1369</v>
      </c>
      <c r="S31" s="273">
        <v>43751</v>
      </c>
      <c r="T31" s="261"/>
      <c r="U31" s="261" t="s">
        <v>1370</v>
      </c>
    </row>
    <row r="32" spans="1:21" x14ac:dyDescent="0.2">
      <c r="A32" s="1">
        <v>26</v>
      </c>
      <c r="B32" s="250">
        <v>9.7719907407407394E-2</v>
      </c>
      <c r="C32" s="26">
        <f t="shared" si="3"/>
        <v>140.71666666666664</v>
      </c>
      <c r="D32" s="26">
        <f t="shared" si="1"/>
        <v>134.06666666666663</v>
      </c>
      <c r="E32" s="4">
        <f>1-IF(A32&gt;=H$3,0,IF(A32&gt;=H$4,F$3*(A32-H$3)^2,F$2+F$4*(H$4-A32)+(A32&lt;H$5)*F$5*(H$5-A32)^2))</f>
        <v>1</v>
      </c>
      <c r="F32" s="26">
        <v>135.41666666666666</v>
      </c>
      <c r="G32" s="146">
        <v>140.71666666666664</v>
      </c>
      <c r="H32" s="294">
        <f t="shared" si="2"/>
        <v>9.9692307692309384E-3</v>
      </c>
      <c r="I32" s="1">
        <v>26</v>
      </c>
      <c r="J32" s="253">
        <f t="shared" si="4"/>
        <v>96.233566267914256</v>
      </c>
      <c r="K32" s="183">
        <f t="shared" si="5"/>
        <v>95.274191638043348</v>
      </c>
      <c r="L32" s="250">
        <v>9.7719907407407394E-2</v>
      </c>
      <c r="M32" s="255" t="s">
        <v>1371</v>
      </c>
      <c r="N32" s="255" t="s">
        <v>1372</v>
      </c>
      <c r="O32" s="255" t="s">
        <v>669</v>
      </c>
      <c r="P32" s="256">
        <v>26793</v>
      </c>
      <c r="Q32" s="257" t="s">
        <v>1373</v>
      </c>
      <c r="R32" s="255" t="s">
        <v>981</v>
      </c>
      <c r="S32" s="272">
        <v>36428</v>
      </c>
      <c r="T32" s="257"/>
      <c r="U32" s="257"/>
    </row>
    <row r="33" spans="1:21" x14ac:dyDescent="0.2">
      <c r="A33" s="1">
        <v>27</v>
      </c>
      <c r="B33" s="250">
        <v>9.6666666666666665E-2</v>
      </c>
      <c r="C33" s="26">
        <f t="shared" si="3"/>
        <v>139.19999999999999</v>
      </c>
      <c r="D33" s="26">
        <f t="shared" si="1"/>
        <v>134.06666666666663</v>
      </c>
      <c r="E33" s="4">
        <f>1-IF(A33&gt;=H$3,0,IF(A33&gt;=H$4,F$3*(A33-H$3)^2,F$2+F$4*(H$4-A33)+(A33&lt;H$5)*F$5*(H$5-A33)^2))</f>
        <v>1</v>
      </c>
      <c r="F33" s="26">
        <v>135.41666666666666</v>
      </c>
      <c r="G33" s="146">
        <v>139.19999999999999</v>
      </c>
      <c r="H33" s="294">
        <f t="shared" si="2"/>
        <v>9.9692307692309384E-3</v>
      </c>
      <c r="I33" s="1">
        <v>27</v>
      </c>
      <c r="J33" s="253">
        <f t="shared" si="4"/>
        <v>97.282088122605373</v>
      </c>
      <c r="K33" s="183">
        <f t="shared" si="5"/>
        <v>96.312260536398455</v>
      </c>
      <c r="L33" s="250">
        <v>9.6666666666666665E-2</v>
      </c>
      <c r="M33" s="255" t="s">
        <v>1374</v>
      </c>
      <c r="N33" s="255" t="s">
        <v>1375</v>
      </c>
      <c r="O33" s="255" t="s">
        <v>665</v>
      </c>
      <c r="P33" s="256">
        <v>28674</v>
      </c>
      <c r="Q33" s="257" t="s">
        <v>1373</v>
      </c>
      <c r="R33" s="255" t="s">
        <v>981</v>
      </c>
      <c r="S33" s="272">
        <v>38620</v>
      </c>
      <c r="T33" s="257"/>
      <c r="U33" s="257"/>
    </row>
    <row r="34" spans="1:21" x14ac:dyDescent="0.2">
      <c r="A34" s="1">
        <v>28</v>
      </c>
      <c r="B34" s="250">
        <v>9.5347222222222208E-2</v>
      </c>
      <c r="C34" s="26">
        <f t="shared" si="3"/>
        <v>137.29999999999998</v>
      </c>
      <c r="D34" s="26">
        <f t="shared" si="1"/>
        <v>134.06666666666663</v>
      </c>
      <c r="E34" s="4">
        <f t="shared" ref="E34:E65" si="6">ROUND(1-IF(A34&lt;I$3,0,IF(A34&lt;I$4,G$3*(A34-I$3)^2,G$2+G$4*(A34-I$4)+(A34&gt;I$5)*G$5*(A34-I$5)^2)),4)</f>
        <v>1</v>
      </c>
      <c r="F34" s="26">
        <v>135.41666666666666</v>
      </c>
      <c r="G34" s="146">
        <v>137.28333333333333</v>
      </c>
      <c r="H34" s="294">
        <f t="shared" si="2"/>
        <v>9.9692307692309384E-3</v>
      </c>
      <c r="I34" s="1">
        <v>28</v>
      </c>
      <c r="J34" s="253">
        <f t="shared" si="4"/>
        <v>98.628307841709159</v>
      </c>
      <c r="K34" s="183">
        <f t="shared" si="5"/>
        <v>97.64505948045641</v>
      </c>
      <c r="L34" s="250">
        <v>9.5347222222222208E-2</v>
      </c>
      <c r="M34" s="255" t="s">
        <v>690</v>
      </c>
      <c r="N34" s="255" t="s">
        <v>994</v>
      </c>
      <c r="O34" s="255" t="s">
        <v>692</v>
      </c>
      <c r="P34" s="256">
        <v>27015</v>
      </c>
      <c r="Q34" s="257" t="s">
        <v>1368</v>
      </c>
      <c r="R34" s="255" t="s">
        <v>1376</v>
      </c>
      <c r="S34" s="272">
        <v>37542</v>
      </c>
      <c r="T34" s="257"/>
      <c r="U34" s="257"/>
    </row>
    <row r="35" spans="1:21" x14ac:dyDescent="0.2">
      <c r="A35" s="1">
        <v>29</v>
      </c>
      <c r="B35" s="250">
        <v>9.403935185185186E-2</v>
      </c>
      <c r="C35" s="26">
        <f t="shared" si="3"/>
        <v>135.41666666666669</v>
      </c>
      <c r="D35" s="26">
        <f t="shared" si="1"/>
        <v>134.06666666666663</v>
      </c>
      <c r="E35" s="4">
        <f t="shared" si="6"/>
        <v>1</v>
      </c>
      <c r="F35" s="26">
        <v>135.41666666666666</v>
      </c>
      <c r="G35" s="146">
        <v>135.4</v>
      </c>
      <c r="H35" s="294">
        <f t="shared" si="2"/>
        <v>9.9692307692309384E-3</v>
      </c>
      <c r="I35" s="1">
        <v>29</v>
      </c>
      <c r="J35" s="253">
        <f t="shared" si="4"/>
        <v>99.999999999999972</v>
      </c>
      <c r="K35" s="183">
        <f t="shared" si="5"/>
        <v>99.00307692307689</v>
      </c>
      <c r="L35" s="250">
        <v>9.403935185185186E-2</v>
      </c>
      <c r="M35" s="255" t="s">
        <v>690</v>
      </c>
      <c r="N35" s="255" t="s">
        <v>994</v>
      </c>
      <c r="O35" s="255" t="s">
        <v>692</v>
      </c>
      <c r="P35" s="256">
        <v>27015</v>
      </c>
      <c r="Q35" s="257" t="s">
        <v>1362</v>
      </c>
      <c r="R35" s="255" t="s">
        <v>693</v>
      </c>
      <c r="S35" s="272">
        <v>37724</v>
      </c>
      <c r="T35" s="257"/>
      <c r="U35" s="257"/>
    </row>
    <row r="36" spans="1:21" x14ac:dyDescent="0.2">
      <c r="A36" s="1">
        <v>30</v>
      </c>
      <c r="B36" s="250">
        <v>9.6261574074074083E-2</v>
      </c>
      <c r="C36" s="26">
        <f t="shared" si="3"/>
        <v>138.61666666666667</v>
      </c>
      <c r="D36" s="26">
        <f t="shared" si="1"/>
        <v>134.06666666666663</v>
      </c>
      <c r="E36" s="4">
        <f t="shared" si="6"/>
        <v>1</v>
      </c>
      <c r="F36" s="26">
        <v>135.41666666666666</v>
      </c>
      <c r="G36" s="146">
        <v>138.61666666666667</v>
      </c>
      <c r="H36" s="294">
        <f t="shared" si="2"/>
        <v>9.9692307692309384E-3</v>
      </c>
      <c r="I36" s="1">
        <v>30</v>
      </c>
      <c r="J36" s="253">
        <f t="shared" si="4"/>
        <v>97.691475291571479</v>
      </c>
      <c r="K36" s="183">
        <f t="shared" si="5"/>
        <v>96.717566430203178</v>
      </c>
      <c r="L36" s="250">
        <v>9.6261574074074083E-2</v>
      </c>
      <c r="M36" s="255" t="s">
        <v>716</v>
      </c>
      <c r="N36" s="255" t="s">
        <v>1253</v>
      </c>
      <c r="O36" s="255" t="s">
        <v>669</v>
      </c>
      <c r="P36" s="256">
        <v>29969</v>
      </c>
      <c r="Q36" s="257" t="s">
        <v>1362</v>
      </c>
      <c r="R36" s="255" t="s">
        <v>693</v>
      </c>
      <c r="S36" s="272">
        <v>41021</v>
      </c>
      <c r="T36" s="257"/>
      <c r="U36" s="257"/>
    </row>
    <row r="37" spans="1:21" x14ac:dyDescent="0.2">
      <c r="A37" s="1">
        <v>31</v>
      </c>
      <c r="B37" s="250">
        <v>9.5625000000000002E-2</v>
      </c>
      <c r="C37" s="26">
        <f t="shared" si="3"/>
        <v>137.69999999999999</v>
      </c>
      <c r="D37" s="26">
        <f t="shared" si="1"/>
        <v>134.06666666666663</v>
      </c>
      <c r="E37" s="4">
        <f t="shared" si="6"/>
        <v>1</v>
      </c>
      <c r="F37" s="26">
        <v>135.4437554177502</v>
      </c>
      <c r="G37" s="146">
        <v>137.69999999999999</v>
      </c>
      <c r="H37" s="294">
        <f t="shared" si="2"/>
        <v>1.0167236923077014E-2</v>
      </c>
      <c r="I37" s="1">
        <v>31</v>
      </c>
      <c r="J37" s="253">
        <f t="shared" si="4"/>
        <v>98.361478153776474</v>
      </c>
      <c r="K37" s="183">
        <f t="shared" si="5"/>
        <v>97.361413701282956</v>
      </c>
      <c r="L37" s="250">
        <v>9.5625000000000002E-2</v>
      </c>
      <c r="M37" s="255" t="s">
        <v>690</v>
      </c>
      <c r="N37" s="255" t="s">
        <v>994</v>
      </c>
      <c r="O37" s="255" t="s">
        <v>692</v>
      </c>
      <c r="P37" s="256">
        <v>27015</v>
      </c>
      <c r="Q37" s="257" t="s">
        <v>1362</v>
      </c>
      <c r="R37" s="255" t="s">
        <v>693</v>
      </c>
      <c r="S37" s="272">
        <v>38459</v>
      </c>
      <c r="T37" s="257"/>
      <c r="U37" s="257"/>
    </row>
    <row r="38" spans="1:21" x14ac:dyDescent="0.2">
      <c r="A38" s="1">
        <v>32</v>
      </c>
      <c r="B38" s="250">
        <v>9.6192129629629627E-2</v>
      </c>
      <c r="C38" s="26">
        <f t="shared" si="3"/>
        <v>138.51666666666665</v>
      </c>
      <c r="D38" s="26">
        <f t="shared" si="1"/>
        <v>134.08007467413404</v>
      </c>
      <c r="E38" s="4">
        <f t="shared" si="6"/>
        <v>0.99990000000000001</v>
      </c>
      <c r="F38" s="26">
        <v>135.56578903460473</v>
      </c>
      <c r="G38" s="146">
        <v>139.83333333333334</v>
      </c>
      <c r="H38" s="294">
        <f t="shared" si="2"/>
        <v>1.0959360551440077E-2</v>
      </c>
      <c r="I38" s="1">
        <v>32</v>
      </c>
      <c r="J38" s="253">
        <f t="shared" si="4"/>
        <v>97.869658790473892</v>
      </c>
      <c r="K38" s="183">
        <f t="shared" si="5"/>
        <v>96.797069912742671</v>
      </c>
      <c r="L38" s="250">
        <v>9.6192129629629627E-2</v>
      </c>
      <c r="M38" s="255" t="s">
        <v>671</v>
      </c>
      <c r="N38" s="255" t="s">
        <v>996</v>
      </c>
      <c r="O38" s="255" t="s">
        <v>673</v>
      </c>
      <c r="P38" s="256">
        <v>31199</v>
      </c>
      <c r="Q38" s="257" t="s">
        <v>1368</v>
      </c>
      <c r="R38" s="255" t="s">
        <v>1376</v>
      </c>
      <c r="S38" s="272">
        <v>43016</v>
      </c>
      <c r="T38" s="257"/>
      <c r="U38" s="257"/>
    </row>
    <row r="39" spans="1:21" x14ac:dyDescent="0.2">
      <c r="A39" s="1">
        <v>33</v>
      </c>
      <c r="B39" s="250">
        <v>9.6238425925925922E-2</v>
      </c>
      <c r="C39" s="26">
        <f t="shared" si="3"/>
        <v>138.58333333333331</v>
      </c>
      <c r="D39" s="26">
        <f t="shared" si="1"/>
        <v>134.16057907201704</v>
      </c>
      <c r="E39" s="4">
        <f t="shared" si="6"/>
        <v>0.99929999999999997</v>
      </c>
      <c r="F39" s="26">
        <v>135.76966780295433</v>
      </c>
      <c r="G39" s="146">
        <v>138.33333333333331</v>
      </c>
      <c r="H39" s="294">
        <f t="shared" si="2"/>
        <v>1.1851606894056744E-2</v>
      </c>
      <c r="I39" s="1">
        <v>33</v>
      </c>
      <c r="J39" s="253">
        <f t="shared" si="4"/>
        <v>97.969694145246677</v>
      </c>
      <c r="K39" s="183">
        <f t="shared" si="5"/>
        <v>96.808595842706239</v>
      </c>
      <c r="L39" s="250">
        <v>9.6238425925925922E-2</v>
      </c>
      <c r="M39" s="255" t="s">
        <v>671</v>
      </c>
      <c r="N39" s="255" t="s">
        <v>996</v>
      </c>
      <c r="O39" s="255" t="s">
        <v>673</v>
      </c>
      <c r="P39" s="256">
        <v>31199</v>
      </c>
      <c r="Q39" s="257" t="s">
        <v>1373</v>
      </c>
      <c r="R39" s="255" t="s">
        <v>981</v>
      </c>
      <c r="S39" s="272">
        <v>43359</v>
      </c>
      <c r="T39" s="257"/>
      <c r="U39" s="257"/>
    </row>
    <row r="40" spans="1:21" x14ac:dyDescent="0.2">
      <c r="A40" s="1">
        <v>34</v>
      </c>
      <c r="B40" s="250">
        <v>9.6192129629629627E-2</v>
      </c>
      <c r="C40" s="26">
        <f t="shared" si="3"/>
        <v>138.51666666666665</v>
      </c>
      <c r="D40" s="26">
        <f t="shared" si="1"/>
        <v>134.32187823531373</v>
      </c>
      <c r="E40" s="4">
        <f t="shared" si="6"/>
        <v>0.99809999999999999</v>
      </c>
      <c r="F40" s="26">
        <v>136.0561304799223</v>
      </c>
      <c r="G40" s="146">
        <v>141.5</v>
      </c>
      <c r="H40" s="294">
        <f t="shared" si="2"/>
        <v>1.2746593913050407E-2</v>
      </c>
      <c r="I40" s="1">
        <v>34</v>
      </c>
      <c r="J40" s="253">
        <f t="shared" si="4"/>
        <v>98.223653336485853</v>
      </c>
      <c r="K40" s="183">
        <f t="shared" si="5"/>
        <v>96.971636314749432</v>
      </c>
      <c r="L40" s="250">
        <v>9.6192129629629627E-2</v>
      </c>
      <c r="M40" s="255" t="s">
        <v>1377</v>
      </c>
      <c r="N40" s="255" t="s">
        <v>1378</v>
      </c>
      <c r="O40" s="255" t="s">
        <v>669</v>
      </c>
      <c r="P40" s="256">
        <v>30570</v>
      </c>
      <c r="Q40" s="257" t="s">
        <v>1362</v>
      </c>
      <c r="R40" s="255" t="s">
        <v>693</v>
      </c>
      <c r="S40" s="272">
        <v>43212</v>
      </c>
      <c r="T40" s="257"/>
      <c r="U40" s="257"/>
    </row>
    <row r="41" spans="1:21" x14ac:dyDescent="0.2">
      <c r="A41" s="1">
        <v>35</v>
      </c>
      <c r="B41" s="250">
        <v>9.5150462962962964E-2</v>
      </c>
      <c r="C41" s="26">
        <f t="shared" si="3"/>
        <v>137.01666666666668</v>
      </c>
      <c r="D41" s="26">
        <f t="shared" si="1"/>
        <v>134.59157380450421</v>
      </c>
      <c r="E41" s="4">
        <f t="shared" si="6"/>
        <v>0.99609999999999999</v>
      </c>
      <c r="F41" s="26">
        <v>136.42622069984552</v>
      </c>
      <c r="G41" s="146">
        <v>141.5</v>
      </c>
      <c r="H41" s="294">
        <f t="shared" si="2"/>
        <v>1.3447905292178085E-2</v>
      </c>
      <c r="I41" s="1">
        <v>35</v>
      </c>
      <c r="J41" s="253">
        <f t="shared" si="4"/>
        <v>99.569069967044527</v>
      </c>
      <c r="K41" s="183">
        <f t="shared" si="5"/>
        <v>98.230074544097462</v>
      </c>
      <c r="L41" s="250">
        <v>9.5150462962962964E-2</v>
      </c>
      <c r="M41" s="255" t="s">
        <v>716</v>
      </c>
      <c r="N41" s="255" t="s">
        <v>1253</v>
      </c>
      <c r="O41" s="255" t="s">
        <v>669</v>
      </c>
      <c r="P41" s="256">
        <v>29969</v>
      </c>
      <c r="Q41" s="257" t="s">
        <v>1362</v>
      </c>
      <c r="R41" s="255" t="s">
        <v>693</v>
      </c>
      <c r="S41" s="272">
        <v>42848</v>
      </c>
      <c r="T41" s="257"/>
      <c r="U41" s="257"/>
    </row>
    <row r="42" spans="1:21" x14ac:dyDescent="0.2">
      <c r="A42" s="1">
        <v>36</v>
      </c>
      <c r="B42" s="250">
        <v>9.6747685185185187E-2</v>
      </c>
      <c r="C42" s="26">
        <f t="shared" si="3"/>
        <v>139.31666666666666</v>
      </c>
      <c r="D42" s="26">
        <f t="shared" ref="D42:D73" si="7">E$4/E42</f>
        <v>134.94380137560807</v>
      </c>
      <c r="E42" s="4">
        <f t="shared" si="6"/>
        <v>0.99350000000000005</v>
      </c>
      <c r="F42" s="26">
        <v>136.88129653964083</v>
      </c>
      <c r="G42" s="146">
        <v>139.30000000000001</v>
      </c>
      <c r="H42" s="294">
        <f t="shared" si="2"/>
        <v>1.4154564670357686E-2</v>
      </c>
      <c r="I42" s="1">
        <v>36</v>
      </c>
      <c r="J42" s="253">
        <f t="shared" si="4"/>
        <v>98.25191760232623</v>
      </c>
      <c r="K42" s="183">
        <f t="shared" si="5"/>
        <v>96.861204480637454</v>
      </c>
      <c r="L42" s="250">
        <v>9.6747685185185187E-2</v>
      </c>
      <c r="M42" s="255" t="s">
        <v>1008</v>
      </c>
      <c r="N42" s="255" t="s">
        <v>1009</v>
      </c>
      <c r="O42" s="255" t="s">
        <v>756</v>
      </c>
      <c r="P42" s="256">
        <v>26534</v>
      </c>
      <c r="Q42" s="257" t="s">
        <v>1373</v>
      </c>
      <c r="R42" s="255" t="s">
        <v>981</v>
      </c>
      <c r="S42" s="272">
        <v>39719</v>
      </c>
      <c r="T42" s="257"/>
      <c r="U42" s="257"/>
    </row>
    <row r="43" spans="1:21" x14ac:dyDescent="0.2">
      <c r="A43" s="1">
        <v>37</v>
      </c>
      <c r="B43" s="250">
        <v>9.825231481481482E-2</v>
      </c>
      <c r="C43" s="26">
        <f t="shared" si="3"/>
        <v>141.48333333333335</v>
      </c>
      <c r="D43" s="26">
        <f t="shared" si="7"/>
        <v>135.39352319396752</v>
      </c>
      <c r="E43" s="4">
        <f t="shared" si="6"/>
        <v>0.99019999999999997</v>
      </c>
      <c r="F43" s="26">
        <v>137.42304309586629</v>
      </c>
      <c r="G43" s="146">
        <v>141.48333333333335</v>
      </c>
      <c r="H43" s="294">
        <f t="shared" si="2"/>
        <v>1.4768410422136943E-2</v>
      </c>
      <c r="I43" s="1">
        <v>37</v>
      </c>
      <c r="J43" s="253">
        <f t="shared" si="4"/>
        <v>97.130198913322857</v>
      </c>
      <c r="K43" s="183">
        <f t="shared" si="5"/>
        <v>95.695740271387095</v>
      </c>
      <c r="L43" s="250">
        <v>9.825231481481482E-2</v>
      </c>
      <c r="M43" s="255" t="s">
        <v>1379</v>
      </c>
      <c r="N43" s="255" t="s">
        <v>1380</v>
      </c>
      <c r="O43" s="255" t="s">
        <v>730</v>
      </c>
      <c r="P43" s="256">
        <v>25118</v>
      </c>
      <c r="Q43" s="257" t="s">
        <v>1362</v>
      </c>
      <c r="R43" s="255" t="s">
        <v>693</v>
      </c>
      <c r="S43" s="272">
        <v>38830</v>
      </c>
      <c r="T43" s="257"/>
      <c r="U43" s="257"/>
    </row>
    <row r="44" spans="1:21" x14ac:dyDescent="0.2">
      <c r="A44" s="1">
        <v>38</v>
      </c>
      <c r="B44" s="250">
        <v>9.8125000000000004E-2</v>
      </c>
      <c r="C44" s="26">
        <f t="shared" si="3"/>
        <v>141.30000000000001</v>
      </c>
      <c r="D44" s="26">
        <f t="shared" si="7"/>
        <v>135.94267558980596</v>
      </c>
      <c r="E44" s="4">
        <f t="shared" si="6"/>
        <v>0.98619999999999997</v>
      </c>
      <c r="F44" s="26">
        <v>138.06756389342033</v>
      </c>
      <c r="G44" s="146">
        <v>144.23333333333332</v>
      </c>
      <c r="H44" s="294">
        <f t="shared" si="2"/>
        <v>1.5390206386596729E-2</v>
      </c>
      <c r="I44" s="1">
        <v>38</v>
      </c>
      <c r="J44" s="253">
        <f t="shared" ref="J44:J75" si="8">100*(F44/C44)</f>
        <v>97.712359443326477</v>
      </c>
      <c r="K44" s="183">
        <f t="shared" ref="K44:K75" si="9">100*(D44/C44)</f>
        <v>96.208546064972367</v>
      </c>
      <c r="L44" s="250">
        <v>9.8125000000000004E-2</v>
      </c>
      <c r="M44" s="255" t="s">
        <v>1256</v>
      </c>
      <c r="N44" s="255" t="s">
        <v>1257</v>
      </c>
      <c r="O44" s="255" t="s">
        <v>669</v>
      </c>
      <c r="P44" s="256">
        <v>29174</v>
      </c>
      <c r="Q44" s="257" t="s">
        <v>1373</v>
      </c>
      <c r="R44" s="255" t="s">
        <v>981</v>
      </c>
      <c r="S44" s="272">
        <v>43359</v>
      </c>
      <c r="T44" s="257"/>
      <c r="U44" s="257"/>
    </row>
    <row r="45" spans="1:21" x14ac:dyDescent="0.2">
      <c r="A45" s="1">
        <v>39</v>
      </c>
      <c r="B45" s="250">
        <v>9.8750000000000004E-2</v>
      </c>
      <c r="C45" s="26">
        <f t="shared" si="3"/>
        <v>142.20000000000002</v>
      </c>
      <c r="D45" s="26">
        <f t="shared" si="7"/>
        <v>136.5936491764306</v>
      </c>
      <c r="E45" s="4">
        <f t="shared" si="6"/>
        <v>0.98150000000000004</v>
      </c>
      <c r="F45" s="26">
        <v>138.78924532814048</v>
      </c>
      <c r="G45" s="146">
        <v>142.30000000000001</v>
      </c>
      <c r="H45" s="294">
        <f t="shared" si="2"/>
        <v>1.5819641835495349E-2</v>
      </c>
      <c r="I45" s="1">
        <v>39</v>
      </c>
      <c r="J45" s="253">
        <f t="shared" si="8"/>
        <v>97.601438346090347</v>
      </c>
      <c r="K45" s="183">
        <f t="shared" si="9"/>
        <v>96.057418548826007</v>
      </c>
      <c r="L45" s="250">
        <v>9.8750000000000004E-2</v>
      </c>
      <c r="M45" s="255" t="s">
        <v>1381</v>
      </c>
      <c r="N45" s="255" t="s">
        <v>1382</v>
      </c>
      <c r="O45" s="255" t="s">
        <v>669</v>
      </c>
      <c r="P45" s="256">
        <v>29043</v>
      </c>
      <c r="Q45" s="257"/>
      <c r="R45" s="255" t="s">
        <v>1383</v>
      </c>
      <c r="S45" s="272">
        <v>43562</v>
      </c>
      <c r="T45" s="257"/>
      <c r="U45" s="257"/>
    </row>
    <row r="46" spans="1:21" x14ac:dyDescent="0.2">
      <c r="A46" s="1">
        <v>40</v>
      </c>
      <c r="B46" s="250">
        <v>9.9664351851851851E-2</v>
      </c>
      <c r="C46" s="26">
        <f t="shared" si="3"/>
        <v>143.51666666666665</v>
      </c>
      <c r="D46" s="26">
        <f t="shared" si="7"/>
        <v>137.33524550979988</v>
      </c>
      <c r="E46" s="4">
        <f t="shared" si="6"/>
        <v>0.97619999999999996</v>
      </c>
      <c r="F46" s="26">
        <v>139.61920472900985</v>
      </c>
      <c r="G46" s="146">
        <v>146.68333333333337</v>
      </c>
      <c r="H46" s="294">
        <f t="shared" si="2"/>
        <v>1.6358488960332967E-2</v>
      </c>
      <c r="I46" s="1">
        <v>40</v>
      </c>
      <c r="J46" s="253">
        <f t="shared" si="8"/>
        <v>97.284314060394749</v>
      </c>
      <c r="K46" s="183">
        <f t="shared" si="9"/>
        <v>95.692889682824216</v>
      </c>
      <c r="L46" s="250">
        <v>9.9664351851851851E-2</v>
      </c>
      <c r="M46" s="255" t="s">
        <v>678</v>
      </c>
      <c r="N46" s="255" t="s">
        <v>679</v>
      </c>
      <c r="O46" s="255" t="s">
        <v>669</v>
      </c>
      <c r="P46" s="256">
        <v>28256</v>
      </c>
      <c r="Q46" s="257"/>
      <c r="R46" s="255" t="s">
        <v>1384</v>
      </c>
      <c r="S46" s="272">
        <v>43051</v>
      </c>
      <c r="T46" s="257"/>
      <c r="U46" s="257"/>
    </row>
    <row r="47" spans="1:21" x14ac:dyDescent="0.2">
      <c r="A47" s="1">
        <v>41</v>
      </c>
      <c r="B47" s="250">
        <v>9.8738425925925924E-2</v>
      </c>
      <c r="C47" s="26">
        <f t="shared" si="3"/>
        <v>142.18333333333334</v>
      </c>
      <c r="D47" s="26">
        <f t="shared" si="7"/>
        <v>138.18456675599529</v>
      </c>
      <c r="E47" s="4">
        <f t="shared" si="6"/>
        <v>0.97019999999999995</v>
      </c>
      <c r="F47" s="26">
        <v>140.54661823213976</v>
      </c>
      <c r="G47" s="146">
        <v>144.88333333333333</v>
      </c>
      <c r="H47" s="294">
        <f t="shared" si="2"/>
        <v>1.6806177949035318E-2</v>
      </c>
      <c r="I47" s="1">
        <v>41</v>
      </c>
      <c r="J47" s="253">
        <f t="shared" si="8"/>
        <v>98.848869932345394</v>
      </c>
      <c r="K47" s="183">
        <f t="shared" si="9"/>
        <v>97.18759823420136</v>
      </c>
      <c r="L47" s="250">
        <v>9.8738425925925924E-2</v>
      </c>
      <c r="M47" s="255" t="s">
        <v>678</v>
      </c>
      <c r="N47" s="255" t="s">
        <v>679</v>
      </c>
      <c r="O47" s="255" t="s">
        <v>669</v>
      </c>
      <c r="P47" s="256">
        <v>28256</v>
      </c>
      <c r="Q47" s="257"/>
      <c r="R47" s="255" t="s">
        <v>1245</v>
      </c>
      <c r="S47" s="272">
        <v>43436</v>
      </c>
      <c r="T47" s="257"/>
      <c r="U47" s="257"/>
    </row>
    <row r="48" spans="1:21" x14ac:dyDescent="0.2">
      <c r="A48" s="1">
        <v>42</v>
      </c>
      <c r="B48" s="250">
        <v>0.10012731481481481</v>
      </c>
      <c r="C48" s="26">
        <f t="shared" si="3"/>
        <v>144.18333333333334</v>
      </c>
      <c r="D48" s="26">
        <f t="shared" si="7"/>
        <v>139.14547656114854</v>
      </c>
      <c r="E48" s="4">
        <f t="shared" si="6"/>
        <v>0.96350000000000002</v>
      </c>
      <c r="F48" s="26">
        <v>141.5751873148632</v>
      </c>
      <c r="G48" s="146">
        <v>146.85</v>
      </c>
      <c r="H48" s="294">
        <f t="shared" si="2"/>
        <v>1.716198155762268E-2</v>
      </c>
      <c r="I48" s="1">
        <v>42</v>
      </c>
      <c r="J48" s="253">
        <f t="shared" si="8"/>
        <v>98.191090496957472</v>
      </c>
      <c r="K48" s="183">
        <f t="shared" si="9"/>
        <v>96.505936812725835</v>
      </c>
      <c r="L48" s="250">
        <v>0.10012731481481481</v>
      </c>
      <c r="M48" s="255" t="s">
        <v>1385</v>
      </c>
      <c r="N48" s="255" t="s">
        <v>1386</v>
      </c>
      <c r="O48" s="255" t="s">
        <v>1078</v>
      </c>
      <c r="P48" s="256">
        <v>28173</v>
      </c>
      <c r="Q48" s="257" t="s">
        <v>1362</v>
      </c>
      <c r="R48" s="255" t="s">
        <v>693</v>
      </c>
      <c r="S48" s="272">
        <v>43583</v>
      </c>
      <c r="T48" s="257"/>
      <c r="U48" s="257"/>
    </row>
    <row r="49" spans="1:21" x14ac:dyDescent="0.2">
      <c r="A49" s="1">
        <v>43</v>
      </c>
      <c r="B49" s="250">
        <v>0.10376157407407409</v>
      </c>
      <c r="C49" s="26">
        <f t="shared" si="3"/>
        <v>149.41666666666669</v>
      </c>
      <c r="D49" s="26">
        <f t="shared" si="7"/>
        <v>140.20776685491177</v>
      </c>
      <c r="E49" s="4">
        <f t="shared" si="6"/>
        <v>0.95620000000000005</v>
      </c>
      <c r="F49" s="26">
        <v>142.70910176695824</v>
      </c>
      <c r="G49" s="146">
        <v>149.41666666666669</v>
      </c>
      <c r="H49" s="294">
        <f t="shared" si="2"/>
        <v>1.752750792399433E-2</v>
      </c>
      <c r="I49" s="1">
        <v>43</v>
      </c>
      <c r="J49" s="253">
        <f t="shared" si="8"/>
        <v>95.510832192052348</v>
      </c>
      <c r="K49" s="183">
        <f t="shared" si="9"/>
        <v>93.836765323978867</v>
      </c>
      <c r="L49" s="250">
        <v>0.10376157407407409</v>
      </c>
      <c r="M49" s="255" t="s">
        <v>736</v>
      </c>
      <c r="N49" s="255" t="s">
        <v>1023</v>
      </c>
      <c r="O49" s="255" t="s">
        <v>738</v>
      </c>
      <c r="P49" s="256">
        <v>20152</v>
      </c>
      <c r="Q49" s="257" t="s">
        <v>1368</v>
      </c>
      <c r="R49" s="255" t="s">
        <v>1376</v>
      </c>
      <c r="S49" s="272">
        <v>36079</v>
      </c>
      <c r="T49" s="257"/>
      <c r="U49" s="257"/>
    </row>
    <row r="50" spans="1:21" x14ac:dyDescent="0.2">
      <c r="A50" s="1">
        <v>44</v>
      </c>
      <c r="B50" s="250">
        <v>0.10396990740740741</v>
      </c>
      <c r="C50" s="26">
        <f t="shared" si="3"/>
        <v>149.71666666666667</v>
      </c>
      <c r="D50" s="26">
        <f t="shared" si="7"/>
        <v>141.39070519580957</v>
      </c>
      <c r="E50" s="4">
        <f t="shared" si="6"/>
        <v>0.94820000000000004</v>
      </c>
      <c r="F50" s="26">
        <v>143.96838897157841</v>
      </c>
      <c r="G50" s="146">
        <v>149.71666666666667</v>
      </c>
      <c r="H50" s="294">
        <f t="shared" si="2"/>
        <v>1.7904512193143367E-2</v>
      </c>
      <c r="I50" s="1">
        <v>44</v>
      </c>
      <c r="J50" s="253">
        <f t="shared" si="8"/>
        <v>96.160562599295389</v>
      </c>
      <c r="K50" s="183">
        <f t="shared" si="9"/>
        <v>94.438854633736767</v>
      </c>
      <c r="L50" s="250">
        <v>0.10396990740740741</v>
      </c>
      <c r="M50" s="255" t="s">
        <v>744</v>
      </c>
      <c r="N50" s="255" t="s">
        <v>1387</v>
      </c>
      <c r="O50" s="255" t="s">
        <v>692</v>
      </c>
      <c r="P50" s="256">
        <v>13814</v>
      </c>
      <c r="Q50" s="257" t="s">
        <v>1362</v>
      </c>
      <c r="R50" s="255" t="s">
        <v>693</v>
      </c>
      <c r="S50" s="272">
        <v>30080</v>
      </c>
      <c r="T50" s="257"/>
      <c r="U50" s="257"/>
    </row>
    <row r="51" spans="1:21" x14ac:dyDescent="0.2">
      <c r="A51" s="1">
        <v>45</v>
      </c>
      <c r="B51" s="250">
        <v>0.10317129629629629</v>
      </c>
      <c r="C51" s="26">
        <f t="shared" si="3"/>
        <v>148.56666666666666</v>
      </c>
      <c r="D51" s="26">
        <f t="shared" si="7"/>
        <v>142.70001773993255</v>
      </c>
      <c r="E51" s="4">
        <f t="shared" si="6"/>
        <v>0.9395</v>
      </c>
      <c r="F51" s="26">
        <v>145.32803892108464</v>
      </c>
      <c r="G51" s="146">
        <v>152.61666666666667</v>
      </c>
      <c r="H51" s="294">
        <f t="shared" si="2"/>
        <v>1.8083373316412455E-2</v>
      </c>
      <c r="I51" s="1">
        <v>45</v>
      </c>
      <c r="J51" s="253">
        <f t="shared" si="8"/>
        <v>97.820084532926614</v>
      </c>
      <c r="K51" s="183">
        <f t="shared" si="9"/>
        <v>96.051167426474677</v>
      </c>
      <c r="L51" s="250">
        <v>0.10317129629629629</v>
      </c>
      <c r="M51" s="255" t="s">
        <v>1388</v>
      </c>
      <c r="N51" s="255" t="s">
        <v>1389</v>
      </c>
      <c r="O51" s="255" t="s">
        <v>1260</v>
      </c>
      <c r="P51" s="256">
        <v>26425</v>
      </c>
      <c r="Q51" s="257" t="s">
        <v>1373</v>
      </c>
      <c r="R51" s="255" t="s">
        <v>981</v>
      </c>
      <c r="S51" s="272">
        <v>43002</v>
      </c>
      <c r="T51" s="257"/>
      <c r="U51" s="257"/>
    </row>
    <row r="52" spans="1:21" x14ac:dyDescent="0.2">
      <c r="A52" s="1">
        <v>46</v>
      </c>
      <c r="B52" s="250">
        <v>0.1044675925925926</v>
      </c>
      <c r="C52" s="26">
        <f t="shared" si="3"/>
        <v>150.43333333333334</v>
      </c>
      <c r="D52" s="26">
        <f t="shared" si="7"/>
        <v>144.14220693115431</v>
      </c>
      <c r="E52" s="4">
        <f t="shared" si="6"/>
        <v>0.93010000000000004</v>
      </c>
      <c r="F52" s="26">
        <v>146.82496656908452</v>
      </c>
      <c r="G52" s="146">
        <v>150.43333333333334</v>
      </c>
      <c r="H52" s="294">
        <f t="shared" si="2"/>
        <v>1.8271821888465527E-2</v>
      </c>
      <c r="I52" s="1">
        <v>46</v>
      </c>
      <c r="J52" s="253">
        <f t="shared" si="8"/>
        <v>97.601351585919247</v>
      </c>
      <c r="K52" s="183">
        <f t="shared" si="9"/>
        <v>95.817997073667826</v>
      </c>
      <c r="L52" s="250">
        <v>0.1044675925925926</v>
      </c>
      <c r="M52" s="255" t="s">
        <v>736</v>
      </c>
      <c r="N52" s="255" t="s">
        <v>1023</v>
      </c>
      <c r="O52" s="255" t="s">
        <v>738</v>
      </c>
      <c r="P52" s="256">
        <v>20152</v>
      </c>
      <c r="Q52" s="257" t="s">
        <v>1337</v>
      </c>
      <c r="R52" s="255" t="s">
        <v>1278</v>
      </c>
      <c r="S52" s="272">
        <v>37318</v>
      </c>
      <c r="T52" s="257"/>
      <c r="U52" s="257" t="s">
        <v>1338</v>
      </c>
    </row>
    <row r="53" spans="1:21" x14ac:dyDescent="0.2">
      <c r="A53" s="1">
        <v>47</v>
      </c>
      <c r="B53" s="250">
        <v>0.10347222222222223</v>
      </c>
      <c r="C53" s="26">
        <f t="shared" si="3"/>
        <v>149</v>
      </c>
      <c r="D53" s="26">
        <f t="shared" si="7"/>
        <v>145.72463768115938</v>
      </c>
      <c r="E53" s="4">
        <f t="shared" si="6"/>
        <v>0.92</v>
      </c>
      <c r="F53" s="26">
        <v>148.45063217130746</v>
      </c>
      <c r="G53" s="146">
        <v>148.98333333333335</v>
      </c>
      <c r="H53" s="294">
        <f t="shared" si="2"/>
        <v>1.8362969899665824E-2</v>
      </c>
      <c r="I53" s="1">
        <v>47</v>
      </c>
      <c r="J53" s="253">
        <f t="shared" si="8"/>
        <v>99.631296759266746</v>
      </c>
      <c r="K53" s="183">
        <f t="shared" si="9"/>
        <v>97.801770255811661</v>
      </c>
      <c r="L53" s="250">
        <v>0.10347222222222223</v>
      </c>
      <c r="M53" s="255" t="s">
        <v>736</v>
      </c>
      <c r="N53" s="255" t="s">
        <v>1023</v>
      </c>
      <c r="O53" s="255" t="s">
        <v>738</v>
      </c>
      <c r="P53" s="256">
        <v>20152</v>
      </c>
      <c r="Q53" s="257"/>
      <c r="R53" s="255" t="s">
        <v>697</v>
      </c>
      <c r="S53" s="272">
        <v>37542</v>
      </c>
      <c r="T53" s="257"/>
      <c r="U53" s="257"/>
    </row>
    <row r="54" spans="1:21" x14ac:dyDescent="0.2">
      <c r="A54" s="1">
        <v>48</v>
      </c>
      <c r="B54" s="250">
        <v>0.10956018518518518</v>
      </c>
      <c r="C54" s="26">
        <f t="shared" si="3"/>
        <v>157.76666666666665</v>
      </c>
      <c r="D54" s="26">
        <f t="shared" si="7"/>
        <v>147.43942226621206</v>
      </c>
      <c r="E54" s="4">
        <f t="shared" si="6"/>
        <v>0.9093</v>
      </c>
      <c r="F54" s="26">
        <v>150.19594794439516</v>
      </c>
      <c r="G54" s="146">
        <v>157.76666666666665</v>
      </c>
      <c r="H54" s="294">
        <f t="shared" si="2"/>
        <v>1.8352863149168334E-2</v>
      </c>
      <c r="I54" s="1">
        <v>48</v>
      </c>
      <c r="J54" s="253">
        <f t="shared" si="8"/>
        <v>95.201319212589368</v>
      </c>
      <c r="K54" s="183">
        <f t="shared" si="9"/>
        <v>93.454102429460434</v>
      </c>
      <c r="L54" s="250">
        <v>0.10956018518518518</v>
      </c>
      <c r="M54" s="255" t="s">
        <v>1390</v>
      </c>
      <c r="N54" s="255" t="s">
        <v>1391</v>
      </c>
      <c r="O54" s="255" t="s">
        <v>730</v>
      </c>
      <c r="P54" s="256">
        <v>22473</v>
      </c>
      <c r="Q54" s="257"/>
      <c r="R54" s="255" t="s">
        <v>1392</v>
      </c>
      <c r="S54" s="272">
        <v>40230</v>
      </c>
      <c r="T54" s="257"/>
      <c r="U54" s="257"/>
    </row>
    <row r="55" spans="1:21" x14ac:dyDescent="0.2">
      <c r="A55" s="1">
        <v>49</v>
      </c>
      <c r="B55" s="250">
        <v>0.10436342592592592</v>
      </c>
      <c r="C55" s="26">
        <f t="shared" si="3"/>
        <v>150.28333333333333</v>
      </c>
      <c r="D55" s="26">
        <f t="shared" si="7"/>
        <v>149.26148593483259</v>
      </c>
      <c r="E55" s="4">
        <f t="shared" si="6"/>
        <v>0.8982</v>
      </c>
      <c r="F55" s="26">
        <v>152.05105172542855</v>
      </c>
      <c r="G55" s="146">
        <v>150.28333333333333</v>
      </c>
      <c r="H55" s="294">
        <f t="shared" si="2"/>
        <v>1.8346244626004385E-2</v>
      </c>
      <c r="I55" s="1">
        <v>49</v>
      </c>
      <c r="J55" s="253">
        <f t="shared" si="8"/>
        <v>101.17625710907967</v>
      </c>
      <c r="K55" s="183">
        <f t="shared" si="9"/>
        <v>99.320052745812973</v>
      </c>
      <c r="L55" s="250">
        <v>0.10436342592592592</v>
      </c>
      <c r="M55" s="255" t="s">
        <v>736</v>
      </c>
      <c r="N55" s="255" t="s">
        <v>1023</v>
      </c>
      <c r="O55" s="255" t="s">
        <v>738</v>
      </c>
      <c r="P55" s="256">
        <v>20152</v>
      </c>
      <c r="Q55" s="257" t="s">
        <v>1337</v>
      </c>
      <c r="R55" s="255" t="s">
        <v>1278</v>
      </c>
      <c r="S55" s="272">
        <v>38053</v>
      </c>
      <c r="T55" s="257"/>
      <c r="U55" s="257" t="s">
        <v>1338</v>
      </c>
    </row>
    <row r="56" spans="1:21" x14ac:dyDescent="0.2">
      <c r="A56" s="1">
        <v>50</v>
      </c>
      <c r="B56" s="250">
        <v>0.10491898148148149</v>
      </c>
      <c r="C56" s="26">
        <f t="shared" si="3"/>
        <v>151.08333333333334</v>
      </c>
      <c r="D56" s="26">
        <f t="shared" si="7"/>
        <v>151.11211301472795</v>
      </c>
      <c r="E56" s="4">
        <f t="shared" si="6"/>
        <v>0.88719999999999999</v>
      </c>
      <c r="F56" s="26">
        <v>153.95255419129904</v>
      </c>
      <c r="G56" s="146">
        <v>151.08333333333334</v>
      </c>
      <c r="H56" s="294">
        <f t="shared" si="2"/>
        <v>1.8450107511965033E-2</v>
      </c>
      <c r="I56" s="1">
        <v>50</v>
      </c>
      <c r="J56" s="253">
        <f t="shared" si="8"/>
        <v>101.89909819611628</v>
      </c>
      <c r="K56" s="183">
        <f t="shared" si="9"/>
        <v>100.01904887902566</v>
      </c>
      <c r="L56" s="250">
        <v>0.10491898148148149</v>
      </c>
      <c r="M56" s="255" t="s">
        <v>736</v>
      </c>
      <c r="N56" s="255" t="s">
        <v>1023</v>
      </c>
      <c r="O56" s="255" t="s">
        <v>738</v>
      </c>
      <c r="P56" s="256">
        <v>20152</v>
      </c>
      <c r="Q56" s="257" t="s">
        <v>1337</v>
      </c>
      <c r="R56" s="255" t="s">
        <v>1278</v>
      </c>
      <c r="S56" s="272">
        <v>38417</v>
      </c>
      <c r="T56" s="257"/>
      <c r="U56" s="257" t="s">
        <v>1338</v>
      </c>
    </row>
    <row r="57" spans="1:21" x14ac:dyDescent="0.2">
      <c r="A57" s="1">
        <v>51</v>
      </c>
      <c r="B57" s="250">
        <v>0.10817129629629629</v>
      </c>
      <c r="C57" s="26">
        <f t="shared" si="3"/>
        <v>155.76666666666665</v>
      </c>
      <c r="D57" s="26">
        <f t="shared" si="7"/>
        <v>153.02667123235548</v>
      </c>
      <c r="E57" s="4">
        <f t="shared" si="6"/>
        <v>0.87609999999999999</v>
      </c>
      <c r="F57" s="26">
        <v>155.9022181287896</v>
      </c>
      <c r="G57" s="146">
        <v>155.76666666666665</v>
      </c>
      <c r="H57" s="294">
        <f t="shared" si="2"/>
        <v>1.8444554099022823E-2</v>
      </c>
      <c r="I57" s="1">
        <v>51</v>
      </c>
      <c r="J57" s="253">
        <f t="shared" si="8"/>
        <v>100.0870221241962</v>
      </c>
      <c r="K57" s="183">
        <f t="shared" si="9"/>
        <v>98.240961630016372</v>
      </c>
      <c r="L57" s="250">
        <v>0.10817129629629629</v>
      </c>
      <c r="M57" s="255" t="s">
        <v>736</v>
      </c>
      <c r="N57" s="255" t="s">
        <v>1023</v>
      </c>
      <c r="O57" s="255" t="s">
        <v>738</v>
      </c>
      <c r="P57" s="256">
        <v>20152</v>
      </c>
      <c r="Q57" s="257" t="s">
        <v>1337</v>
      </c>
      <c r="R57" s="255" t="s">
        <v>1278</v>
      </c>
      <c r="S57" s="272">
        <v>38795</v>
      </c>
      <c r="T57" s="257"/>
      <c r="U57" s="257" t="s">
        <v>1338</v>
      </c>
    </row>
    <row r="58" spans="1:21" x14ac:dyDescent="0.2">
      <c r="A58" s="1">
        <v>52</v>
      </c>
      <c r="B58" s="250">
        <v>0.11721064814814815</v>
      </c>
      <c r="C58" s="26">
        <f t="shared" si="3"/>
        <v>168.78333333333333</v>
      </c>
      <c r="D58" s="26">
        <f t="shared" si="7"/>
        <v>154.97245019843561</v>
      </c>
      <c r="E58" s="4">
        <f t="shared" si="6"/>
        <v>0.86509999999999998</v>
      </c>
      <c r="F58" s="26">
        <v>157.90189676616913</v>
      </c>
      <c r="G58" s="146">
        <v>168.78333333333333</v>
      </c>
      <c r="H58" s="294">
        <f t="shared" si="2"/>
        <v>1.8552320318682595E-2</v>
      </c>
      <c r="I58" s="1">
        <v>52</v>
      </c>
      <c r="J58" s="253">
        <f t="shared" si="8"/>
        <v>93.553014772095864</v>
      </c>
      <c r="K58" s="183">
        <f t="shared" si="9"/>
        <v>91.817389275265498</v>
      </c>
      <c r="L58" s="250">
        <v>0.11721064814814815</v>
      </c>
      <c r="M58" s="255" t="s">
        <v>1393</v>
      </c>
      <c r="N58" s="255" t="s">
        <v>1394</v>
      </c>
      <c r="O58" s="255" t="s">
        <v>756</v>
      </c>
      <c r="P58" s="256">
        <v>13345</v>
      </c>
      <c r="Q58" s="257"/>
      <c r="R58" s="255" t="s">
        <v>1395</v>
      </c>
      <c r="S58" s="272">
        <v>32446</v>
      </c>
      <c r="T58" s="257"/>
      <c r="U58" s="257"/>
    </row>
    <row r="59" spans="1:21" x14ac:dyDescent="0.2">
      <c r="A59" s="1">
        <v>53</v>
      </c>
      <c r="B59" s="250">
        <v>0.11655092592592593</v>
      </c>
      <c r="C59" s="26">
        <f t="shared" si="3"/>
        <v>167.83333333333334</v>
      </c>
      <c r="D59" s="26">
        <f t="shared" si="7"/>
        <v>156.98672911787662</v>
      </c>
      <c r="E59" s="4">
        <f t="shared" si="6"/>
        <v>0.85399999999999998</v>
      </c>
      <c r="F59" s="26">
        <v>159.95353964879124</v>
      </c>
      <c r="G59" s="146">
        <v>167.83333333333334</v>
      </c>
      <c r="H59" s="294">
        <f t="shared" si="2"/>
        <v>1.8547951720410922E-2</v>
      </c>
      <c r="I59" s="1">
        <v>53</v>
      </c>
      <c r="J59" s="253">
        <f t="shared" si="8"/>
        <v>95.304988867204315</v>
      </c>
      <c r="K59" s="183">
        <f t="shared" si="9"/>
        <v>93.537276534981089</v>
      </c>
      <c r="L59" s="250">
        <v>0.11655092592592593</v>
      </c>
      <c r="M59" s="255" t="s">
        <v>752</v>
      </c>
      <c r="N59" s="255" t="s">
        <v>1396</v>
      </c>
      <c r="O59" s="255" t="s">
        <v>642</v>
      </c>
      <c r="P59" s="256">
        <v>20956</v>
      </c>
      <c r="Q59" s="257" t="s">
        <v>1368</v>
      </c>
      <c r="R59" s="255" t="s">
        <v>1376</v>
      </c>
      <c r="S59" s="272">
        <v>40461</v>
      </c>
      <c r="T59" s="257"/>
      <c r="U59" s="257"/>
    </row>
    <row r="60" spans="1:21" x14ac:dyDescent="0.2">
      <c r="A60" s="1">
        <v>54</v>
      </c>
      <c r="B60" s="250">
        <v>0.12070601851851852</v>
      </c>
      <c r="C60" s="26">
        <f t="shared" si="3"/>
        <v>173.81666666666666</v>
      </c>
      <c r="D60" s="26">
        <f t="shared" si="7"/>
        <v>159.05405939810967</v>
      </c>
      <c r="E60" s="4">
        <f t="shared" si="6"/>
        <v>0.84289999999999998</v>
      </c>
      <c r="F60" s="26">
        <v>162.05919897877772</v>
      </c>
      <c r="G60" s="146">
        <v>174.26666666666668</v>
      </c>
      <c r="H60" s="294">
        <f t="shared" si="2"/>
        <v>1.8543468063553604E-2</v>
      </c>
      <c r="I60" s="1">
        <v>54</v>
      </c>
      <c r="J60" s="253">
        <f t="shared" si="8"/>
        <v>93.235707534055649</v>
      </c>
      <c r="K60" s="183">
        <f t="shared" si="9"/>
        <v>91.506794169015066</v>
      </c>
      <c r="L60" s="250">
        <v>0.12070601851851852</v>
      </c>
      <c r="M60" s="255" t="s">
        <v>1281</v>
      </c>
      <c r="N60" s="255" t="s">
        <v>1397</v>
      </c>
      <c r="O60" s="255" t="s">
        <v>1283</v>
      </c>
      <c r="P60" s="256">
        <v>23167</v>
      </c>
      <c r="Q60" s="257"/>
      <c r="R60" s="255" t="s">
        <v>1398</v>
      </c>
      <c r="S60" s="272">
        <v>42904</v>
      </c>
      <c r="T60" s="257"/>
      <c r="U60" s="257"/>
    </row>
    <row r="61" spans="1:21" x14ac:dyDescent="0.2">
      <c r="A61" s="1">
        <v>55</v>
      </c>
      <c r="B61" s="250">
        <v>0.11960648148148149</v>
      </c>
      <c r="C61" s="26">
        <f t="shared" si="3"/>
        <v>172.23333333333335</v>
      </c>
      <c r="D61" s="26">
        <f t="shared" si="7"/>
        <v>161.15719036743195</v>
      </c>
      <c r="E61" s="4">
        <f t="shared" si="6"/>
        <v>0.83189999999999997</v>
      </c>
      <c r="F61" s="26">
        <v>164.22103646212304</v>
      </c>
      <c r="G61" s="146">
        <v>172.23333333333335</v>
      </c>
      <c r="H61" s="294">
        <f t="shared" si="2"/>
        <v>1.8656843000730613E-2</v>
      </c>
      <c r="I61" s="1">
        <v>55</v>
      </c>
      <c r="J61" s="253">
        <f t="shared" si="8"/>
        <v>95.347998720024989</v>
      </c>
      <c r="K61" s="183">
        <f t="shared" si="9"/>
        <v>93.569106077471602</v>
      </c>
      <c r="L61" s="250">
        <v>0.11960648148148149</v>
      </c>
      <c r="M61" s="255" t="s">
        <v>1305</v>
      </c>
      <c r="N61" s="255" t="s">
        <v>1399</v>
      </c>
      <c r="O61" s="255" t="s">
        <v>642</v>
      </c>
      <c r="P61" s="256">
        <v>15914</v>
      </c>
      <c r="Q61" s="257" t="s">
        <v>1368</v>
      </c>
      <c r="R61" s="255" t="s">
        <v>1376</v>
      </c>
      <c r="S61" s="272">
        <v>36079</v>
      </c>
      <c r="T61" s="257"/>
      <c r="U61" s="257"/>
    </row>
    <row r="62" spans="1:21" x14ac:dyDescent="0.2">
      <c r="A62" s="1">
        <v>56</v>
      </c>
      <c r="B62" s="250">
        <v>0.12157407407407407</v>
      </c>
      <c r="C62" s="26">
        <f t="shared" si="3"/>
        <v>175.06666666666666</v>
      </c>
      <c r="D62" s="26">
        <f t="shared" si="7"/>
        <v>163.33658219623129</v>
      </c>
      <c r="E62" s="4">
        <f t="shared" si="6"/>
        <v>0.82079999999999997</v>
      </c>
      <c r="F62" s="26">
        <v>166.44133071124222</v>
      </c>
      <c r="G62" s="146">
        <v>176.81666666666666</v>
      </c>
      <c r="H62" s="294">
        <f t="shared" si="2"/>
        <v>1.8653711201079795E-2</v>
      </c>
      <c r="I62" s="1">
        <v>56</v>
      </c>
      <c r="J62" s="253">
        <f t="shared" si="8"/>
        <v>95.073113506040869</v>
      </c>
      <c r="K62" s="183">
        <f t="shared" si="9"/>
        <v>93.299647103711706</v>
      </c>
      <c r="L62" s="250">
        <v>0.12157407407407407</v>
      </c>
      <c r="M62" s="255" t="s">
        <v>1400</v>
      </c>
      <c r="N62" s="255" t="s">
        <v>1401</v>
      </c>
      <c r="O62" s="255" t="s">
        <v>1402</v>
      </c>
      <c r="P62" s="256">
        <v>22370</v>
      </c>
      <c r="Q62" s="257" t="s">
        <v>1362</v>
      </c>
      <c r="R62" s="255" t="s">
        <v>693</v>
      </c>
      <c r="S62" s="272">
        <v>42848</v>
      </c>
      <c r="T62" s="257"/>
      <c r="U62" s="257"/>
    </row>
    <row r="63" spans="1:21" x14ac:dyDescent="0.2">
      <c r="A63" s="1">
        <v>57</v>
      </c>
      <c r="B63" s="250">
        <v>0.12116898148148147</v>
      </c>
      <c r="C63" s="26">
        <f t="shared" si="3"/>
        <v>174.48333333333332</v>
      </c>
      <c r="D63" s="26">
        <f t="shared" si="7"/>
        <v>165.55528113937595</v>
      </c>
      <c r="E63" s="4">
        <f t="shared" si="6"/>
        <v>0.80979999999999996</v>
      </c>
      <c r="F63" s="26">
        <v>168.72248525625051</v>
      </c>
      <c r="G63" s="146">
        <v>174.48333333333332</v>
      </c>
      <c r="H63" s="294">
        <f t="shared" si="2"/>
        <v>1.8771677717195227E-2</v>
      </c>
      <c r="I63" s="1">
        <v>57</v>
      </c>
      <c r="J63" s="253">
        <f t="shared" si="8"/>
        <v>96.69833905220203</v>
      </c>
      <c r="K63" s="183">
        <f t="shared" si="9"/>
        <v>94.883148995726032</v>
      </c>
      <c r="L63" s="250">
        <v>0.12116898148148147</v>
      </c>
      <c r="M63" s="255" t="s">
        <v>1403</v>
      </c>
      <c r="N63" s="255" t="s">
        <v>1404</v>
      </c>
      <c r="O63" s="255" t="s">
        <v>1344</v>
      </c>
      <c r="P63" s="256">
        <v>20650</v>
      </c>
      <c r="Q63" s="257"/>
      <c r="R63" s="255" t="s">
        <v>1345</v>
      </c>
      <c r="S63" s="272">
        <v>41581</v>
      </c>
      <c r="T63" s="257"/>
      <c r="U63" s="257"/>
    </row>
    <row r="64" spans="1:21" x14ac:dyDescent="0.2">
      <c r="A64" s="1">
        <v>58</v>
      </c>
      <c r="B64" s="250">
        <v>0.12403935185185185</v>
      </c>
      <c r="C64" s="26">
        <f t="shared" si="3"/>
        <v>178.61666666666665</v>
      </c>
      <c r="D64" s="26">
        <f t="shared" si="7"/>
        <v>167.8560994950127</v>
      </c>
      <c r="E64" s="4">
        <f t="shared" si="6"/>
        <v>0.79869999999999997</v>
      </c>
      <c r="F64" s="26">
        <v>171.06703722418729</v>
      </c>
      <c r="G64" s="146">
        <v>178.61666666666665</v>
      </c>
      <c r="H64" s="294">
        <f t="shared" si="2"/>
        <v>1.8770055185830924E-2</v>
      </c>
      <c r="I64" s="1">
        <v>58</v>
      </c>
      <c r="J64" s="253">
        <f t="shared" si="8"/>
        <v>95.77327828171353</v>
      </c>
      <c r="K64" s="183">
        <f t="shared" si="9"/>
        <v>93.97560856303781</v>
      </c>
      <c r="L64" s="250">
        <v>0.12403935185185185</v>
      </c>
      <c r="M64" s="255" t="s">
        <v>762</v>
      </c>
      <c r="N64" s="255" t="s">
        <v>1405</v>
      </c>
      <c r="O64" s="255" t="s">
        <v>642</v>
      </c>
      <c r="P64" s="256">
        <v>20087</v>
      </c>
      <c r="Q64" s="257" t="s">
        <v>1406</v>
      </c>
      <c r="R64" s="255" t="s">
        <v>1407</v>
      </c>
      <c r="S64" s="272">
        <v>41553</v>
      </c>
      <c r="T64" s="257"/>
      <c r="U64" s="257"/>
    </row>
    <row r="65" spans="1:21" x14ac:dyDescent="0.2">
      <c r="A65" s="1">
        <v>59</v>
      </c>
      <c r="B65" s="250">
        <v>0.12480324074074074</v>
      </c>
      <c r="C65" s="26">
        <f t="shared" si="3"/>
        <v>179.71666666666667</v>
      </c>
      <c r="D65" s="26">
        <f t="shared" si="7"/>
        <v>170.22177078042998</v>
      </c>
      <c r="E65" s="4">
        <f t="shared" si="6"/>
        <v>0.78759999999999997</v>
      </c>
      <c r="F65" s="26">
        <v>173.47766675207106</v>
      </c>
      <c r="G65" s="146">
        <v>186.9</v>
      </c>
      <c r="H65" s="294">
        <f t="shared" si="2"/>
        <v>1.8768386920342359E-2</v>
      </c>
      <c r="I65" s="1">
        <v>59</v>
      </c>
      <c r="J65" s="253">
        <f t="shared" si="8"/>
        <v>96.52842441921787</v>
      </c>
      <c r="K65" s="183">
        <f t="shared" si="9"/>
        <v>94.716741600906971</v>
      </c>
      <c r="L65" s="250">
        <v>0.12480324074074074</v>
      </c>
      <c r="M65" s="255" t="s">
        <v>762</v>
      </c>
      <c r="N65" s="255" t="s">
        <v>1405</v>
      </c>
      <c r="O65" s="255" t="s">
        <v>642</v>
      </c>
      <c r="P65" s="256">
        <v>20087</v>
      </c>
      <c r="Q65" s="257" t="s">
        <v>1406</v>
      </c>
      <c r="R65" s="255" t="s">
        <v>1407</v>
      </c>
      <c r="S65" s="272">
        <v>41917</v>
      </c>
      <c r="T65" s="257"/>
      <c r="U65" s="257"/>
    </row>
    <row r="66" spans="1:21" x14ac:dyDescent="0.2">
      <c r="A66" s="1">
        <v>60</v>
      </c>
      <c r="B66" s="250">
        <v>0.12604166666666666</v>
      </c>
      <c r="C66" s="26">
        <f t="shared" si="3"/>
        <v>181.5</v>
      </c>
      <c r="D66" s="26">
        <f t="shared" si="7"/>
        <v>172.63284402094598</v>
      </c>
      <c r="E66" s="4">
        <f t="shared" ref="E66:E97" si="10">ROUND(1-IF(A66&lt;I$3,0,IF(A66&lt;I$4,G$3*(A66-I$3)^2,G$2+G$4*(A66-I$4)+(A66&gt;I$5)*G$5*(A66-I$5)^2)),4)</f>
        <v>0.77659999999999996</v>
      </c>
      <c r="F66" s="26">
        <v>175.9572072072072</v>
      </c>
      <c r="G66" s="146">
        <v>181.5</v>
      </c>
      <c r="H66" s="294">
        <f t="shared" si="2"/>
        <v>1.8893020860159784E-2</v>
      </c>
      <c r="I66" s="1">
        <v>60</v>
      </c>
      <c r="J66" s="253">
        <f t="shared" si="8"/>
        <v>96.946119673392388</v>
      </c>
      <c r="K66" s="183">
        <f t="shared" si="9"/>
        <v>95.114514612091455</v>
      </c>
      <c r="L66" s="250">
        <v>0.12604166666666666</v>
      </c>
      <c r="M66" s="255" t="s">
        <v>1289</v>
      </c>
      <c r="N66" s="255" t="s">
        <v>1408</v>
      </c>
      <c r="O66" s="255" t="s">
        <v>1283</v>
      </c>
      <c r="P66" s="256">
        <v>18136</v>
      </c>
      <c r="Q66" s="257" t="s">
        <v>1409</v>
      </c>
      <c r="R66" s="255" t="s">
        <v>1410</v>
      </c>
      <c r="S66" s="272">
        <v>40363</v>
      </c>
      <c r="T66" s="257"/>
      <c r="U66" s="257"/>
    </row>
    <row r="67" spans="1:21" x14ac:dyDescent="0.2">
      <c r="A67" s="1">
        <v>61</v>
      </c>
      <c r="B67" s="250">
        <v>0.12958333333333333</v>
      </c>
      <c r="C67" s="26">
        <f t="shared" si="3"/>
        <v>186.6</v>
      </c>
      <c r="D67" s="26">
        <f t="shared" si="7"/>
        <v>175.13607663836268</v>
      </c>
      <c r="E67" s="4">
        <f t="shared" si="10"/>
        <v>0.76549999999999996</v>
      </c>
      <c r="F67" s="26">
        <v>178.50865629668687</v>
      </c>
      <c r="G67" s="146">
        <v>188.83333333333331</v>
      </c>
      <c r="H67" s="294">
        <f t="shared" si="2"/>
        <v>1.8893087474250288E-2</v>
      </c>
      <c r="I67" s="1">
        <v>61</v>
      </c>
      <c r="J67" s="253">
        <f t="shared" si="8"/>
        <v>95.663802945705726</v>
      </c>
      <c r="K67" s="183">
        <f t="shared" si="9"/>
        <v>93.856418348533055</v>
      </c>
      <c r="L67" s="250">
        <v>0.12958333333333333</v>
      </c>
      <c r="M67" s="255" t="s">
        <v>1411</v>
      </c>
      <c r="N67" s="255" t="s">
        <v>1412</v>
      </c>
      <c r="O67" s="255" t="s">
        <v>665</v>
      </c>
      <c r="P67" s="256">
        <v>19783</v>
      </c>
      <c r="Q67" s="257"/>
      <c r="R67" s="255" t="s">
        <v>1413</v>
      </c>
      <c r="S67" s="272">
        <v>42414</v>
      </c>
      <c r="T67" s="257"/>
      <c r="U67" s="257"/>
    </row>
    <row r="68" spans="1:21" x14ac:dyDescent="0.2">
      <c r="A68" s="1">
        <v>62</v>
      </c>
      <c r="B68" s="250">
        <v>0.13515046296296296</v>
      </c>
      <c r="C68" s="26">
        <f t="shared" si="3"/>
        <v>194.61666666666667</v>
      </c>
      <c r="D68" s="26">
        <f t="shared" si="7"/>
        <v>177.68941904130767</v>
      </c>
      <c r="E68" s="4">
        <f t="shared" si="10"/>
        <v>0.75449999999999995</v>
      </c>
      <c r="F68" s="26">
        <v>181.13518815766005</v>
      </c>
      <c r="G68" s="146">
        <v>195.29999999999998</v>
      </c>
      <c r="H68" s="294">
        <f t="shared" si="2"/>
        <v>1.9023190090227987E-2</v>
      </c>
      <c r="I68" s="1">
        <v>62</v>
      </c>
      <c r="J68" s="253">
        <f t="shared" si="8"/>
        <v>93.072803712080173</v>
      </c>
      <c r="K68" s="183">
        <f t="shared" si="9"/>
        <v>91.3022620748348</v>
      </c>
      <c r="L68" s="250">
        <v>0.13515046296296296</v>
      </c>
      <c r="M68" s="255" t="s">
        <v>1381</v>
      </c>
      <c r="N68" s="255" t="s">
        <v>1414</v>
      </c>
      <c r="O68" s="255" t="s">
        <v>696</v>
      </c>
      <c r="P68" s="256">
        <v>19269</v>
      </c>
      <c r="Q68" s="257"/>
      <c r="R68" s="255" t="s">
        <v>1415</v>
      </c>
      <c r="S68" s="272">
        <v>42267</v>
      </c>
      <c r="T68" s="257"/>
      <c r="U68" s="257"/>
    </row>
    <row r="69" spans="1:21" x14ac:dyDescent="0.2">
      <c r="A69" s="1">
        <v>63</v>
      </c>
      <c r="B69" s="250">
        <v>0.13041666666666665</v>
      </c>
      <c r="C69" s="26">
        <f t="shared" si="3"/>
        <v>187.79999999999998</v>
      </c>
      <c r="D69" s="26">
        <f t="shared" si="7"/>
        <v>180.34257017307863</v>
      </c>
      <c r="E69" s="4">
        <f t="shared" si="10"/>
        <v>0.74339999999999995</v>
      </c>
      <c r="F69" s="26">
        <v>183.84016653090777</v>
      </c>
      <c r="G69" s="146">
        <v>187.79999999999998</v>
      </c>
      <c r="H69" s="294">
        <f t="shared" si="2"/>
        <v>1.9025202292998967E-2</v>
      </c>
      <c r="I69" s="1">
        <v>63</v>
      </c>
      <c r="J69" s="253">
        <f t="shared" si="8"/>
        <v>97.891462476521724</v>
      </c>
      <c r="K69" s="183">
        <f t="shared" si="9"/>
        <v>96.029057600148377</v>
      </c>
      <c r="L69" s="250">
        <v>0.13041666666666665</v>
      </c>
      <c r="M69" s="255" t="s">
        <v>1302</v>
      </c>
      <c r="N69" s="255" t="s">
        <v>1416</v>
      </c>
      <c r="O69" s="255" t="s">
        <v>958</v>
      </c>
      <c r="P69" s="256">
        <v>16132</v>
      </c>
      <c r="Q69" s="257"/>
      <c r="R69" s="255" t="s">
        <v>1417</v>
      </c>
      <c r="S69" s="272">
        <v>39383</v>
      </c>
      <c r="T69" s="257"/>
      <c r="U69" s="257"/>
    </row>
    <row r="70" spans="1:21" x14ac:dyDescent="0.2">
      <c r="A70" s="1">
        <v>64</v>
      </c>
      <c r="B70" s="250">
        <v>0.13840277777777779</v>
      </c>
      <c r="C70" s="26">
        <f t="shared" si="3"/>
        <v>199.3</v>
      </c>
      <c r="D70" s="26">
        <f t="shared" si="7"/>
        <v>183.07615276070823</v>
      </c>
      <c r="E70" s="4">
        <f t="shared" si="10"/>
        <v>0.73229999999999995</v>
      </c>
      <c r="F70" s="26">
        <v>186.62715913267181</v>
      </c>
      <c r="G70" s="146">
        <v>199.3</v>
      </c>
      <c r="H70" s="294">
        <f t="shared" si="2"/>
        <v>1.9027275496591566E-2</v>
      </c>
      <c r="I70" s="1">
        <v>64</v>
      </c>
      <c r="J70" s="253">
        <f t="shared" si="8"/>
        <v>93.641324201039538</v>
      </c>
      <c r="K70" s="183">
        <f t="shared" si="9"/>
        <v>91.859584927600707</v>
      </c>
      <c r="L70" s="250">
        <v>0.13840277777777779</v>
      </c>
      <c r="M70" s="255" t="s">
        <v>1418</v>
      </c>
      <c r="N70" s="255" t="s">
        <v>1419</v>
      </c>
      <c r="O70" s="255" t="s">
        <v>665</v>
      </c>
      <c r="P70" s="256">
        <v>16284</v>
      </c>
      <c r="Q70" s="257"/>
      <c r="R70" s="255" t="s">
        <v>1420</v>
      </c>
      <c r="S70" s="272">
        <v>39768</v>
      </c>
      <c r="T70" s="257"/>
      <c r="U70" s="257"/>
    </row>
    <row r="71" spans="1:21" x14ac:dyDescent="0.2">
      <c r="A71" s="1">
        <v>65</v>
      </c>
      <c r="B71" s="250">
        <v>0.13399305555555555</v>
      </c>
      <c r="C71" s="26">
        <f t="shared" si="3"/>
        <v>192.95</v>
      </c>
      <c r="D71" s="26">
        <f t="shared" si="7"/>
        <v>185.86810850778681</v>
      </c>
      <c r="E71" s="4">
        <f t="shared" si="10"/>
        <v>0.72130000000000005</v>
      </c>
      <c r="F71" s="26">
        <v>189.49995335385762</v>
      </c>
      <c r="G71" s="146">
        <v>192.93333333333334</v>
      </c>
      <c r="H71" s="294">
        <f t="shared" si="2"/>
        <v>1.9165412876323923E-2</v>
      </c>
      <c r="I71" s="1">
        <v>65</v>
      </c>
      <c r="J71" s="253">
        <f t="shared" si="8"/>
        <v>98.211947838226294</v>
      </c>
      <c r="K71" s="183">
        <f t="shared" si="9"/>
        <v>96.329675308518688</v>
      </c>
      <c r="L71" s="250">
        <v>0.13399305555555555</v>
      </c>
      <c r="M71" s="255" t="s">
        <v>1302</v>
      </c>
      <c r="N71" s="255" t="s">
        <v>1416</v>
      </c>
      <c r="O71" s="255" t="s">
        <v>958</v>
      </c>
      <c r="P71" s="256">
        <v>16132</v>
      </c>
      <c r="Q71" s="257"/>
      <c r="R71" s="255" t="s">
        <v>1421</v>
      </c>
      <c r="S71" s="272">
        <v>39929</v>
      </c>
      <c r="T71" s="257"/>
      <c r="U71" s="257"/>
    </row>
    <row r="72" spans="1:21" x14ac:dyDescent="0.2">
      <c r="A72" s="1">
        <v>66</v>
      </c>
      <c r="B72" s="250">
        <v>0.13825231481481481</v>
      </c>
      <c r="C72" s="26">
        <f t="shared" si="3"/>
        <v>199.08333333333334</v>
      </c>
      <c r="D72" s="26">
        <f t="shared" si="7"/>
        <v>188.7731155543039</v>
      </c>
      <c r="E72" s="4">
        <f t="shared" si="10"/>
        <v>0.71020000000000005</v>
      </c>
      <c r="F72" s="26">
        <v>192.46257343187415</v>
      </c>
      <c r="G72" s="146">
        <v>199.08333333333334</v>
      </c>
      <c r="H72" s="294">
        <f t="shared" si="2"/>
        <v>1.9169742001169922E-2</v>
      </c>
      <c r="I72" s="1">
        <v>66</v>
      </c>
      <c r="J72" s="253">
        <f t="shared" si="8"/>
        <v>96.674377613331501</v>
      </c>
      <c r="K72" s="183">
        <f t="shared" si="9"/>
        <v>94.821154736360256</v>
      </c>
      <c r="L72" s="250">
        <v>0.13825231481481481</v>
      </c>
      <c r="M72" s="255" t="s">
        <v>784</v>
      </c>
      <c r="N72" s="255" t="s">
        <v>1068</v>
      </c>
      <c r="O72" s="255" t="s">
        <v>692</v>
      </c>
      <c r="P72" s="256">
        <v>17277</v>
      </c>
      <c r="Q72" s="257" t="s">
        <v>1373</v>
      </c>
      <c r="R72" s="255" t="s">
        <v>981</v>
      </c>
      <c r="S72" s="272">
        <v>41546</v>
      </c>
      <c r="T72" s="257"/>
      <c r="U72" s="257"/>
    </row>
    <row r="73" spans="1:21" x14ac:dyDescent="0.2">
      <c r="A73" s="1">
        <v>67</v>
      </c>
      <c r="B73" s="250">
        <v>0.14295138888888889</v>
      </c>
      <c r="C73" s="26">
        <f t="shared" si="3"/>
        <v>205.85</v>
      </c>
      <c r="D73" s="26">
        <f t="shared" si="7"/>
        <v>191.74294431731497</v>
      </c>
      <c r="E73" s="4">
        <f t="shared" si="10"/>
        <v>0.69920000000000004</v>
      </c>
      <c r="F73" s="26">
        <v>195.51929925883144</v>
      </c>
      <c r="G73" s="146">
        <v>208.35</v>
      </c>
      <c r="H73" s="294">
        <f t="shared" si="2"/>
        <v>1.9314486886111825E-2</v>
      </c>
      <c r="I73" s="1">
        <v>67</v>
      </c>
      <c r="J73" s="253">
        <f t="shared" si="8"/>
        <v>94.981442438101254</v>
      </c>
      <c r="K73" s="183">
        <f t="shared" si="9"/>
        <v>93.146924613706574</v>
      </c>
      <c r="L73" s="250">
        <v>0.14295138888888889</v>
      </c>
      <c r="M73" s="255" t="s">
        <v>1422</v>
      </c>
      <c r="N73" s="255" t="s">
        <v>1423</v>
      </c>
      <c r="O73" s="255" t="s">
        <v>692</v>
      </c>
      <c r="P73" s="256">
        <v>17783</v>
      </c>
      <c r="Q73" s="257" t="s">
        <v>1362</v>
      </c>
      <c r="R73" s="255" t="s">
        <v>693</v>
      </c>
      <c r="S73" s="272">
        <v>42484</v>
      </c>
      <c r="T73" s="257"/>
      <c r="U73" s="257"/>
    </row>
    <row r="74" spans="1:21" x14ac:dyDescent="0.2">
      <c r="A74" s="1">
        <v>68</v>
      </c>
      <c r="B74" s="250">
        <v>0.14229166666666668</v>
      </c>
      <c r="C74" s="26">
        <f t="shared" si="3"/>
        <v>204.9</v>
      </c>
      <c r="D74" s="26">
        <f t="shared" ref="D74:D105" si="11">E$4/E74</f>
        <v>194.83602189604218</v>
      </c>
      <c r="E74" s="4">
        <f t="shared" si="10"/>
        <v>0.68810000000000004</v>
      </c>
      <c r="F74" s="26">
        <v>198.67468701095461</v>
      </c>
      <c r="G74" s="146">
        <v>219.96666666666667</v>
      </c>
      <c r="H74" s="294">
        <f t="shared" si="2"/>
        <v>1.9321359820241076E-2</v>
      </c>
      <c r="I74" s="1">
        <v>68</v>
      </c>
      <c r="J74" s="253">
        <f t="shared" si="8"/>
        <v>96.961779897976868</v>
      </c>
      <c r="K74" s="183">
        <f t="shared" si="9"/>
        <v>95.088346459757048</v>
      </c>
      <c r="L74" s="250">
        <v>0.14229166666666668</v>
      </c>
      <c r="M74" s="255" t="s">
        <v>784</v>
      </c>
      <c r="N74" s="255" t="s">
        <v>1068</v>
      </c>
      <c r="O74" s="255" t="s">
        <v>692</v>
      </c>
      <c r="P74" s="256">
        <v>17277</v>
      </c>
      <c r="Q74" s="257"/>
      <c r="R74" s="255" t="s">
        <v>1013</v>
      </c>
      <c r="S74" s="272">
        <v>42470</v>
      </c>
      <c r="T74" s="257"/>
      <c r="U74" s="257"/>
    </row>
    <row r="75" spans="1:21" x14ac:dyDescent="0.2">
      <c r="A75" s="1">
        <v>69</v>
      </c>
      <c r="B75" s="250">
        <v>0.14561342592592594</v>
      </c>
      <c r="C75" s="26">
        <f t="shared" si="3"/>
        <v>209.68333333333334</v>
      </c>
      <c r="D75" s="26">
        <f t="shared" si="11"/>
        <v>198.03052683407182</v>
      </c>
      <c r="E75" s="4">
        <f t="shared" si="10"/>
        <v>0.67700000000000005</v>
      </c>
      <c r="F75" s="26">
        <v>201.93359180833085</v>
      </c>
      <c r="G75" s="146">
        <v>211.60000000000002</v>
      </c>
      <c r="H75" s="294">
        <f t="shared" ref="H75:H106" si="12">((F75-D75)/F75)</f>
        <v>1.9328458129758291E-2</v>
      </c>
      <c r="I75" s="1">
        <v>69</v>
      </c>
      <c r="J75" s="253">
        <f t="shared" si="8"/>
        <v>96.304073670613235</v>
      </c>
      <c r="K75" s="183">
        <f t="shared" si="9"/>
        <v>94.442664414945625</v>
      </c>
      <c r="L75" s="250">
        <v>0.14561342592592594</v>
      </c>
      <c r="M75" s="262" t="s">
        <v>796</v>
      </c>
      <c r="N75" s="262" t="s">
        <v>1424</v>
      </c>
      <c r="O75" s="262" t="s">
        <v>642</v>
      </c>
      <c r="P75" s="263">
        <v>17637</v>
      </c>
      <c r="Q75" s="239" t="s">
        <v>1425</v>
      </c>
      <c r="R75" s="239" t="s">
        <v>1426</v>
      </c>
      <c r="S75" s="274">
        <v>43023</v>
      </c>
      <c r="T75" s="239" t="s">
        <v>1427</v>
      </c>
      <c r="U75" s="239"/>
    </row>
    <row r="76" spans="1:21" x14ac:dyDescent="0.2">
      <c r="A76" s="1">
        <v>70</v>
      </c>
      <c r="B76" s="250">
        <v>0.14432870370370371</v>
      </c>
      <c r="C76" s="26">
        <f t="shared" ref="C76:C98" si="13">B76*1440</f>
        <v>207.83333333333334</v>
      </c>
      <c r="D76" s="26">
        <f t="shared" si="11"/>
        <v>201.30130130130124</v>
      </c>
      <c r="E76" s="4">
        <f t="shared" si="10"/>
        <v>0.66600000000000004</v>
      </c>
      <c r="F76" s="26">
        <v>205.30119264200525</v>
      </c>
      <c r="G76" s="146">
        <v>221.20000000000002</v>
      </c>
      <c r="H76" s="294">
        <f t="shared" si="12"/>
        <v>1.9483039963040238E-2</v>
      </c>
      <c r="I76" s="1">
        <v>70</v>
      </c>
      <c r="J76" s="253">
        <f t="shared" ref="J76:J96" si="14">100*(F76/C76)</f>
        <v>98.781648424381032</v>
      </c>
      <c r="K76" s="183">
        <f t="shared" ref="K76:K95" si="15">100*(D76/C76)</f>
        <v>96.857081620513824</v>
      </c>
      <c r="L76" s="250">
        <v>0.14432870370370371</v>
      </c>
      <c r="M76" s="255" t="s">
        <v>796</v>
      </c>
      <c r="N76" s="255" t="s">
        <v>1424</v>
      </c>
      <c r="O76" s="255" t="s">
        <v>642</v>
      </c>
      <c r="P76" s="256">
        <v>17637</v>
      </c>
      <c r="Q76" s="257" t="s">
        <v>1368</v>
      </c>
      <c r="R76" s="255" t="s">
        <v>1376</v>
      </c>
      <c r="S76" s="272">
        <v>43380</v>
      </c>
      <c r="T76" s="257"/>
      <c r="U76" s="257"/>
    </row>
    <row r="77" spans="1:21" x14ac:dyDescent="0.2">
      <c r="A77" s="1">
        <v>71</v>
      </c>
      <c r="B77" s="250">
        <v>0.14222222222222222</v>
      </c>
      <c r="C77" s="26">
        <f t="shared" si="13"/>
        <v>204.8</v>
      </c>
      <c r="D77" s="26">
        <f t="shared" si="11"/>
        <v>204.71318776403515</v>
      </c>
      <c r="E77" s="4">
        <f t="shared" si="10"/>
        <v>0.65490000000000004</v>
      </c>
      <c r="F77" s="26">
        <v>208.78301983759894</v>
      </c>
      <c r="G77" s="146">
        <v>217.08333333333331</v>
      </c>
      <c r="H77" s="294">
        <f t="shared" si="12"/>
        <v>1.9493118150745645E-2</v>
      </c>
      <c r="I77" s="1">
        <v>71</v>
      </c>
      <c r="J77" s="253">
        <f t="shared" si="14"/>
        <v>101.9448339050776</v>
      </c>
      <c r="K77" s="183">
        <f t="shared" si="15"/>
        <v>99.957611212907779</v>
      </c>
      <c r="L77" s="250">
        <v>0.14222222222222222</v>
      </c>
      <c r="M77" s="255" t="s">
        <v>796</v>
      </c>
      <c r="N77" s="255" t="s">
        <v>1424</v>
      </c>
      <c r="O77" s="255" t="s">
        <v>642</v>
      </c>
      <c r="P77" s="256">
        <v>17637</v>
      </c>
      <c r="Q77" s="257" t="s">
        <v>1373</v>
      </c>
      <c r="R77" s="255" t="s">
        <v>981</v>
      </c>
      <c r="S77" s="272">
        <v>43737</v>
      </c>
      <c r="T77" s="257"/>
      <c r="U77" s="257"/>
    </row>
    <row r="78" spans="1:21" x14ac:dyDescent="0.2">
      <c r="A78" s="1">
        <v>72</v>
      </c>
      <c r="B78" s="250">
        <v>0.14964120370370371</v>
      </c>
      <c r="C78" s="26">
        <f t="shared" si="13"/>
        <v>215.48333333333335</v>
      </c>
      <c r="D78" s="26">
        <f t="shared" si="11"/>
        <v>208.21038463529527</v>
      </c>
      <c r="E78" s="4">
        <f t="shared" si="10"/>
        <v>0.64390000000000003</v>
      </c>
      <c r="F78" s="26">
        <v>212.38498536177332</v>
      </c>
      <c r="G78" s="146">
        <v>215.48333333333335</v>
      </c>
      <c r="H78" s="294">
        <f t="shared" si="12"/>
        <v>1.9655818509802362E-2</v>
      </c>
      <c r="I78" s="1">
        <v>72</v>
      </c>
      <c r="J78" s="253">
        <f t="shared" si="14"/>
        <v>98.562140317939509</v>
      </c>
      <c r="K78" s="183">
        <f t="shared" si="15"/>
        <v>96.624820775912411</v>
      </c>
      <c r="L78" s="250">
        <v>0.14964120370370371</v>
      </c>
      <c r="M78" s="255" t="s">
        <v>1428</v>
      </c>
      <c r="N78" s="255" t="s">
        <v>1429</v>
      </c>
      <c r="O78" s="255" t="s">
        <v>756</v>
      </c>
      <c r="P78" s="256">
        <v>15058</v>
      </c>
      <c r="Q78" s="257"/>
      <c r="R78" s="255" t="s">
        <v>1430</v>
      </c>
      <c r="S78" s="272">
        <v>41560</v>
      </c>
      <c r="T78" s="257"/>
      <c r="U78" s="257"/>
    </row>
    <row r="79" spans="1:21" x14ac:dyDescent="0.2">
      <c r="A79" s="1">
        <v>73</v>
      </c>
      <c r="B79" s="250">
        <v>0.15438657407407408</v>
      </c>
      <c r="C79" s="26">
        <f t="shared" si="13"/>
        <v>222.31666666666666</v>
      </c>
      <c r="D79" s="26">
        <f t="shared" si="11"/>
        <v>211.86262115465649</v>
      </c>
      <c r="E79" s="4">
        <f t="shared" si="10"/>
        <v>0.63280000000000003</v>
      </c>
      <c r="F79" s="26">
        <v>216.11341632088516</v>
      </c>
      <c r="G79" s="146">
        <v>239.06666666666669</v>
      </c>
      <c r="H79" s="294">
        <f t="shared" si="12"/>
        <v>1.9669279393173304E-2</v>
      </c>
      <c r="I79" s="1">
        <v>73</v>
      </c>
      <c r="J79" s="253">
        <f t="shared" si="14"/>
        <v>97.209723212033211</v>
      </c>
      <c r="K79" s="183">
        <f t="shared" si="15"/>
        <v>95.29767800644268</v>
      </c>
      <c r="L79" s="250">
        <v>0.15438657407407408</v>
      </c>
      <c r="M79" s="255" t="s">
        <v>1431</v>
      </c>
      <c r="N79" s="255" t="s">
        <v>1432</v>
      </c>
      <c r="O79" s="255" t="s">
        <v>971</v>
      </c>
      <c r="P79" s="256">
        <v>16789</v>
      </c>
      <c r="Q79" s="257" t="s">
        <v>1373</v>
      </c>
      <c r="R79" s="255" t="s">
        <v>981</v>
      </c>
      <c r="S79" s="272">
        <v>43737</v>
      </c>
      <c r="T79" s="257"/>
      <c r="U79" s="257"/>
    </row>
    <row r="80" spans="1:21" x14ac:dyDescent="0.2">
      <c r="A80" s="1">
        <v>74</v>
      </c>
      <c r="B80" s="250">
        <v>0.15938657407407408</v>
      </c>
      <c r="C80" s="26">
        <f t="shared" si="13"/>
        <v>229.51666666666668</v>
      </c>
      <c r="D80" s="26">
        <f t="shared" si="11"/>
        <v>215.64527371186526</v>
      </c>
      <c r="E80" s="4">
        <f t="shared" si="10"/>
        <v>0.62170000000000003</v>
      </c>
      <c r="F80" s="26">
        <v>219.97509205111541</v>
      </c>
      <c r="G80" s="146">
        <v>241.89999999999998</v>
      </c>
      <c r="H80" s="294">
        <f t="shared" si="12"/>
        <v>1.9683220945051528E-2</v>
      </c>
      <c r="I80" s="1">
        <v>74</v>
      </c>
      <c r="J80" s="253">
        <f t="shared" si="14"/>
        <v>95.842753054004234</v>
      </c>
      <c r="K80" s="183">
        <f t="shared" si="15"/>
        <v>93.956258969660269</v>
      </c>
      <c r="L80" s="250">
        <v>0.15938657407407408</v>
      </c>
      <c r="M80" s="255" t="s">
        <v>1428</v>
      </c>
      <c r="N80" s="255" t="s">
        <v>1429</v>
      </c>
      <c r="O80" s="255" t="s">
        <v>756</v>
      </c>
      <c r="P80" s="256">
        <v>15058</v>
      </c>
      <c r="Q80" s="257"/>
      <c r="R80" s="255" t="s">
        <v>1286</v>
      </c>
      <c r="S80" s="272">
        <v>42232</v>
      </c>
      <c r="T80" s="257"/>
      <c r="U80" s="257"/>
    </row>
    <row r="81" spans="1:21" x14ac:dyDescent="0.2">
      <c r="A81" s="1">
        <v>75</v>
      </c>
      <c r="B81" s="250">
        <v>0.17059027777777777</v>
      </c>
      <c r="C81" s="26">
        <f t="shared" si="13"/>
        <v>245.64999999999998</v>
      </c>
      <c r="D81" s="26">
        <f t="shared" si="11"/>
        <v>219.6733846742039</v>
      </c>
      <c r="E81" s="4">
        <f t="shared" si="10"/>
        <v>0.61029999999999995</v>
      </c>
      <c r="F81" s="26">
        <v>224.12556548604215</v>
      </c>
      <c r="G81" s="146">
        <v>248.9</v>
      </c>
      <c r="H81" s="294">
        <f t="shared" si="12"/>
        <v>1.9864671851170475E-2</v>
      </c>
      <c r="I81" s="1">
        <v>75</v>
      </c>
      <c r="J81" s="253">
        <f t="shared" si="14"/>
        <v>91.237763275408994</v>
      </c>
      <c r="K81" s="183">
        <f t="shared" si="15"/>
        <v>89.425355047508219</v>
      </c>
      <c r="L81" s="250">
        <v>0.17059027777777777</v>
      </c>
      <c r="M81" s="255" t="s">
        <v>1433</v>
      </c>
      <c r="N81" s="255" t="s">
        <v>1434</v>
      </c>
      <c r="O81" s="255" t="s">
        <v>665</v>
      </c>
      <c r="P81" s="256">
        <v>13161</v>
      </c>
      <c r="Q81" s="257"/>
      <c r="R81" s="255" t="s">
        <v>1435</v>
      </c>
      <c r="S81" s="272">
        <v>40573</v>
      </c>
      <c r="T81" s="257"/>
      <c r="U81" s="257"/>
    </row>
    <row r="82" spans="1:21" x14ac:dyDescent="0.2">
      <c r="A82" s="1">
        <v>76</v>
      </c>
      <c r="B82" s="250">
        <v>0.16229166666666667</v>
      </c>
      <c r="C82" s="26">
        <f t="shared" si="13"/>
        <v>233.7</v>
      </c>
      <c r="D82" s="26">
        <f t="shared" si="11"/>
        <v>224.19175027870676</v>
      </c>
      <c r="E82" s="4">
        <f t="shared" si="10"/>
        <v>0.59799999999999998</v>
      </c>
      <c r="F82" s="26">
        <v>228.74436936936937</v>
      </c>
      <c r="G82" s="146">
        <v>242.45000000000002</v>
      </c>
      <c r="H82" s="294">
        <f t="shared" si="12"/>
        <v>1.990264985850285E-2</v>
      </c>
      <c r="I82" s="1">
        <v>76</v>
      </c>
      <c r="J82" s="253">
        <f t="shared" si="14"/>
        <v>97.879490530324944</v>
      </c>
      <c r="K82" s="183">
        <f t="shared" si="15"/>
        <v>95.931429301971235</v>
      </c>
      <c r="L82" s="250">
        <v>0.16229166666666667</v>
      </c>
      <c r="M82" s="255" t="s">
        <v>1433</v>
      </c>
      <c r="N82" s="255" t="s">
        <v>1434</v>
      </c>
      <c r="O82" s="255" t="s">
        <v>665</v>
      </c>
      <c r="P82" s="256">
        <v>13161</v>
      </c>
      <c r="Q82" s="257"/>
      <c r="R82" s="255" t="s">
        <v>1436</v>
      </c>
      <c r="S82" s="272">
        <v>41236</v>
      </c>
      <c r="T82" s="257"/>
      <c r="U82" s="257"/>
    </row>
    <row r="83" spans="1:21" x14ac:dyDescent="0.2">
      <c r="A83" s="1">
        <v>77</v>
      </c>
      <c r="B83" s="250">
        <v>0.18365740740740741</v>
      </c>
      <c r="C83" s="26">
        <f t="shared" si="13"/>
        <v>264.46666666666664</v>
      </c>
      <c r="D83" s="26">
        <f t="shared" si="11"/>
        <v>229.17378917378915</v>
      </c>
      <c r="E83" s="4">
        <f t="shared" si="10"/>
        <v>0.58499999999999996</v>
      </c>
      <c r="F83" s="26">
        <v>233.88025331030514</v>
      </c>
      <c r="G83" s="146">
        <v>232.81666666666666</v>
      </c>
      <c r="H83" s="294">
        <f t="shared" si="12"/>
        <v>2.0123392504931135E-2</v>
      </c>
      <c r="I83" s="1">
        <v>77</v>
      </c>
      <c r="J83" s="253">
        <f t="shared" si="14"/>
        <v>88.434681110526284</v>
      </c>
      <c r="K83" s="183">
        <f t="shared" si="15"/>
        <v>86.655075311490734</v>
      </c>
      <c r="L83" s="250">
        <v>0.18365740740740741</v>
      </c>
      <c r="M83" s="255" t="s">
        <v>1437</v>
      </c>
      <c r="N83" s="255" t="s">
        <v>1438</v>
      </c>
      <c r="O83" s="255" t="s">
        <v>642</v>
      </c>
      <c r="P83" s="256">
        <v>13446</v>
      </c>
      <c r="Q83" s="257" t="s">
        <v>1439</v>
      </c>
      <c r="R83" s="255" t="s">
        <v>1440</v>
      </c>
      <c r="S83" s="272">
        <v>41784</v>
      </c>
      <c r="T83" s="257"/>
      <c r="U83" s="257"/>
    </row>
    <row r="84" spans="1:21" x14ac:dyDescent="0.2">
      <c r="A84" s="1">
        <v>78</v>
      </c>
      <c r="B84" s="250">
        <v>0.18046296296296296</v>
      </c>
      <c r="C84" s="26">
        <f t="shared" si="13"/>
        <v>259.86666666666667</v>
      </c>
      <c r="D84" s="26">
        <f t="shared" si="11"/>
        <v>234.75164886476384</v>
      </c>
      <c r="E84" s="4">
        <f t="shared" si="10"/>
        <v>0.57110000000000005</v>
      </c>
      <c r="F84" s="26">
        <v>239.59070535503653</v>
      </c>
      <c r="G84" s="146">
        <v>300.61666666666662</v>
      </c>
      <c r="H84" s="294">
        <f t="shared" si="12"/>
        <v>2.0197179532077256E-2</v>
      </c>
      <c r="I84" s="1">
        <v>78</v>
      </c>
      <c r="J84" s="253">
        <f t="shared" si="14"/>
        <v>92.19755208634038</v>
      </c>
      <c r="K84" s="183">
        <f t="shared" si="15"/>
        <v>90.33542157443452</v>
      </c>
      <c r="L84" s="250">
        <v>0.18046296296296296</v>
      </c>
      <c r="M84" s="259" t="s">
        <v>1437</v>
      </c>
      <c r="N84" s="259" t="s">
        <v>1438</v>
      </c>
      <c r="O84" s="259" t="s">
        <v>642</v>
      </c>
      <c r="P84" s="260">
        <v>13446</v>
      </c>
      <c r="Q84" s="261" t="s">
        <v>1439</v>
      </c>
      <c r="R84" s="259" t="s">
        <v>1440</v>
      </c>
      <c r="S84" s="273">
        <v>42155</v>
      </c>
      <c r="T84" s="264" t="s">
        <v>1441</v>
      </c>
      <c r="U84" s="257"/>
    </row>
    <row r="85" spans="1:21" x14ac:dyDescent="0.2">
      <c r="A85" s="1">
        <v>79</v>
      </c>
      <c r="B85" s="250">
        <v>0.17488425925925924</v>
      </c>
      <c r="C85" s="26">
        <f t="shared" si="13"/>
        <v>251.83333333333331</v>
      </c>
      <c r="D85" s="26">
        <f t="shared" si="11"/>
        <v>240.95375029954462</v>
      </c>
      <c r="E85" s="4">
        <f t="shared" si="10"/>
        <v>0.55640000000000001</v>
      </c>
      <c r="F85" s="26">
        <v>245.94381886426928</v>
      </c>
      <c r="G85" s="146">
        <v>303.90000000000003</v>
      </c>
      <c r="H85" s="294">
        <f t="shared" si="12"/>
        <v>2.0289465243599213E-2</v>
      </c>
      <c r="I85" s="1">
        <v>79</v>
      </c>
      <c r="J85" s="253">
        <f t="shared" si="14"/>
        <v>97.661344353779995</v>
      </c>
      <c r="K85" s="183">
        <f t="shared" si="15"/>
        <v>95.679847901870801</v>
      </c>
      <c r="L85" s="250">
        <v>0.17488425925925924</v>
      </c>
      <c r="M85" s="255" t="s">
        <v>1433</v>
      </c>
      <c r="N85" s="255" t="s">
        <v>1434</v>
      </c>
      <c r="O85" s="255" t="s">
        <v>665</v>
      </c>
      <c r="P85" s="256">
        <v>13161</v>
      </c>
      <c r="Q85" s="257"/>
      <c r="R85" s="255" t="s">
        <v>1442</v>
      </c>
      <c r="S85" s="272">
        <v>42078</v>
      </c>
      <c r="T85" s="257"/>
      <c r="U85" s="257"/>
    </row>
    <row r="86" spans="1:21" x14ac:dyDescent="0.2">
      <c r="A86" s="1">
        <v>80</v>
      </c>
      <c r="B86" s="250">
        <v>0.17550925925925928</v>
      </c>
      <c r="C86" s="26">
        <f t="shared" si="13"/>
        <v>252.73333333333338</v>
      </c>
      <c r="D86" s="26">
        <f t="shared" si="11"/>
        <v>247.81269254467028</v>
      </c>
      <c r="E86" s="4">
        <f t="shared" si="10"/>
        <v>0.54100000000000004</v>
      </c>
      <c r="F86" s="26">
        <v>253.02067762830092</v>
      </c>
      <c r="G86" s="146">
        <v>252.71666666666667</v>
      </c>
      <c r="H86" s="294">
        <f t="shared" si="12"/>
        <v>2.0583239016067307E-2</v>
      </c>
      <c r="I86" s="1">
        <v>80</v>
      </c>
      <c r="J86" s="253">
        <f t="shared" si="14"/>
        <v>100.11369465641027</v>
      </c>
      <c r="K86" s="183">
        <f t="shared" si="15"/>
        <v>98.053030550515786</v>
      </c>
      <c r="L86" s="250">
        <v>0.17550925925925928</v>
      </c>
      <c r="M86" s="255" t="s">
        <v>1317</v>
      </c>
      <c r="N86" s="255" t="s">
        <v>1443</v>
      </c>
      <c r="O86" s="255" t="s">
        <v>818</v>
      </c>
      <c r="P86" s="256">
        <v>12513</v>
      </c>
      <c r="Q86" s="257"/>
      <c r="R86" s="255" t="s">
        <v>1001</v>
      </c>
      <c r="S86" s="272">
        <v>41784</v>
      </c>
      <c r="T86" s="257"/>
      <c r="U86" s="257"/>
    </row>
    <row r="87" spans="1:21" x14ac:dyDescent="0.2">
      <c r="A87" s="1">
        <v>81</v>
      </c>
      <c r="B87" s="250">
        <v>0.17188657407407407</v>
      </c>
      <c r="C87" s="26">
        <f t="shared" si="13"/>
        <v>247.51666666666665</v>
      </c>
      <c r="D87" s="26">
        <f t="shared" si="11"/>
        <v>255.51108569976486</v>
      </c>
      <c r="E87" s="4">
        <f t="shared" si="10"/>
        <v>0.52470000000000006</v>
      </c>
      <c r="F87" s="26">
        <v>260.91843288375077</v>
      </c>
      <c r="G87" s="146">
        <v>289.75</v>
      </c>
      <c r="H87" s="294">
        <f t="shared" si="12"/>
        <v>2.0724282007301059E-2</v>
      </c>
      <c r="I87" s="1">
        <v>81</v>
      </c>
      <c r="J87" s="253">
        <f t="shared" si="14"/>
        <v>105.41449042505586</v>
      </c>
      <c r="K87" s="183">
        <f t="shared" si="15"/>
        <v>103.22985079783106</v>
      </c>
      <c r="L87" s="250">
        <v>0.17188657407407407</v>
      </c>
      <c r="M87" s="255" t="s">
        <v>1433</v>
      </c>
      <c r="N87" s="255" t="s">
        <v>1434</v>
      </c>
      <c r="O87" s="255" t="s">
        <v>665</v>
      </c>
      <c r="P87" s="256">
        <v>13161</v>
      </c>
      <c r="Q87" s="257" t="s">
        <v>1444</v>
      </c>
      <c r="R87" s="255" t="s">
        <v>1244</v>
      </c>
      <c r="S87" s="272">
        <v>42792</v>
      </c>
      <c r="T87" s="257"/>
      <c r="U87" s="257"/>
    </row>
    <row r="88" spans="1:21" x14ac:dyDescent="0.2">
      <c r="A88" s="1">
        <v>82</v>
      </c>
      <c r="B88" s="250">
        <v>0.19032407407407406</v>
      </c>
      <c r="C88" s="26">
        <f t="shared" si="13"/>
        <v>274.06666666666666</v>
      </c>
      <c r="D88" s="26">
        <f t="shared" si="11"/>
        <v>264.0667060600091</v>
      </c>
      <c r="E88" s="4">
        <f t="shared" si="10"/>
        <v>0.50770000000000004</v>
      </c>
      <c r="F88" s="26">
        <v>269.7543160690571</v>
      </c>
      <c r="G88" s="146">
        <v>293.09999999999997</v>
      </c>
      <c r="H88" s="294">
        <f t="shared" si="12"/>
        <v>2.1084407812003172E-2</v>
      </c>
      <c r="I88" s="1">
        <v>82</v>
      </c>
      <c r="J88" s="253">
        <f t="shared" si="14"/>
        <v>98.426532255798023</v>
      </c>
      <c r="K88" s="183">
        <f t="shared" si="15"/>
        <v>96.351267110195494</v>
      </c>
      <c r="L88" s="250">
        <v>0.19032407407407406</v>
      </c>
      <c r="M88" s="255" t="s">
        <v>1433</v>
      </c>
      <c r="N88" s="255" t="s">
        <v>1434</v>
      </c>
      <c r="O88" s="255" t="s">
        <v>665</v>
      </c>
      <c r="P88" s="256">
        <v>13161</v>
      </c>
      <c r="Q88" s="257" t="s">
        <v>1444</v>
      </c>
      <c r="R88" s="255" t="s">
        <v>1244</v>
      </c>
      <c r="S88" s="272">
        <v>43156</v>
      </c>
      <c r="T88" s="257"/>
      <c r="U88" s="257"/>
    </row>
    <row r="89" spans="1:21" x14ac:dyDescent="0.2">
      <c r="A89" s="1">
        <v>83</v>
      </c>
      <c r="B89" s="250">
        <v>0.2023611111111111</v>
      </c>
      <c r="C89" s="26">
        <f t="shared" si="13"/>
        <v>291.39999999999998</v>
      </c>
      <c r="D89" s="26">
        <f t="shared" si="11"/>
        <v>273.71716346808216</v>
      </c>
      <c r="E89" s="4">
        <f t="shared" si="10"/>
        <v>0.48980000000000001</v>
      </c>
      <c r="F89" s="26">
        <v>279.6709348753958</v>
      </c>
      <c r="G89" s="146">
        <v>351.98333333333329</v>
      </c>
      <c r="H89" s="294">
        <f t="shared" si="12"/>
        <v>2.1288488236957028E-2</v>
      </c>
      <c r="I89" s="1">
        <v>83</v>
      </c>
      <c r="J89" s="253">
        <f t="shared" si="14"/>
        <v>95.974926175496165</v>
      </c>
      <c r="K89" s="183">
        <f t="shared" si="15"/>
        <v>93.931765088566294</v>
      </c>
      <c r="L89" s="250">
        <v>0.2023611111111111</v>
      </c>
      <c r="M89" s="255" t="s">
        <v>1433</v>
      </c>
      <c r="N89" s="255" t="s">
        <v>1434</v>
      </c>
      <c r="O89" s="255" t="s">
        <v>665</v>
      </c>
      <c r="P89" s="256">
        <v>13161</v>
      </c>
      <c r="Q89" s="257" t="s">
        <v>1444</v>
      </c>
      <c r="R89" s="255" t="s">
        <v>1244</v>
      </c>
      <c r="S89" s="272">
        <v>43530</v>
      </c>
      <c r="T89" s="257"/>
      <c r="U89" s="257"/>
    </row>
    <row r="90" spans="1:21" x14ac:dyDescent="0.2">
      <c r="A90" s="1">
        <v>84</v>
      </c>
      <c r="B90" s="250">
        <v>0.23914351851851853</v>
      </c>
      <c r="C90" s="26">
        <f t="shared" si="13"/>
        <v>344.36666666666667</v>
      </c>
      <c r="D90" s="26">
        <f t="shared" si="11"/>
        <v>284.58218354206457</v>
      </c>
      <c r="E90" s="4">
        <f t="shared" si="10"/>
        <v>0.47110000000000002</v>
      </c>
      <c r="F90" s="26">
        <v>290.84335624284074</v>
      </c>
      <c r="G90" s="146">
        <v>362.05</v>
      </c>
      <c r="H90" s="294">
        <f t="shared" si="12"/>
        <v>2.1527645608477926E-2</v>
      </c>
      <c r="I90" s="1">
        <v>84</v>
      </c>
      <c r="J90" s="253">
        <f t="shared" si="14"/>
        <v>84.457464788357584</v>
      </c>
      <c r="K90" s="183">
        <f t="shared" si="15"/>
        <v>82.63929441740332</v>
      </c>
      <c r="L90" s="250">
        <v>0.23914351851851853</v>
      </c>
      <c r="M90" s="255" t="s">
        <v>1445</v>
      </c>
      <c r="N90" s="255" t="s">
        <v>1446</v>
      </c>
      <c r="O90" s="255" t="s">
        <v>958</v>
      </c>
      <c r="P90" s="256">
        <v>10407</v>
      </c>
      <c r="Q90" s="257" t="s">
        <v>1373</v>
      </c>
      <c r="R90" s="255" t="s">
        <v>981</v>
      </c>
      <c r="S90" s="272">
        <v>41182</v>
      </c>
      <c r="T90" s="257"/>
      <c r="U90" s="257"/>
    </row>
    <row r="91" spans="1:21" x14ac:dyDescent="0.2">
      <c r="A91" s="1">
        <v>85</v>
      </c>
      <c r="B91" s="250">
        <v>0.2167013888888889</v>
      </c>
      <c r="C91" s="26">
        <f t="shared" si="13"/>
        <v>312.05</v>
      </c>
      <c r="D91" s="26">
        <f t="shared" si="11"/>
        <v>296.80466386244552</v>
      </c>
      <c r="E91" s="4">
        <f t="shared" si="10"/>
        <v>0.45169999999999999</v>
      </c>
      <c r="F91" s="26">
        <v>303.48871955774689</v>
      </c>
      <c r="G91" s="146">
        <v>314.43333333333334</v>
      </c>
      <c r="H91" s="294">
        <f t="shared" si="12"/>
        <v>2.2024066347644089E-2</v>
      </c>
      <c r="I91" s="1">
        <v>85</v>
      </c>
      <c r="J91" s="253">
        <f t="shared" si="14"/>
        <v>97.256439531404226</v>
      </c>
      <c r="K91" s="183">
        <f t="shared" si="15"/>
        <v>95.114457254428942</v>
      </c>
      <c r="L91" s="250">
        <v>0.2167013888888889</v>
      </c>
      <c r="M91" s="255" t="s">
        <v>1320</v>
      </c>
      <c r="N91" s="255" t="s">
        <v>1447</v>
      </c>
      <c r="O91" s="255" t="s">
        <v>818</v>
      </c>
      <c r="P91" s="256">
        <v>10173</v>
      </c>
      <c r="Q91" s="257" t="s">
        <v>1448</v>
      </c>
      <c r="R91" s="255" t="s">
        <v>1332</v>
      </c>
      <c r="S91" s="272">
        <v>41252</v>
      </c>
      <c r="T91" s="257"/>
      <c r="U91" s="257"/>
    </row>
    <row r="92" spans="1:21" x14ac:dyDescent="0.2">
      <c r="A92" s="1">
        <v>86</v>
      </c>
      <c r="B92" s="250">
        <v>0.27201388888888889</v>
      </c>
      <c r="C92" s="26">
        <f t="shared" si="13"/>
        <v>391.7</v>
      </c>
      <c r="D92" s="26">
        <f t="shared" si="11"/>
        <v>310.77113274609792</v>
      </c>
      <c r="E92" s="4">
        <f t="shared" si="10"/>
        <v>0.43140000000000001</v>
      </c>
      <c r="F92" s="26">
        <v>317.87949921752738</v>
      </c>
      <c r="G92" s="146">
        <v>391.7</v>
      </c>
      <c r="H92" s="294">
        <f t="shared" si="12"/>
        <v>2.2361827324275333E-2</v>
      </c>
      <c r="I92" s="1">
        <v>86</v>
      </c>
      <c r="J92" s="253">
        <f t="shared" si="14"/>
        <v>81.153816496688123</v>
      </c>
      <c r="K92" s="183">
        <f t="shared" si="15"/>
        <v>79.33906886548327</v>
      </c>
      <c r="L92" s="250">
        <v>0.27201388888888889</v>
      </c>
      <c r="M92" s="255" t="s">
        <v>1325</v>
      </c>
      <c r="N92" s="255" t="s">
        <v>1449</v>
      </c>
      <c r="O92" s="255" t="s">
        <v>642</v>
      </c>
      <c r="P92" s="256">
        <v>8261</v>
      </c>
      <c r="Q92" s="257"/>
      <c r="R92" s="255" t="s">
        <v>1278</v>
      </c>
      <c r="S92" s="272">
        <v>39958</v>
      </c>
      <c r="T92" s="257"/>
      <c r="U92" s="257"/>
    </row>
    <row r="93" spans="1:21" x14ac:dyDescent="0.2">
      <c r="A93" s="1">
        <v>87</v>
      </c>
      <c r="B93" s="250">
        <v>0.29638888888888887</v>
      </c>
      <c r="C93" s="26">
        <f t="shared" si="13"/>
        <v>426.79999999999995</v>
      </c>
      <c r="D93" s="26">
        <f t="shared" si="11"/>
        <v>326.67316439246258</v>
      </c>
      <c r="E93" s="4">
        <f t="shared" si="10"/>
        <v>0.41039999999999999</v>
      </c>
      <c r="F93" s="26">
        <v>334.3621399176954</v>
      </c>
      <c r="G93" s="146">
        <v>426.79999999999995</v>
      </c>
      <c r="H93" s="294">
        <f t="shared" si="12"/>
        <v>2.2995951417004008E-2</v>
      </c>
      <c r="I93" s="1">
        <v>87</v>
      </c>
      <c r="J93" s="253">
        <f t="shared" si="14"/>
        <v>78.341644779216367</v>
      </c>
      <c r="K93" s="183">
        <f t="shared" si="15"/>
        <v>76.540104121945319</v>
      </c>
      <c r="L93" s="250">
        <v>0.29638888888888887</v>
      </c>
      <c r="M93" s="255" t="s">
        <v>1450</v>
      </c>
      <c r="N93" s="255" t="s">
        <v>1451</v>
      </c>
      <c r="O93" s="255" t="s">
        <v>642</v>
      </c>
      <c r="P93" s="256">
        <v>2649</v>
      </c>
      <c r="Q93" s="257" t="s">
        <v>1452</v>
      </c>
      <c r="R93" s="255" t="s">
        <v>1453</v>
      </c>
      <c r="S93" s="272">
        <v>34609</v>
      </c>
      <c r="T93" s="257"/>
      <c r="U93" s="257"/>
    </row>
    <row r="94" spans="1:21" x14ac:dyDescent="0.2">
      <c r="A94" s="1">
        <v>88</v>
      </c>
      <c r="B94" s="250">
        <v>0.27189814814814817</v>
      </c>
      <c r="C94" s="26">
        <f t="shared" si="13"/>
        <v>391.53333333333336</v>
      </c>
      <c r="D94" s="26">
        <f t="shared" si="11"/>
        <v>345.087945087945</v>
      </c>
      <c r="E94" s="4">
        <f t="shared" si="10"/>
        <v>0.38850000000000001</v>
      </c>
      <c r="F94" s="26">
        <v>353.38378566457897</v>
      </c>
      <c r="G94" s="146">
        <v>483.40000000000003</v>
      </c>
      <c r="H94" s="294">
        <f t="shared" si="12"/>
        <v>2.3475442035442228E-2</v>
      </c>
      <c r="I94" s="1">
        <v>88</v>
      </c>
      <c r="J94" s="253">
        <f t="shared" si="14"/>
        <v>90.256372977501854</v>
      </c>
      <c r="K94" s="183">
        <f t="shared" si="15"/>
        <v>88.13756472533926</v>
      </c>
      <c r="L94" s="250">
        <v>0.27189814814814817</v>
      </c>
      <c r="M94" s="255" t="s">
        <v>1320</v>
      </c>
      <c r="N94" s="255" t="s">
        <v>1447</v>
      </c>
      <c r="O94" s="255" t="s">
        <v>818</v>
      </c>
      <c r="P94" s="256">
        <v>10173</v>
      </c>
      <c r="Q94" s="257" t="s">
        <v>1448</v>
      </c>
      <c r="R94" s="255" t="s">
        <v>1332</v>
      </c>
      <c r="S94" s="272">
        <v>42351</v>
      </c>
      <c r="T94" s="257"/>
      <c r="U94" s="257"/>
    </row>
    <row r="95" spans="1:21" x14ac:dyDescent="0.2">
      <c r="A95" s="1">
        <v>89</v>
      </c>
      <c r="B95" s="250">
        <v>0.33984953703703707</v>
      </c>
      <c r="C95" s="26">
        <f t="shared" si="13"/>
        <v>489.38333333333338</v>
      </c>
      <c r="D95" s="26">
        <f t="shared" si="11"/>
        <v>366.50264260980487</v>
      </c>
      <c r="E95" s="4">
        <f t="shared" si="10"/>
        <v>0.36580000000000001</v>
      </c>
      <c r="F95" s="26">
        <v>375.53152153817712</v>
      </c>
      <c r="G95" s="146">
        <v>489.38333333333338</v>
      </c>
      <c r="H95" s="294">
        <f t="shared" si="12"/>
        <v>2.4042932245447634E-2</v>
      </c>
      <c r="I95" s="1">
        <v>89</v>
      </c>
      <c r="J95" s="253">
        <f t="shared" si="14"/>
        <v>76.735658114942694</v>
      </c>
      <c r="K95" s="183">
        <f t="shared" si="15"/>
        <v>74.890707886075305</v>
      </c>
      <c r="L95" s="250">
        <v>0.33984953703703707</v>
      </c>
      <c r="M95" s="255" t="s">
        <v>1450</v>
      </c>
      <c r="N95" s="255" t="s">
        <v>1451</v>
      </c>
      <c r="O95" s="255" t="s">
        <v>642</v>
      </c>
      <c r="P95" s="256">
        <v>2649</v>
      </c>
      <c r="Q95" s="257" t="s">
        <v>1452</v>
      </c>
      <c r="R95" s="255" t="s">
        <v>1453</v>
      </c>
      <c r="S95" s="272">
        <v>35337</v>
      </c>
      <c r="T95" s="257"/>
      <c r="U95" s="257"/>
    </row>
    <row r="96" spans="1:21" x14ac:dyDescent="0.2">
      <c r="A96" s="1">
        <v>90</v>
      </c>
      <c r="B96" s="250">
        <v>0.2829976851851852</v>
      </c>
      <c r="C96" s="26">
        <f t="shared" si="13"/>
        <v>407.51666666666671</v>
      </c>
      <c r="D96" s="26">
        <f t="shared" si="11"/>
        <v>391.54984423676007</v>
      </c>
      <c r="E96" s="4">
        <f t="shared" si="10"/>
        <v>0.34239999999999998</v>
      </c>
      <c r="F96" s="26">
        <v>401.59153815737443</v>
      </c>
      <c r="G96" s="146">
        <v>533.13333333333333</v>
      </c>
      <c r="H96" s="294">
        <f t="shared" si="12"/>
        <v>2.5004744787922438E-2</v>
      </c>
      <c r="I96" s="1">
        <v>90</v>
      </c>
      <c r="J96" s="253">
        <f t="shared" si="14"/>
        <v>98.546040200574467</v>
      </c>
      <c r="K96" s="254"/>
      <c r="L96" s="250">
        <v>0.2829976851851852</v>
      </c>
      <c r="M96" s="255" t="s">
        <v>1320</v>
      </c>
      <c r="N96" s="255" t="s">
        <v>1447</v>
      </c>
      <c r="O96" s="255" t="s">
        <v>818</v>
      </c>
      <c r="P96" s="256">
        <v>10173</v>
      </c>
      <c r="Q96" s="257" t="s">
        <v>1448</v>
      </c>
      <c r="R96" s="255" t="s">
        <v>1332</v>
      </c>
      <c r="S96" s="272">
        <v>43079</v>
      </c>
      <c r="T96" s="257"/>
      <c r="U96" s="257"/>
    </row>
    <row r="97" spans="1:21" x14ac:dyDescent="0.2">
      <c r="A97" s="1">
        <v>91</v>
      </c>
      <c r="B97" s="250"/>
      <c r="C97" s="26"/>
      <c r="D97" s="26">
        <f t="shared" si="11"/>
        <v>421.46075657550028</v>
      </c>
      <c r="E97" s="4">
        <f t="shared" si="10"/>
        <v>0.31809999999999999</v>
      </c>
      <c r="F97" s="26">
        <v>432.64110756123534</v>
      </c>
      <c r="G97" s="146"/>
      <c r="H97" s="294">
        <f t="shared" si="12"/>
        <v>2.5842091263028239E-2</v>
      </c>
      <c r="I97" s="1">
        <v>91</v>
      </c>
      <c r="J97" s="253"/>
      <c r="K97" s="182"/>
      <c r="L97" s="250"/>
      <c r="M97" s="255"/>
      <c r="N97" s="255"/>
      <c r="O97" s="255"/>
      <c r="P97" s="256"/>
      <c r="Q97" s="257"/>
      <c r="R97" s="255"/>
      <c r="S97" s="272"/>
      <c r="T97" s="257"/>
      <c r="U97" s="257"/>
    </row>
    <row r="98" spans="1:21" x14ac:dyDescent="0.2">
      <c r="A98" s="1">
        <v>92</v>
      </c>
      <c r="B98" s="250">
        <v>0.41236111111111112</v>
      </c>
      <c r="C98" s="26">
        <f t="shared" si="13"/>
        <v>593.80000000000007</v>
      </c>
      <c r="D98" s="26">
        <f t="shared" si="11"/>
        <v>457.40930285454323</v>
      </c>
      <c r="E98" s="4">
        <f t="shared" ref="E98:E106" si="16">ROUND(1-IF(A98&lt;I$3,0,IF(A98&lt;I$4,G$3*(A98-I$3)^2,G$2+G$4*(A98-I$4)+(A98&gt;I$5)*G$5*(A98-I$5)^2)),4)</f>
        <v>0.29310000000000003</v>
      </c>
      <c r="F98" s="26">
        <v>470.19675925925924</v>
      </c>
      <c r="G98" s="146"/>
      <c r="H98" s="294">
        <f t="shared" si="12"/>
        <v>2.7195968821352945E-2</v>
      </c>
      <c r="I98" s="1">
        <v>92</v>
      </c>
      <c r="J98" s="253">
        <f>100*(F98/C98)</f>
        <v>79.184364981350484</v>
      </c>
      <c r="K98" s="182"/>
      <c r="L98" s="250">
        <v>0.41236111111111112</v>
      </c>
      <c r="M98" s="255" t="s">
        <v>979</v>
      </c>
      <c r="N98" s="255" t="s">
        <v>1454</v>
      </c>
      <c r="O98" s="255" t="s">
        <v>818</v>
      </c>
      <c r="P98" s="256">
        <v>6902</v>
      </c>
      <c r="Q98" s="257" t="s">
        <v>1448</v>
      </c>
      <c r="R98" s="255" t="s">
        <v>1332</v>
      </c>
      <c r="S98" s="272">
        <v>40524</v>
      </c>
      <c r="T98" s="257"/>
      <c r="U98" s="257"/>
    </row>
    <row r="99" spans="1:21" x14ac:dyDescent="0.2">
      <c r="A99" s="1">
        <v>93</v>
      </c>
      <c r="B99" s="227"/>
      <c r="C99" s="26"/>
      <c r="D99" s="26">
        <f t="shared" si="11"/>
        <v>501.74650698602784</v>
      </c>
      <c r="E99" s="4">
        <f t="shared" si="16"/>
        <v>0.26719999999999999</v>
      </c>
      <c r="F99" s="26">
        <v>516.46325959827107</v>
      </c>
      <c r="G99" s="146"/>
      <c r="H99" s="294">
        <f t="shared" si="12"/>
        <v>2.8495255642561283E-2</v>
      </c>
      <c r="I99" s="1">
        <v>93</v>
      </c>
      <c r="J99" s="253"/>
      <c r="K99" s="182"/>
      <c r="L99" s="227"/>
    </row>
    <row r="100" spans="1:21" x14ac:dyDescent="0.2">
      <c r="A100" s="1">
        <v>94</v>
      </c>
      <c r="B100" s="227"/>
      <c r="C100" s="26"/>
      <c r="D100" s="26">
        <f t="shared" si="11"/>
        <v>557.44975744975739</v>
      </c>
      <c r="E100" s="4">
        <f t="shared" si="16"/>
        <v>0.24049999999999999</v>
      </c>
      <c r="F100" s="26">
        <v>574.77362761743063</v>
      </c>
      <c r="G100" s="146"/>
      <c r="H100" s="294">
        <f t="shared" si="12"/>
        <v>3.0140335838797425E-2</v>
      </c>
      <c r="I100" s="1">
        <v>94</v>
      </c>
      <c r="J100" s="253"/>
      <c r="K100" s="182"/>
      <c r="L100" s="227"/>
    </row>
    <row r="101" spans="1:21" x14ac:dyDescent="0.2">
      <c r="A101" s="1">
        <v>95</v>
      </c>
      <c r="B101" s="227"/>
      <c r="C101" s="26"/>
      <c r="D101" s="26">
        <f t="shared" si="11"/>
        <v>629.12560613170638</v>
      </c>
      <c r="E101" s="4">
        <f t="shared" si="16"/>
        <v>0.21310000000000001</v>
      </c>
      <c r="F101" s="26">
        <v>650.41626641050266</v>
      </c>
      <c r="G101" s="146"/>
      <c r="H101" s="294">
        <f t="shared" si="12"/>
        <v>3.2733898855719777E-2</v>
      </c>
      <c r="I101" s="1">
        <v>95</v>
      </c>
      <c r="J101" s="253"/>
      <c r="K101" s="182"/>
      <c r="L101" s="227"/>
    </row>
    <row r="102" spans="1:21" x14ac:dyDescent="0.2">
      <c r="A102" s="1">
        <v>96</v>
      </c>
      <c r="B102" s="227"/>
      <c r="C102" s="26"/>
      <c r="D102" s="26">
        <f t="shared" si="11"/>
        <v>725.46897546897537</v>
      </c>
      <c r="E102" s="4">
        <f t="shared" si="16"/>
        <v>0.18479999999999999</v>
      </c>
      <c r="F102" s="26">
        <v>752.31481481481478</v>
      </c>
      <c r="G102" s="146"/>
      <c r="H102" s="294">
        <f t="shared" si="12"/>
        <v>3.5684315684315772E-2</v>
      </c>
      <c r="I102" s="1">
        <v>96</v>
      </c>
      <c r="J102" s="253"/>
      <c r="K102" s="182"/>
      <c r="L102" s="227"/>
    </row>
    <row r="103" spans="1:21" x14ac:dyDescent="0.2">
      <c r="A103" s="1">
        <v>97</v>
      </c>
      <c r="B103" s="227"/>
      <c r="C103" s="26"/>
      <c r="D103" s="26">
        <f t="shared" si="11"/>
        <v>860.50492083868187</v>
      </c>
      <c r="E103" s="4">
        <f t="shared" si="16"/>
        <v>0.15579999999999999</v>
      </c>
      <c r="F103" s="146">
        <v>896.79911699779245</v>
      </c>
      <c r="G103" s="146"/>
      <c r="H103" s="294">
        <f t="shared" si="12"/>
        <v>4.0470820578651312E-2</v>
      </c>
      <c r="I103" s="1">
        <v>97</v>
      </c>
      <c r="J103" s="253"/>
      <c r="K103" s="182"/>
      <c r="L103" s="227"/>
    </row>
    <row r="104" spans="1:21" x14ac:dyDescent="0.2">
      <c r="A104" s="1">
        <v>98</v>
      </c>
      <c r="B104" s="227"/>
      <c r="C104" s="26"/>
      <c r="D104" s="26">
        <f t="shared" si="11"/>
        <v>1064.8662960021177</v>
      </c>
      <c r="E104" s="4">
        <f t="shared" si="16"/>
        <v>0.12590000000000001</v>
      </c>
      <c r="F104" s="146">
        <v>1117.2992299229923</v>
      </c>
      <c r="G104" s="146"/>
      <c r="H104" s="294">
        <f t="shared" si="12"/>
        <v>4.6928282519704607E-2</v>
      </c>
      <c r="I104" s="1">
        <v>98</v>
      </c>
      <c r="J104" s="253"/>
      <c r="K104" s="182"/>
      <c r="L104" s="227"/>
    </row>
    <row r="105" spans="1:21" x14ac:dyDescent="0.2">
      <c r="A105" s="1">
        <v>99</v>
      </c>
      <c r="B105" s="251"/>
      <c r="C105" s="26"/>
      <c r="D105" s="26">
        <f t="shared" si="11"/>
        <v>1408.2633053221284</v>
      </c>
      <c r="E105" s="4">
        <f t="shared" si="16"/>
        <v>9.5200000000000007E-2</v>
      </c>
      <c r="F105" s="146">
        <v>1494.6651949963207</v>
      </c>
      <c r="G105" s="146"/>
      <c r="H105" s="294">
        <f t="shared" si="12"/>
        <v>5.7806851971558056E-2</v>
      </c>
      <c r="I105" s="1">
        <v>99</v>
      </c>
      <c r="J105" s="253"/>
      <c r="K105" s="182"/>
      <c r="L105" s="251"/>
    </row>
    <row r="106" spans="1:21" x14ac:dyDescent="0.2">
      <c r="A106" s="1">
        <v>100</v>
      </c>
      <c r="B106" s="251"/>
      <c r="D106" s="26">
        <f>E$4/E106</f>
        <v>2101.3584117032387</v>
      </c>
      <c r="E106" s="4">
        <f t="shared" si="16"/>
        <v>6.3799999999999996E-2</v>
      </c>
      <c r="F106" s="146">
        <v>2287.4436936936936</v>
      </c>
      <c r="G106" s="146"/>
      <c r="H106" s="294">
        <f t="shared" si="12"/>
        <v>8.1350759585242544E-2</v>
      </c>
      <c r="I106" s="1">
        <v>100</v>
      </c>
      <c r="J106" s="253"/>
      <c r="K106" s="182"/>
      <c r="L106" s="251"/>
    </row>
  </sheetData>
  <hyperlinks>
    <hyperlink ref="T84" r:id="rId1" tooltip="Click to view course certification packet." display="https://www.certifiedroadraces.com/certificate?type=l&amp;id=ID14004DCR" xr:uid="{8541D0F6-A278-4D0A-B549-2665B259FF2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E6" sqref="E6"/>
    </sheetView>
  </sheetViews>
  <sheetFormatPr defaultColWidth="9.6640625" defaultRowHeight="15" x14ac:dyDescent="0.2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 x14ac:dyDescent="0.25">
      <c r="A1" s="31" t="s">
        <v>170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Parameters!G27</f>
        <v>0.11319444444444444</v>
      </c>
      <c r="E4" s="37">
        <f>D4*1440</f>
        <v>163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9780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379</v>
      </c>
      <c r="F6" s="33" t="s">
        <v>299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236.2661255254385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224.82758620689657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215.06795091700752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206.6954095866092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199.48598702729166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193.26535451742947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187.89625360230548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183.2696199685181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179.29820701792983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175.91193611051156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173.05446438050748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170.68062827225131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168.56256463288523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166.49642492339123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164.76534296028879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163.63114871647784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163.06988709446907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163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163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163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163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163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163</v>
      </c>
      <c r="E32" s="4">
        <f t="shared" si="0"/>
        <v>1</v>
      </c>
      <c r="F32" s="20"/>
      <c r="G32" s="1">
        <v>26</v>
      </c>
      <c r="I32" s="4"/>
    </row>
    <row r="33" spans="1:11" x14ac:dyDescent="0.2">
      <c r="A33" s="1">
        <v>27</v>
      </c>
      <c r="B33" s="44">
        <v>0.13100694444444444</v>
      </c>
      <c r="C33" s="20">
        <f>B33*1440</f>
        <v>188.65</v>
      </c>
      <c r="D33" s="20">
        <f t="shared" si="1"/>
        <v>163</v>
      </c>
      <c r="E33" s="4">
        <f t="shared" si="0"/>
        <v>1</v>
      </c>
      <c r="F33" s="20">
        <f>100*(D33/C33)</f>
        <v>86.403392525841511</v>
      </c>
      <c r="G33" s="1">
        <v>27</v>
      </c>
      <c r="H33" s="47">
        <v>0.13100694444444444</v>
      </c>
      <c r="I33" s="24" t="s">
        <v>181</v>
      </c>
      <c r="J33" s="24" t="s">
        <v>183</v>
      </c>
      <c r="K33" s="24">
        <v>32589</v>
      </c>
    </row>
    <row r="34" spans="1:11" x14ac:dyDescent="0.2">
      <c r="A34" s="1">
        <v>28</v>
      </c>
      <c r="B34" s="44"/>
      <c r="C34" s="20"/>
      <c r="D34" s="20">
        <f t="shared" si="1"/>
        <v>163.16735112936345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1" x14ac:dyDescent="0.2">
      <c r="A35" s="1">
        <v>29</v>
      </c>
      <c r="B35" s="44"/>
      <c r="C35" s="20"/>
      <c r="D35" s="20">
        <f t="shared" si="1"/>
        <v>163.37702390131074</v>
      </c>
      <c r="E35" s="4">
        <f t="shared" si="2"/>
        <v>0.99769230769230766</v>
      </c>
      <c r="F35" s="20"/>
      <c r="G35" s="1">
        <v>29</v>
      </c>
      <c r="I35" s="4"/>
    </row>
    <row r="36" spans="1:11" x14ac:dyDescent="0.2">
      <c r="A36" s="1">
        <v>30</v>
      </c>
      <c r="B36" s="44"/>
      <c r="C36" s="20"/>
      <c r="D36" s="20">
        <f t="shared" si="1"/>
        <v>163.6714727085479</v>
      </c>
      <c r="E36" s="4">
        <f t="shared" si="2"/>
        <v>0.99589743589743585</v>
      </c>
      <c r="F36" s="20"/>
      <c r="G36" s="1">
        <v>30</v>
      </c>
      <c r="I36" s="4"/>
    </row>
    <row r="37" spans="1:11" x14ac:dyDescent="0.2">
      <c r="A37" s="1">
        <v>31</v>
      </c>
      <c r="B37" s="44"/>
      <c r="C37" s="20"/>
      <c r="D37" s="20">
        <f t="shared" si="1"/>
        <v>164.05161290322582</v>
      </c>
      <c r="E37" s="4">
        <f t="shared" si="2"/>
        <v>0.99358974358974361</v>
      </c>
      <c r="F37" s="20"/>
      <c r="G37" s="1">
        <v>31</v>
      </c>
      <c r="I37" s="4"/>
    </row>
    <row r="38" spans="1:11" x14ac:dyDescent="0.2">
      <c r="A38" s="1">
        <v>32</v>
      </c>
      <c r="B38" s="44"/>
      <c r="C38" s="20"/>
      <c r="D38" s="20">
        <f t="shared" si="1"/>
        <v>164.51863354037269</v>
      </c>
      <c r="E38" s="4">
        <f t="shared" si="2"/>
        <v>0.99076923076923074</v>
      </c>
      <c r="F38" s="20"/>
      <c r="G38" s="1">
        <v>32</v>
      </c>
      <c r="I38" s="4"/>
    </row>
    <row r="39" spans="1:11" x14ac:dyDescent="0.2">
      <c r="A39" s="1">
        <v>33</v>
      </c>
      <c r="B39" s="44"/>
      <c r="C39" s="20"/>
      <c r="D39" s="20">
        <f t="shared" si="1"/>
        <v>165.07400675149313</v>
      </c>
      <c r="E39" s="4">
        <f t="shared" si="2"/>
        <v>0.98743589743589744</v>
      </c>
      <c r="F39" s="20"/>
      <c r="G39" s="1">
        <v>33</v>
      </c>
      <c r="I39" s="4"/>
    </row>
    <row r="40" spans="1:11" x14ac:dyDescent="0.2">
      <c r="A40" s="1">
        <v>34</v>
      </c>
      <c r="B40" s="44"/>
      <c r="C40" s="20"/>
      <c r="D40" s="20">
        <f t="shared" si="1"/>
        <v>165.71949947862356</v>
      </c>
      <c r="E40" s="4">
        <f t="shared" si="2"/>
        <v>0.9835897435897436</v>
      </c>
      <c r="F40" s="20"/>
      <c r="G40" s="1">
        <v>34</v>
      </c>
      <c r="I40" s="4"/>
    </row>
    <row r="41" spans="1:11" x14ac:dyDescent="0.2">
      <c r="A41" s="1">
        <v>35</v>
      </c>
      <c r="B41" s="44">
        <v>0.14483796296296297</v>
      </c>
      <c r="C41" s="20">
        <f>B41*1440</f>
        <v>208.56666666666669</v>
      </c>
      <c r="D41" s="20">
        <f t="shared" si="1"/>
        <v>166.45718774548311</v>
      </c>
      <c r="E41" s="4">
        <f t="shared" si="2"/>
        <v>0.97923076923076924</v>
      </c>
      <c r="F41" s="20">
        <f>100*(D41/C41)</f>
        <v>79.810062847442751</v>
      </c>
      <c r="G41" s="1">
        <v>35</v>
      </c>
      <c r="H41" s="24" t="s">
        <v>173</v>
      </c>
      <c r="I41" s="4"/>
    </row>
    <row r="42" spans="1:11" x14ac:dyDescent="0.2">
      <c r="A42" s="1">
        <v>36</v>
      </c>
      <c r="B42" s="44"/>
      <c r="C42" s="20"/>
      <c r="D42" s="20">
        <f t="shared" ref="D42:D73" si="3">E$4/E42</f>
        <v>167.28947368421052</v>
      </c>
      <c r="E42" s="4">
        <f t="shared" si="2"/>
        <v>0.97435897435897434</v>
      </c>
      <c r="F42" s="20"/>
      <c r="G42" s="1">
        <v>36</v>
      </c>
      <c r="I42" s="4"/>
    </row>
    <row r="43" spans="1:11" x14ac:dyDescent="0.2">
      <c r="A43" s="1">
        <v>37</v>
      </c>
      <c r="B43" s="44"/>
      <c r="C43" s="20"/>
      <c r="D43" s="20">
        <f t="shared" si="3"/>
        <v>168.21910558348767</v>
      </c>
      <c r="E43" s="4">
        <f t="shared" si="2"/>
        <v>0.96897435897435902</v>
      </c>
      <c r="F43" s="20"/>
      <c r="G43" s="1">
        <v>37</v>
      </c>
      <c r="I43" s="4"/>
    </row>
    <row r="44" spans="1:11" x14ac:dyDescent="0.2">
      <c r="A44" s="1">
        <v>38</v>
      </c>
      <c r="B44" s="44"/>
      <c r="C44" s="20"/>
      <c r="D44" s="20">
        <f t="shared" si="3"/>
        <v>169.24920127795528</v>
      </c>
      <c r="E44" s="4">
        <f t="shared" si="2"/>
        <v>0.96307692307692305</v>
      </c>
      <c r="F44" s="20"/>
      <c r="G44" s="1">
        <v>38</v>
      </c>
      <c r="I44" s="4"/>
    </row>
    <row r="45" spans="1:11" x14ac:dyDescent="0.2">
      <c r="A45" s="1">
        <v>39</v>
      </c>
      <c r="B45" s="44"/>
      <c r="C45" s="20"/>
      <c r="D45" s="20">
        <f t="shared" si="3"/>
        <v>170.38327526132403</v>
      </c>
      <c r="E45" s="4">
        <f t="shared" si="2"/>
        <v>0.95666666666666667</v>
      </c>
      <c r="F45" s="20"/>
      <c r="G45" s="1">
        <v>39</v>
      </c>
      <c r="I45" s="4"/>
    </row>
    <row r="46" spans="1:11" x14ac:dyDescent="0.2">
      <c r="A46" s="1">
        <v>40</v>
      </c>
      <c r="B46" s="44">
        <v>0.1509837962962963</v>
      </c>
      <c r="C46" s="20">
        <f>B46*1440</f>
        <v>217.41666666666666</v>
      </c>
      <c r="D46" s="20">
        <f t="shared" si="3"/>
        <v>171.62526997840172</v>
      </c>
      <c r="E46" s="4">
        <f t="shared" si="2"/>
        <v>0.94974358974358974</v>
      </c>
      <c r="F46" s="20">
        <f>100*(D46/C46)</f>
        <v>78.93841470834883</v>
      </c>
      <c r="G46" s="1">
        <v>40</v>
      </c>
      <c r="H46" s="24" t="s">
        <v>174</v>
      </c>
      <c r="I46" s="4"/>
    </row>
    <row r="47" spans="1:11" x14ac:dyDescent="0.2">
      <c r="A47" s="1">
        <v>41</v>
      </c>
      <c r="B47" s="44"/>
      <c r="C47" s="20"/>
      <c r="D47" s="20">
        <f t="shared" si="3"/>
        <v>172.9795918367347</v>
      </c>
      <c r="E47" s="4">
        <f t="shared" si="2"/>
        <v>0.94230769230769229</v>
      </c>
      <c r="F47" s="20"/>
      <c r="G47" s="1">
        <v>41</v>
      </c>
      <c r="H47" s="24"/>
      <c r="I47" s="4"/>
    </row>
    <row r="48" spans="1:11" x14ac:dyDescent="0.2">
      <c r="A48" s="1">
        <v>42</v>
      </c>
      <c r="B48" s="44"/>
      <c r="C48" s="20"/>
      <c r="D48" s="20">
        <f t="shared" si="3"/>
        <v>174.45115257958287</v>
      </c>
      <c r="E48" s="4">
        <f t="shared" si="2"/>
        <v>0.93435897435897441</v>
      </c>
      <c r="F48" s="20"/>
      <c r="G48" s="1">
        <v>42</v>
      </c>
      <c r="H48" s="24"/>
      <c r="I48" s="4"/>
    </row>
    <row r="49" spans="1:13" x14ac:dyDescent="0.2">
      <c r="A49" s="1">
        <v>43</v>
      </c>
      <c r="B49" s="44"/>
      <c r="C49" s="20"/>
      <c r="D49" s="20">
        <f t="shared" si="3"/>
        <v>176.04541678205484</v>
      </c>
      <c r="E49" s="4">
        <f t="shared" si="2"/>
        <v>0.92589743589743589</v>
      </c>
      <c r="F49" s="20"/>
      <c r="G49" s="1">
        <v>43</v>
      </c>
      <c r="H49" s="24"/>
      <c r="I49" s="4"/>
    </row>
    <row r="50" spans="1:13" x14ac:dyDescent="0.2">
      <c r="A50" s="1">
        <v>44</v>
      </c>
      <c r="B50" s="44"/>
      <c r="C50" s="20"/>
      <c r="D50" s="20">
        <f t="shared" si="3"/>
        <v>177.76845637583892</v>
      </c>
      <c r="E50" s="4">
        <f t="shared" si="2"/>
        <v>0.91692307692307695</v>
      </c>
      <c r="F50" s="20"/>
      <c r="G50" s="1">
        <v>44</v>
      </c>
      <c r="H50" s="24"/>
      <c r="I50" s="4"/>
    </row>
    <row r="51" spans="1:13" x14ac:dyDescent="0.2">
      <c r="A51" s="1">
        <v>45</v>
      </c>
      <c r="B51" s="44">
        <v>0.15251157407407406</v>
      </c>
      <c r="C51" s="20">
        <f>B51*1440</f>
        <v>219.61666666666665</v>
      </c>
      <c r="D51" s="20">
        <f t="shared" si="3"/>
        <v>179.62701328058773</v>
      </c>
      <c r="E51" s="4">
        <f t="shared" si="2"/>
        <v>0.90743589743589748</v>
      </c>
      <c r="F51" s="20">
        <f>100*(D51/C51)</f>
        <v>81.791157295554868</v>
      </c>
      <c r="G51" s="1">
        <v>45</v>
      </c>
      <c r="H51" s="24" t="s">
        <v>175</v>
      </c>
      <c r="I51" s="4"/>
    </row>
    <row r="52" spans="1:13" x14ac:dyDescent="0.2">
      <c r="A52" s="1">
        <v>46</v>
      </c>
      <c r="B52" s="44"/>
      <c r="C52" s="20"/>
      <c r="D52" s="20">
        <f t="shared" si="3"/>
        <v>181.61559888579387</v>
      </c>
      <c r="E52" s="4">
        <f t="shared" si="2"/>
        <v>0.89749999999999996</v>
      </c>
      <c r="F52" s="20"/>
      <c r="G52" s="1">
        <v>46</v>
      </c>
      <c r="H52" s="24"/>
      <c r="I52" s="4"/>
    </row>
    <row r="53" spans="1:13" x14ac:dyDescent="0.2">
      <c r="A53" s="1">
        <v>47</v>
      </c>
      <c r="B53" s="44">
        <v>0.14761574074074074</v>
      </c>
      <c r="C53" s="20">
        <f>B53*1440</f>
        <v>212.56666666666666</v>
      </c>
      <c r="D53" s="20">
        <f t="shared" si="3"/>
        <v>183.66197183098592</v>
      </c>
      <c r="E53" s="4">
        <f t="shared" si="2"/>
        <v>0.88749999999999996</v>
      </c>
      <c r="F53" s="20">
        <f>100*(D53/C53)</f>
        <v>86.402056686993532</v>
      </c>
      <c r="G53" s="1">
        <v>47</v>
      </c>
      <c r="H53" s="48" t="s">
        <v>176</v>
      </c>
      <c r="I53" s="47">
        <v>0.14761574074074074</v>
      </c>
      <c r="J53" s="24" t="s">
        <v>182</v>
      </c>
      <c r="K53" s="24" t="s">
        <v>185</v>
      </c>
      <c r="L53" s="24" t="s">
        <v>188</v>
      </c>
      <c r="M53" s="24">
        <v>-121783</v>
      </c>
    </row>
    <row r="54" spans="1:13" x14ac:dyDescent="0.2">
      <c r="A54" s="1">
        <v>48</v>
      </c>
      <c r="B54" s="44"/>
      <c r="C54" s="20"/>
      <c r="D54" s="20">
        <f t="shared" si="3"/>
        <v>185.75498575498577</v>
      </c>
      <c r="E54" s="4">
        <f t="shared" si="2"/>
        <v>0.87749999999999995</v>
      </c>
      <c r="F54" s="20"/>
      <c r="G54" s="1">
        <v>48</v>
      </c>
      <c r="H54" s="24"/>
      <c r="I54" s="4"/>
    </row>
    <row r="55" spans="1:13" x14ac:dyDescent="0.2">
      <c r="A55" s="1">
        <v>49</v>
      </c>
      <c r="B55" s="44"/>
      <c r="C55" s="20"/>
      <c r="D55" s="20">
        <f t="shared" si="3"/>
        <v>187.89625360230548</v>
      </c>
      <c r="E55" s="4">
        <f t="shared" si="2"/>
        <v>0.86749999999999994</v>
      </c>
      <c r="F55" s="20"/>
      <c r="G55" s="1">
        <v>49</v>
      </c>
      <c r="H55" s="24"/>
      <c r="I55" s="4"/>
    </row>
    <row r="56" spans="1:13" x14ac:dyDescent="0.2">
      <c r="A56" s="1">
        <v>50</v>
      </c>
      <c r="B56" s="44">
        <v>0.15760416666666666</v>
      </c>
      <c r="C56" s="20">
        <f>B56*1440</f>
        <v>226.95</v>
      </c>
      <c r="D56" s="20">
        <f t="shared" si="3"/>
        <v>190.08746355685133</v>
      </c>
      <c r="E56" s="4">
        <f t="shared" si="2"/>
        <v>0.85749999999999993</v>
      </c>
      <c r="F56" s="20">
        <f>100*(D56/C56)</f>
        <v>83.757419500705595</v>
      </c>
      <c r="G56" s="1">
        <v>50</v>
      </c>
      <c r="H56" s="24" t="s">
        <v>177</v>
      </c>
      <c r="I56" s="4"/>
    </row>
    <row r="57" spans="1:13" x14ac:dyDescent="0.2">
      <c r="A57" s="1">
        <v>51</v>
      </c>
      <c r="B57" s="44"/>
      <c r="C57" s="20"/>
      <c r="D57" s="20">
        <f t="shared" si="3"/>
        <v>192.33038348082596</v>
      </c>
      <c r="E57" s="4">
        <f t="shared" si="2"/>
        <v>0.84750000000000003</v>
      </c>
      <c r="F57" s="20"/>
      <c r="G57" s="1">
        <v>51</v>
      </c>
      <c r="I57" s="4"/>
    </row>
    <row r="58" spans="1:13" x14ac:dyDescent="0.2">
      <c r="A58" s="1">
        <v>52</v>
      </c>
      <c r="B58" s="44"/>
      <c r="C58" s="20"/>
      <c r="D58" s="20">
        <f t="shared" si="3"/>
        <v>194.62686567164178</v>
      </c>
      <c r="E58" s="4">
        <f t="shared" si="2"/>
        <v>0.83750000000000002</v>
      </c>
      <c r="F58" s="20"/>
      <c r="G58" s="1">
        <v>52</v>
      </c>
      <c r="I58" s="4"/>
    </row>
    <row r="59" spans="1:13" x14ac:dyDescent="0.2">
      <c r="A59" s="1">
        <v>53</v>
      </c>
      <c r="B59" s="44"/>
      <c r="C59" s="20"/>
      <c r="D59" s="20">
        <f t="shared" si="3"/>
        <v>196.97885196374622</v>
      </c>
      <c r="E59" s="4">
        <f t="shared" si="2"/>
        <v>0.82750000000000001</v>
      </c>
      <c r="F59" s="20"/>
      <c r="G59" s="1">
        <v>53</v>
      </c>
      <c r="I59" s="4"/>
    </row>
    <row r="60" spans="1:13" x14ac:dyDescent="0.2">
      <c r="A60" s="1">
        <v>54</v>
      </c>
      <c r="B60" s="44"/>
      <c r="C60" s="20"/>
      <c r="D60" s="20">
        <f t="shared" si="3"/>
        <v>199.38837920489297</v>
      </c>
      <c r="E60" s="4">
        <f t="shared" si="2"/>
        <v>0.8175</v>
      </c>
      <c r="F60" s="20"/>
      <c r="G60" s="1">
        <v>54</v>
      </c>
      <c r="I60" s="4"/>
    </row>
    <row r="61" spans="1:13" x14ac:dyDescent="0.2">
      <c r="A61" s="1">
        <v>55</v>
      </c>
      <c r="B61" s="44">
        <v>0.16452546296296297</v>
      </c>
      <c r="C61" s="20">
        <f>B61*1440</f>
        <v>236.91666666666669</v>
      </c>
      <c r="D61" s="20">
        <f t="shared" si="3"/>
        <v>201.88508651333308</v>
      </c>
      <c r="E61" s="4">
        <f t="shared" si="2"/>
        <v>0.80739000000000005</v>
      </c>
      <c r="F61" s="20">
        <f>100*(D61/C61)</f>
        <v>85.213543375307651</v>
      </c>
      <c r="G61" s="1">
        <v>55</v>
      </c>
      <c r="H61" s="24" t="s">
        <v>176</v>
      </c>
      <c r="I61" s="47">
        <v>0.16452546296296297</v>
      </c>
      <c r="J61" s="24" t="s">
        <v>182</v>
      </c>
      <c r="K61" s="24" t="s">
        <v>186</v>
      </c>
      <c r="L61" s="24" t="s">
        <v>189</v>
      </c>
      <c r="M61" s="24">
        <v>-101792</v>
      </c>
    </row>
    <row r="62" spans="1:13" x14ac:dyDescent="0.2">
      <c r="A62" s="1">
        <v>56</v>
      </c>
      <c r="B62" s="44"/>
      <c r="C62" s="20"/>
      <c r="D62" s="20">
        <f t="shared" si="3"/>
        <v>204.501543171154</v>
      </c>
      <c r="E62" s="4">
        <f t="shared" si="2"/>
        <v>0.79705999999999999</v>
      </c>
      <c r="F62" s="20"/>
      <c r="G62" s="1">
        <v>56</v>
      </c>
      <c r="I62" s="4"/>
    </row>
    <row r="63" spans="1:13" x14ac:dyDescent="0.2">
      <c r="A63" s="1">
        <v>57</v>
      </c>
      <c r="B63" s="44"/>
      <c r="C63" s="20"/>
      <c r="D63" s="20">
        <f t="shared" si="3"/>
        <v>207.24466313206443</v>
      </c>
      <c r="E63" s="4">
        <f t="shared" si="2"/>
        <v>0.78651000000000004</v>
      </c>
      <c r="F63" s="20"/>
      <c r="G63" s="1">
        <v>57</v>
      </c>
      <c r="I63" s="4"/>
    </row>
    <row r="64" spans="1:13" x14ac:dyDescent="0.2">
      <c r="A64" s="1">
        <v>58</v>
      </c>
      <c r="B64" s="44"/>
      <c r="C64" s="20"/>
      <c r="D64" s="20">
        <f t="shared" si="3"/>
        <v>210.12194807538609</v>
      </c>
      <c r="E64" s="4">
        <f t="shared" si="2"/>
        <v>0.77573999999999999</v>
      </c>
      <c r="F64" s="20"/>
      <c r="G64" s="1">
        <v>58</v>
      </c>
      <c r="I64" s="4"/>
    </row>
    <row r="65" spans="1:13" x14ac:dyDescent="0.2">
      <c r="A65" s="1">
        <v>59</v>
      </c>
      <c r="B65" s="44"/>
      <c r="C65" s="20"/>
      <c r="D65" s="20">
        <f t="shared" si="3"/>
        <v>213.14154952598886</v>
      </c>
      <c r="E65" s="4">
        <f t="shared" si="2"/>
        <v>0.76475000000000004</v>
      </c>
      <c r="F65" s="20"/>
      <c r="G65" s="1">
        <v>59</v>
      </c>
      <c r="I65" s="4"/>
    </row>
    <row r="66" spans="1:13" x14ac:dyDescent="0.2">
      <c r="A66" s="1">
        <v>60</v>
      </c>
      <c r="B66" s="44">
        <v>0.18365740740740741</v>
      </c>
      <c r="C66" s="20">
        <f>B66*1440</f>
        <v>264.46666666666664</v>
      </c>
      <c r="D66" s="20">
        <f t="shared" si="3"/>
        <v>216.31233909281525</v>
      </c>
      <c r="E66" s="4">
        <f t="shared" ref="E66:E97" si="4">1-IF(A66&lt;I$3,0,IF(A66&lt;I$4,G$3*(A66-I$3)^2,G$2+G$4*(A66-I$4)+(A66&gt;I$5)*G$5*(A66-I$5)^2))</f>
        <v>0.75353999999999999</v>
      </c>
      <c r="F66" s="20">
        <f>100*(D66/C66)</f>
        <v>81.791910420777143</v>
      </c>
      <c r="G66" s="1">
        <v>60</v>
      </c>
      <c r="H66" s="24" t="s">
        <v>178</v>
      </c>
      <c r="I66" s="4"/>
    </row>
    <row r="67" spans="1:13" x14ac:dyDescent="0.2">
      <c r="A67" s="1">
        <v>61</v>
      </c>
      <c r="B67" s="44"/>
      <c r="C67" s="20"/>
      <c r="D67" s="20">
        <f t="shared" si="3"/>
        <v>219.64398808801928</v>
      </c>
      <c r="E67" s="4">
        <f t="shared" si="4"/>
        <v>0.74211000000000005</v>
      </c>
      <c r="F67" s="20"/>
      <c r="G67" s="1">
        <v>61</v>
      </c>
      <c r="I67" s="4"/>
    </row>
    <row r="68" spans="1:13" x14ac:dyDescent="0.2">
      <c r="A68" s="1">
        <v>62</v>
      </c>
      <c r="B68" s="44"/>
      <c r="C68" s="20"/>
      <c r="D68" s="20">
        <f t="shared" si="3"/>
        <v>223.14705801823507</v>
      </c>
      <c r="E68" s="4">
        <f t="shared" si="4"/>
        <v>0.73046</v>
      </c>
      <c r="F68" s="20"/>
      <c r="G68" s="1">
        <v>62</v>
      </c>
      <c r="I68" s="4"/>
    </row>
    <row r="69" spans="1:13" x14ac:dyDescent="0.2">
      <c r="A69" s="1">
        <v>63</v>
      </c>
      <c r="B69" s="44"/>
      <c r="C69" s="20"/>
      <c r="D69" s="20">
        <f t="shared" si="3"/>
        <v>226.83310371700134</v>
      </c>
      <c r="E69" s="4">
        <f t="shared" si="4"/>
        <v>0.71859000000000006</v>
      </c>
      <c r="F69" s="20"/>
      <c r="G69" s="1">
        <v>63</v>
      </c>
      <c r="I69" s="4"/>
    </row>
    <row r="70" spans="1:13" x14ac:dyDescent="0.2">
      <c r="A70" s="1">
        <v>64</v>
      </c>
      <c r="B70" s="44"/>
      <c r="C70" s="20"/>
      <c r="D70" s="20">
        <f t="shared" si="3"/>
        <v>230.71479122434536</v>
      </c>
      <c r="E70" s="4">
        <f t="shared" si="4"/>
        <v>0.70650000000000002</v>
      </c>
      <c r="F70" s="20"/>
      <c r="G70" s="1">
        <v>64</v>
      </c>
      <c r="I70" s="4"/>
    </row>
    <row r="71" spans="1:13" x14ac:dyDescent="0.2">
      <c r="A71" s="1">
        <v>65</v>
      </c>
      <c r="B71" s="44">
        <v>0.1933101851851852</v>
      </c>
      <c r="C71" s="20">
        <f>B71*1440</f>
        <v>278.36666666666667</v>
      </c>
      <c r="D71" s="20">
        <f t="shared" si="3"/>
        <v>234.8060329304657</v>
      </c>
      <c r="E71" s="4">
        <f t="shared" si="4"/>
        <v>0.69419000000000008</v>
      </c>
      <c r="F71" s="20">
        <f>100*(D71/C71)</f>
        <v>84.351346999329067</v>
      </c>
      <c r="G71" s="1">
        <v>65</v>
      </c>
      <c r="H71" s="24" t="s">
        <v>179</v>
      </c>
      <c r="I71" s="4"/>
    </row>
    <row r="72" spans="1:13" x14ac:dyDescent="0.2">
      <c r="A72" s="1">
        <v>66</v>
      </c>
      <c r="B72" s="44"/>
      <c r="C72" s="20"/>
      <c r="D72" s="20">
        <f t="shared" si="3"/>
        <v>239.12214300384358</v>
      </c>
      <c r="E72" s="4">
        <f t="shared" si="4"/>
        <v>0.68165999999999993</v>
      </c>
      <c r="F72" s="20"/>
      <c r="G72" s="1">
        <v>66</v>
      </c>
      <c r="I72" s="4"/>
    </row>
    <row r="73" spans="1:13" x14ac:dyDescent="0.2">
      <c r="A73" s="1">
        <v>67</v>
      </c>
      <c r="B73" s="44">
        <v>0.20196759259259259</v>
      </c>
      <c r="C73" s="20">
        <f>B73*1440</f>
        <v>290.83333333333331</v>
      </c>
      <c r="D73" s="20">
        <f t="shared" si="3"/>
        <v>243.6800167436576</v>
      </c>
      <c r="E73" s="4">
        <f t="shared" si="4"/>
        <v>0.66891</v>
      </c>
      <c r="F73" s="20">
        <f>100*(D73/C73)</f>
        <v>83.786825241372242</v>
      </c>
      <c r="G73" s="1">
        <v>67</v>
      </c>
      <c r="H73" s="47">
        <v>0.20196759259259259</v>
      </c>
      <c r="I73" s="24" t="s">
        <v>182</v>
      </c>
      <c r="J73" s="24" t="s">
        <v>184</v>
      </c>
      <c r="K73" s="24" t="s">
        <v>187</v>
      </c>
      <c r="L73" s="24">
        <v>-111399</v>
      </c>
      <c r="M73" s="24"/>
    </row>
    <row r="74" spans="1:13" x14ac:dyDescent="0.2">
      <c r="A74" s="1">
        <v>68</v>
      </c>
      <c r="B74" s="44"/>
      <c r="C74" s="20"/>
      <c r="D74" s="20">
        <f t="shared" ref="D74:D105" si="5">E$4/E74</f>
        <v>248.49833826264597</v>
      </c>
      <c r="E74" s="4">
        <f t="shared" si="4"/>
        <v>0.65593999999999997</v>
      </c>
      <c r="F74" s="20"/>
      <c r="G74" s="1">
        <v>68</v>
      </c>
      <c r="I74" s="4"/>
    </row>
    <row r="75" spans="1:13" x14ac:dyDescent="0.2">
      <c r="A75" s="1">
        <v>69</v>
      </c>
      <c r="B75" s="44"/>
      <c r="C75" s="20"/>
      <c r="D75" s="20">
        <f t="shared" si="5"/>
        <v>253.59782185919877</v>
      </c>
      <c r="E75" s="4">
        <f t="shared" si="4"/>
        <v>0.64274999999999993</v>
      </c>
      <c r="F75" s="20"/>
      <c r="G75" s="1">
        <v>69</v>
      </c>
      <c r="I75" s="4"/>
    </row>
    <row r="76" spans="1:13" x14ac:dyDescent="0.2">
      <c r="A76" s="1">
        <v>70</v>
      </c>
      <c r="B76" s="44">
        <v>0.21802083333333333</v>
      </c>
      <c r="C76" s="20">
        <f>B76*1440</f>
        <v>313.95</v>
      </c>
      <c r="D76" s="20">
        <f t="shared" si="5"/>
        <v>259.00149362824544</v>
      </c>
      <c r="E76" s="4">
        <f t="shared" si="4"/>
        <v>0.62934000000000001</v>
      </c>
      <c r="F76" s="20">
        <f>100*(D76/C76)</f>
        <v>82.497688685537653</v>
      </c>
      <c r="G76" s="1">
        <v>70</v>
      </c>
      <c r="H76" s="24" t="s">
        <v>180</v>
      </c>
      <c r="I76" s="4"/>
    </row>
    <row r="77" spans="1:13" x14ac:dyDescent="0.2">
      <c r="A77" s="1">
        <v>71</v>
      </c>
      <c r="B77" s="44"/>
      <c r="C77" s="20"/>
      <c r="D77" s="20">
        <f t="shared" si="5"/>
        <v>264.73502135745724</v>
      </c>
      <c r="E77" s="4">
        <f t="shared" si="4"/>
        <v>0.61570999999999998</v>
      </c>
      <c r="F77" s="20"/>
      <c r="G77" s="1">
        <v>71</v>
      </c>
      <c r="I77" s="4"/>
    </row>
    <row r="78" spans="1:13" x14ac:dyDescent="0.2">
      <c r="A78" s="1">
        <v>72</v>
      </c>
      <c r="B78" s="44"/>
      <c r="C78" s="20"/>
      <c r="D78" s="20">
        <f t="shared" si="5"/>
        <v>270.82710264845645</v>
      </c>
      <c r="E78" s="4">
        <f t="shared" si="4"/>
        <v>0.60185999999999995</v>
      </c>
      <c r="F78" s="20"/>
      <c r="G78" s="1">
        <v>72</v>
      </c>
      <c r="I78" s="4"/>
    </row>
    <row r="79" spans="1:13" x14ac:dyDescent="0.2">
      <c r="A79" s="1">
        <v>73</v>
      </c>
      <c r="B79" s="44"/>
      <c r="C79" s="20"/>
      <c r="D79" s="20">
        <f t="shared" si="5"/>
        <v>277.30992361217443</v>
      </c>
      <c r="E79" s="4">
        <f t="shared" si="4"/>
        <v>0.58778999999999992</v>
      </c>
      <c r="F79" s="20"/>
      <c r="G79" s="1">
        <v>73</v>
      </c>
      <c r="I79" s="4"/>
    </row>
    <row r="80" spans="1:13" x14ac:dyDescent="0.2">
      <c r="A80" s="1">
        <v>74</v>
      </c>
      <c r="B80" s="44"/>
      <c r="C80" s="20"/>
      <c r="D80" s="20">
        <f t="shared" si="5"/>
        <v>284.21970357454234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291.59734521190001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299.48921471355607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307.94808335380026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317.03427082117707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326.81704260651628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>
        <f>B86*1440</f>
        <v>0</v>
      </c>
      <c r="D86" s="20">
        <f t="shared" si="5"/>
        <v>337.37632984228173</v>
      </c>
      <c r="E86" s="4">
        <f t="shared" si="4"/>
        <v>0.48314000000000001</v>
      </c>
      <c r="F86" s="20" t="e">
        <f>100*(D86/C86)</f>
        <v>#DIV/0!</v>
      </c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348.80486186899486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361.21083189292204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374.72125795995311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389.48626045400243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>
        <f>B91*1440</f>
        <v>0</v>
      </c>
      <c r="D91" s="20">
        <f t="shared" si="5"/>
        <v>405.68456158689867</v>
      </c>
      <c r="E91" s="4">
        <f t="shared" si="4"/>
        <v>0.40178999999999998</v>
      </c>
      <c r="F91" s="20" t="e">
        <f>100*(D91/C91)</f>
        <v>#DIV/0!</v>
      </c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423.53063451644755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443.28410976040902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465.26231660672477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489.8572501878287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517.55890010795713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548.98790879391061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584.94222349816982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626.46527537568716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674.94824016563166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732.28806325531264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801.14027327238784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885.34028569876705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990.64057372067634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1126.0794473229712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1306.7179733846403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53" customWidth="1"/>
    <col min="6" max="6" width="13" style="153" customWidth="1"/>
    <col min="7" max="7" width="10.6640625" style="153" customWidth="1"/>
    <col min="8" max="16384" width="9.6640625" style="153"/>
  </cols>
  <sheetData>
    <row r="1" spans="1:9" ht="47.25" x14ac:dyDescent="0.25">
      <c r="A1" s="149" t="s">
        <v>190</v>
      </c>
      <c r="B1" s="150"/>
      <c r="C1" s="151"/>
      <c r="D1" s="152" t="s">
        <v>32</v>
      </c>
      <c r="E1" s="152" t="s">
        <v>73</v>
      </c>
      <c r="F1" s="152" t="s">
        <v>74</v>
      </c>
      <c r="G1" s="152" t="s">
        <v>75</v>
      </c>
      <c r="H1" s="152" t="s">
        <v>76</v>
      </c>
      <c r="I1" s="152" t="s">
        <v>77</v>
      </c>
    </row>
    <row r="2" spans="1:9" ht="22.5" x14ac:dyDescent="0.25">
      <c r="A2" s="149"/>
      <c r="B2" s="150"/>
      <c r="C2" s="151"/>
      <c r="D2" s="152"/>
      <c r="E2" s="152"/>
      <c r="F2" s="154">
        <f>(+H$3-H$4)*F$4/2</f>
        <v>2.1000000000000001E-2</v>
      </c>
      <c r="G2" s="154">
        <f>(+I$4-I$3)*G$4/2</f>
        <v>9.7500000000000003E-2</v>
      </c>
      <c r="H2" s="152"/>
      <c r="I2" s="152"/>
    </row>
    <row r="3" spans="1:9" ht="22.5" x14ac:dyDescent="0.25">
      <c r="A3" s="149"/>
      <c r="B3" s="150"/>
      <c r="C3" s="151"/>
      <c r="D3" s="152"/>
      <c r="E3" s="152"/>
      <c r="F3" s="154">
        <f>F4/(2*(+H3-H4))</f>
        <v>1.7142857142857144E-3</v>
      </c>
      <c r="G3" s="154">
        <f>G4/(2*(+I4-I3))</f>
        <v>2.5641025641025641E-4</v>
      </c>
      <c r="H3" s="150">
        <v>20.5</v>
      </c>
      <c r="I3" s="150">
        <v>26</v>
      </c>
    </row>
    <row r="4" spans="1:9" ht="15.75" x14ac:dyDescent="0.25">
      <c r="A4" s="150"/>
      <c r="B4" s="150"/>
      <c r="C4" s="150"/>
      <c r="D4" s="155">
        <f>Parameters!G29</f>
        <v>0.27304398148148146</v>
      </c>
      <c r="E4" s="156">
        <f>D4*1440</f>
        <v>393.18333333333328</v>
      </c>
      <c r="F4" s="154">
        <v>1.2E-2</v>
      </c>
      <c r="G4" s="154">
        <v>0.01</v>
      </c>
      <c r="H4" s="150">
        <v>17</v>
      </c>
      <c r="I4" s="150">
        <v>45.5</v>
      </c>
    </row>
    <row r="5" spans="1:9" ht="15.75" x14ac:dyDescent="0.25">
      <c r="A5" s="150"/>
      <c r="B5" s="150"/>
      <c r="C5" s="150"/>
      <c r="D5" s="155"/>
      <c r="E5" s="150">
        <f>E4*60</f>
        <v>23590.999999999996</v>
      </c>
      <c r="F5" s="154">
        <v>1.1000000000000001E-3</v>
      </c>
      <c r="G5" s="154">
        <v>1.1E-4</v>
      </c>
      <c r="H5" s="150">
        <v>15</v>
      </c>
      <c r="I5" s="150">
        <v>54</v>
      </c>
    </row>
    <row r="6" spans="1:9" ht="47.25" x14ac:dyDescent="0.25">
      <c r="A6" s="157" t="s">
        <v>71</v>
      </c>
      <c r="B6" s="157" t="s">
        <v>171</v>
      </c>
      <c r="C6" s="157" t="s">
        <v>172</v>
      </c>
      <c r="D6" s="38" t="s">
        <v>229</v>
      </c>
      <c r="E6" s="38" t="s">
        <v>379</v>
      </c>
      <c r="F6" s="33" t="s">
        <v>299</v>
      </c>
      <c r="G6" s="157" t="s">
        <v>71</v>
      </c>
      <c r="I6" s="158"/>
    </row>
    <row r="7" spans="1:9" x14ac:dyDescent="0.2">
      <c r="A7" s="153">
        <v>1</v>
      </c>
      <c r="B7" s="159"/>
      <c r="G7" s="153">
        <v>1</v>
      </c>
    </row>
    <row r="8" spans="1:9" x14ac:dyDescent="0.2">
      <c r="A8" s="153">
        <v>2</v>
      </c>
      <c r="B8" s="159"/>
      <c r="G8" s="153">
        <v>2</v>
      </c>
    </row>
    <row r="9" spans="1:9" x14ac:dyDescent="0.2">
      <c r="A9" s="153">
        <v>3</v>
      </c>
      <c r="B9" s="159"/>
      <c r="C9" s="160"/>
      <c r="D9" s="160"/>
      <c r="E9" s="161">
        <f t="shared" ref="E9:E33" si="0">1-IF(A9&gt;=H$3,0,IF(A9&gt;=H$4,F$3*(A9-H$3)^2,F$2+F$4*(H$4-A9)+(A9&lt;H$5)*F$5*(H$5-A9)^2))</f>
        <v>0.65259999999999996</v>
      </c>
      <c r="G9" s="153">
        <v>3</v>
      </c>
    </row>
    <row r="10" spans="1:9" x14ac:dyDescent="0.2">
      <c r="A10" s="153">
        <v>4</v>
      </c>
      <c r="B10" s="162"/>
      <c r="C10" s="160"/>
      <c r="D10" s="163">
        <f t="shared" ref="D10:D41" si="1">E$4/E10</f>
        <v>569.91351403585054</v>
      </c>
      <c r="E10" s="161">
        <f t="shared" si="0"/>
        <v>0.68989999999999996</v>
      </c>
      <c r="F10" s="163"/>
      <c r="G10" s="153">
        <v>4</v>
      </c>
    </row>
    <row r="11" spans="1:9" x14ac:dyDescent="0.2">
      <c r="A11" s="153">
        <v>5</v>
      </c>
      <c r="B11" s="162"/>
      <c r="C11" s="160"/>
      <c r="D11" s="163">
        <f t="shared" si="1"/>
        <v>542.32183908045977</v>
      </c>
      <c r="E11" s="161">
        <f t="shared" si="0"/>
        <v>0.72499999999999998</v>
      </c>
      <c r="F11" s="163"/>
      <c r="G11" s="153">
        <v>5</v>
      </c>
      <c r="I11" s="161"/>
    </row>
    <row r="12" spans="1:9" x14ac:dyDescent="0.2">
      <c r="A12" s="153">
        <v>6</v>
      </c>
      <c r="B12" s="162"/>
      <c r="C12" s="160"/>
      <c r="D12" s="163">
        <f t="shared" si="1"/>
        <v>518.77996217618852</v>
      </c>
      <c r="E12" s="161">
        <f t="shared" si="0"/>
        <v>0.75790000000000002</v>
      </c>
      <c r="F12" s="163"/>
      <c r="G12" s="153">
        <v>6</v>
      </c>
      <c r="I12" s="161"/>
    </row>
    <row r="13" spans="1:9" x14ac:dyDescent="0.2">
      <c r="A13" s="153">
        <v>7</v>
      </c>
      <c r="B13" s="162"/>
      <c r="C13" s="160"/>
      <c r="D13" s="163">
        <f t="shared" si="1"/>
        <v>498.58398850283197</v>
      </c>
      <c r="E13" s="161">
        <f t="shared" si="0"/>
        <v>0.78859999999999997</v>
      </c>
      <c r="F13" s="163"/>
      <c r="G13" s="153">
        <v>7</v>
      </c>
      <c r="I13" s="161"/>
    </row>
    <row r="14" spans="1:9" x14ac:dyDescent="0.2">
      <c r="A14" s="153">
        <v>8</v>
      </c>
      <c r="B14" s="162"/>
      <c r="C14" s="160"/>
      <c r="D14" s="163">
        <f t="shared" si="1"/>
        <v>481.1936523477338</v>
      </c>
      <c r="E14" s="161">
        <f t="shared" si="0"/>
        <v>0.81709999999999994</v>
      </c>
      <c r="F14" s="163"/>
      <c r="G14" s="153">
        <v>8</v>
      </c>
      <c r="I14" s="161"/>
    </row>
    <row r="15" spans="1:9" x14ac:dyDescent="0.2">
      <c r="A15" s="153">
        <v>9</v>
      </c>
      <c r="B15" s="162"/>
      <c r="C15" s="160"/>
      <c r="D15" s="163">
        <f t="shared" si="1"/>
        <v>466.18844360129634</v>
      </c>
      <c r="E15" s="161">
        <f t="shared" si="0"/>
        <v>0.84339999999999993</v>
      </c>
      <c r="F15" s="163"/>
      <c r="G15" s="153">
        <v>9</v>
      </c>
      <c r="I15" s="161"/>
    </row>
    <row r="16" spans="1:9" x14ac:dyDescent="0.2">
      <c r="A16" s="153">
        <v>10</v>
      </c>
      <c r="B16" s="162"/>
      <c r="C16" s="160"/>
      <c r="D16" s="163">
        <f t="shared" si="1"/>
        <v>453.2372718539865</v>
      </c>
      <c r="E16" s="161">
        <f t="shared" si="0"/>
        <v>0.86749999999999994</v>
      </c>
      <c r="F16" s="163"/>
      <c r="G16" s="153">
        <v>10</v>
      </c>
      <c r="I16" s="161"/>
    </row>
    <row r="17" spans="1:9" x14ac:dyDescent="0.2">
      <c r="A17" s="153">
        <v>11</v>
      </c>
      <c r="B17" s="162"/>
      <c r="C17" s="160"/>
      <c r="D17" s="163">
        <f t="shared" si="1"/>
        <v>442.0770556929765</v>
      </c>
      <c r="E17" s="161">
        <f t="shared" si="0"/>
        <v>0.88939999999999997</v>
      </c>
      <c r="F17" s="163"/>
      <c r="G17" s="153">
        <v>11</v>
      </c>
      <c r="I17" s="161"/>
    </row>
    <row r="18" spans="1:9" x14ac:dyDescent="0.2">
      <c r="A18" s="153">
        <v>12</v>
      </c>
      <c r="B18" s="162"/>
      <c r="C18" s="160"/>
      <c r="D18" s="163">
        <f t="shared" si="1"/>
        <v>432.49734169324967</v>
      </c>
      <c r="E18" s="161">
        <f t="shared" si="0"/>
        <v>0.90910000000000002</v>
      </c>
      <c r="F18" s="163"/>
      <c r="G18" s="153">
        <v>12</v>
      </c>
      <c r="I18" s="161"/>
    </row>
    <row r="19" spans="1:9" x14ac:dyDescent="0.2">
      <c r="A19" s="153">
        <v>13</v>
      </c>
      <c r="B19" s="162"/>
      <c r="C19" s="160"/>
      <c r="D19" s="163">
        <f t="shared" si="1"/>
        <v>424.32908842362752</v>
      </c>
      <c r="E19" s="161">
        <f t="shared" si="0"/>
        <v>0.92659999999999998</v>
      </c>
      <c r="F19" s="163"/>
      <c r="G19" s="153">
        <v>13</v>
      </c>
      <c r="I19" s="161"/>
    </row>
    <row r="20" spans="1:9" x14ac:dyDescent="0.2">
      <c r="A20" s="153">
        <v>14</v>
      </c>
      <c r="B20" s="162"/>
      <c r="C20" s="160"/>
      <c r="D20" s="163">
        <f t="shared" si="1"/>
        <v>417.43638744381917</v>
      </c>
      <c r="E20" s="161">
        <f t="shared" si="0"/>
        <v>0.94189999999999996</v>
      </c>
      <c r="F20" s="163"/>
      <c r="G20" s="153">
        <v>14</v>
      </c>
      <c r="I20" s="161"/>
    </row>
    <row r="21" spans="1:9" x14ac:dyDescent="0.2">
      <c r="A21" s="153">
        <v>15</v>
      </c>
      <c r="B21" s="162"/>
      <c r="C21" s="160"/>
      <c r="D21" s="163">
        <f t="shared" si="1"/>
        <v>411.71029668411865</v>
      </c>
      <c r="E21" s="161">
        <f t="shared" si="0"/>
        <v>0.95499999999999996</v>
      </c>
      <c r="F21" s="163"/>
      <c r="G21" s="153">
        <v>15</v>
      </c>
      <c r="I21" s="161"/>
    </row>
    <row r="22" spans="1:9" x14ac:dyDescent="0.2">
      <c r="A22" s="153">
        <v>16</v>
      </c>
      <c r="B22" s="162"/>
      <c r="C22" s="160"/>
      <c r="D22" s="163">
        <f t="shared" si="1"/>
        <v>406.6011720096518</v>
      </c>
      <c r="E22" s="161">
        <f t="shared" si="0"/>
        <v>0.96699999999999997</v>
      </c>
      <c r="F22" s="163"/>
      <c r="G22" s="153">
        <v>16</v>
      </c>
      <c r="I22" s="161"/>
    </row>
    <row r="23" spans="1:9" x14ac:dyDescent="0.2">
      <c r="A23" s="153">
        <v>17</v>
      </c>
      <c r="B23" s="162"/>
      <c r="C23" s="160"/>
      <c r="D23" s="163">
        <f t="shared" si="1"/>
        <v>401.61729656111675</v>
      </c>
      <c r="E23" s="161">
        <f t="shared" si="0"/>
        <v>0.97899999999999998</v>
      </c>
      <c r="F23" s="163"/>
      <c r="G23" s="153">
        <v>17</v>
      </c>
      <c r="I23" s="161"/>
    </row>
    <row r="24" spans="1:9" x14ac:dyDescent="0.2">
      <c r="A24" s="153">
        <v>18</v>
      </c>
      <c r="B24" s="162"/>
      <c r="C24" s="160"/>
      <c r="D24" s="163">
        <f t="shared" si="1"/>
        <v>397.44163658243076</v>
      </c>
      <c r="E24" s="161">
        <f t="shared" si="0"/>
        <v>0.98928571428571432</v>
      </c>
      <c r="F24" s="163"/>
      <c r="G24" s="153">
        <v>18</v>
      </c>
      <c r="I24" s="161"/>
    </row>
    <row r="25" spans="1:9" x14ac:dyDescent="0.2">
      <c r="A25" s="153">
        <v>19</v>
      </c>
      <c r="B25" s="162"/>
      <c r="C25" s="160"/>
      <c r="D25" s="163">
        <f t="shared" si="1"/>
        <v>394.70576987427694</v>
      </c>
      <c r="E25" s="161">
        <f t="shared" si="0"/>
        <v>0.99614285714285711</v>
      </c>
      <c r="F25" s="163"/>
      <c r="G25" s="153">
        <v>19</v>
      </c>
      <c r="I25" s="161"/>
    </row>
    <row r="26" spans="1:9" x14ac:dyDescent="0.2">
      <c r="A26" s="153">
        <v>20</v>
      </c>
      <c r="B26" s="162"/>
      <c r="C26" s="160"/>
      <c r="D26" s="163">
        <f t="shared" si="1"/>
        <v>393.35191272450095</v>
      </c>
      <c r="E26" s="161">
        <f t="shared" si="0"/>
        <v>0.99957142857142856</v>
      </c>
      <c r="F26" s="163"/>
      <c r="G26" s="153">
        <v>20</v>
      </c>
      <c r="I26" s="161"/>
    </row>
    <row r="27" spans="1:9" x14ac:dyDescent="0.2">
      <c r="A27" s="153">
        <v>21</v>
      </c>
      <c r="B27" s="162"/>
      <c r="C27" s="160"/>
      <c r="D27" s="163">
        <f t="shared" si="1"/>
        <v>393.18333333333328</v>
      </c>
      <c r="E27" s="161">
        <f t="shared" si="0"/>
        <v>1</v>
      </c>
      <c r="F27" s="163"/>
      <c r="G27" s="153">
        <v>21</v>
      </c>
      <c r="I27" s="161"/>
    </row>
    <row r="28" spans="1:9" x14ac:dyDescent="0.2">
      <c r="A28" s="153">
        <v>22</v>
      </c>
      <c r="B28" s="162"/>
      <c r="C28" s="160"/>
      <c r="D28" s="163">
        <f t="shared" si="1"/>
        <v>393.18333333333328</v>
      </c>
      <c r="E28" s="161">
        <f t="shared" si="0"/>
        <v>1</v>
      </c>
      <c r="F28" s="163"/>
      <c r="G28" s="153">
        <v>22</v>
      </c>
      <c r="I28" s="161"/>
    </row>
    <row r="29" spans="1:9" x14ac:dyDescent="0.2">
      <c r="A29" s="153">
        <v>23</v>
      </c>
      <c r="B29" s="162"/>
      <c r="C29" s="160"/>
      <c r="D29" s="163">
        <f t="shared" si="1"/>
        <v>393.18333333333328</v>
      </c>
      <c r="E29" s="161">
        <f t="shared" si="0"/>
        <v>1</v>
      </c>
      <c r="F29" s="163"/>
      <c r="G29" s="153">
        <v>23</v>
      </c>
      <c r="I29" s="161"/>
    </row>
    <row r="30" spans="1:9" x14ac:dyDescent="0.2">
      <c r="A30" s="153">
        <v>24</v>
      </c>
      <c r="B30" s="162"/>
      <c r="C30" s="160"/>
      <c r="D30" s="163">
        <f t="shared" si="1"/>
        <v>393.18333333333328</v>
      </c>
      <c r="E30" s="161">
        <f t="shared" si="0"/>
        <v>1</v>
      </c>
      <c r="F30" s="163"/>
      <c r="G30" s="153">
        <v>24</v>
      </c>
      <c r="I30" s="161"/>
    </row>
    <row r="31" spans="1:9" x14ac:dyDescent="0.2">
      <c r="A31" s="153">
        <v>25</v>
      </c>
      <c r="B31" s="162"/>
      <c r="C31" s="160"/>
      <c r="D31" s="163">
        <f t="shared" si="1"/>
        <v>393.18333333333328</v>
      </c>
      <c r="E31" s="161">
        <f t="shared" si="0"/>
        <v>1</v>
      </c>
      <c r="F31" s="163"/>
      <c r="G31" s="153">
        <v>25</v>
      </c>
      <c r="I31" s="161"/>
    </row>
    <row r="32" spans="1:9" x14ac:dyDescent="0.2">
      <c r="A32" s="153">
        <v>26</v>
      </c>
      <c r="B32" s="162"/>
      <c r="C32" s="160"/>
      <c r="D32" s="163">
        <f t="shared" si="1"/>
        <v>393.18333333333328</v>
      </c>
      <c r="E32" s="161">
        <f t="shared" si="0"/>
        <v>1</v>
      </c>
      <c r="F32" s="163"/>
      <c r="G32" s="153">
        <v>26</v>
      </c>
      <c r="I32" s="161"/>
    </row>
    <row r="33" spans="1:13" x14ac:dyDescent="0.2">
      <c r="A33" s="153">
        <v>27</v>
      </c>
      <c r="B33" s="162">
        <v>0.27304398148148146</v>
      </c>
      <c r="C33" s="163">
        <f>B33*1440</f>
        <v>393.18333333333328</v>
      </c>
      <c r="D33" s="163">
        <f t="shared" si="1"/>
        <v>393.18333333333328</v>
      </c>
      <c r="E33" s="161">
        <f t="shared" si="0"/>
        <v>1</v>
      </c>
      <c r="F33" s="163">
        <f>100*(D33/C33)</f>
        <v>100</v>
      </c>
      <c r="G33" s="153">
        <v>27</v>
      </c>
      <c r="I33" s="161"/>
    </row>
    <row r="34" spans="1:13" x14ac:dyDescent="0.2">
      <c r="A34" s="153">
        <v>28</v>
      </c>
      <c r="B34" s="162"/>
      <c r="C34" s="163"/>
      <c r="D34" s="163">
        <f t="shared" si="1"/>
        <v>393.58701232032848</v>
      </c>
      <c r="E34" s="161">
        <f t="shared" ref="E34:E65" si="2">1-IF(A34&lt;I$3,0,IF(A34&lt;I$4,G$3*(A34-I$3)^2,G$2+G$4*(A34-I$4)+(A34&gt;I$5)*G$5*(A34-I$5)^2))</f>
        <v>0.99897435897435893</v>
      </c>
      <c r="F34" s="163"/>
      <c r="G34" s="153">
        <v>28</v>
      </c>
      <c r="I34" s="161"/>
    </row>
    <row r="35" spans="1:13" x14ac:dyDescent="0.2">
      <c r="A35" s="153">
        <v>29</v>
      </c>
      <c r="B35" s="162"/>
      <c r="C35" s="163"/>
      <c r="D35" s="163">
        <f t="shared" si="1"/>
        <v>394.09277820611663</v>
      </c>
      <c r="E35" s="161">
        <f t="shared" si="2"/>
        <v>0.99769230769230766</v>
      </c>
      <c r="F35" s="163"/>
      <c r="G35" s="153">
        <v>29</v>
      </c>
      <c r="I35" s="161"/>
    </row>
    <row r="36" spans="1:13" x14ac:dyDescent="0.2">
      <c r="A36" s="153">
        <v>30</v>
      </c>
      <c r="B36" s="162"/>
      <c r="C36" s="163"/>
      <c r="D36" s="163">
        <f t="shared" si="1"/>
        <v>394.80303810504631</v>
      </c>
      <c r="E36" s="161">
        <f t="shared" si="2"/>
        <v>0.99589743589743585</v>
      </c>
      <c r="F36" s="163"/>
      <c r="G36" s="153">
        <v>30</v>
      </c>
      <c r="I36" s="161"/>
    </row>
    <row r="37" spans="1:13" x14ac:dyDescent="0.2">
      <c r="A37" s="153">
        <v>31</v>
      </c>
      <c r="B37" s="162"/>
      <c r="C37" s="163"/>
      <c r="D37" s="163">
        <f t="shared" si="1"/>
        <v>395.71999999999991</v>
      </c>
      <c r="E37" s="161">
        <f t="shared" si="2"/>
        <v>0.99358974358974361</v>
      </c>
      <c r="F37" s="163"/>
      <c r="G37" s="153">
        <v>31</v>
      </c>
      <c r="I37" s="161"/>
    </row>
    <row r="38" spans="1:13" x14ac:dyDescent="0.2">
      <c r="A38" s="153">
        <v>32</v>
      </c>
      <c r="B38" s="162"/>
      <c r="C38" s="163"/>
      <c r="D38" s="163">
        <f t="shared" si="1"/>
        <v>396.84653209109729</v>
      </c>
      <c r="E38" s="161">
        <f t="shared" si="2"/>
        <v>0.99076923076923074</v>
      </c>
      <c r="F38" s="163"/>
      <c r="G38" s="153">
        <v>32</v>
      </c>
      <c r="I38" s="161"/>
    </row>
    <row r="39" spans="1:13" x14ac:dyDescent="0.2">
      <c r="A39" s="153">
        <v>33</v>
      </c>
      <c r="B39" s="162"/>
      <c r="C39" s="163"/>
      <c r="D39" s="163">
        <f t="shared" si="1"/>
        <v>398.18618540638789</v>
      </c>
      <c r="E39" s="161">
        <f t="shared" si="2"/>
        <v>0.98743589743589744</v>
      </c>
      <c r="F39" s="163"/>
      <c r="G39" s="153">
        <v>33</v>
      </c>
      <c r="I39" s="161"/>
    </row>
    <row r="40" spans="1:13" x14ac:dyDescent="0.2">
      <c r="A40" s="153">
        <v>34</v>
      </c>
      <c r="B40" s="162"/>
      <c r="C40" s="163"/>
      <c r="D40" s="163">
        <f t="shared" si="1"/>
        <v>399.74322210636075</v>
      </c>
      <c r="E40" s="161">
        <f t="shared" si="2"/>
        <v>0.9835897435897436</v>
      </c>
      <c r="F40" s="163"/>
      <c r="G40" s="153">
        <v>34</v>
      </c>
      <c r="I40" s="161"/>
    </row>
    <row r="41" spans="1:13" x14ac:dyDescent="0.2">
      <c r="A41" s="153">
        <v>35</v>
      </c>
      <c r="B41" s="162">
        <v>0.29221064814814812</v>
      </c>
      <c r="C41" s="163">
        <f>B41*1440</f>
        <v>420.7833333333333</v>
      </c>
      <c r="D41" s="163">
        <f t="shared" si="1"/>
        <v>401.52264990835289</v>
      </c>
      <c r="E41" s="161">
        <f t="shared" si="2"/>
        <v>0.97923076923076924</v>
      </c>
      <c r="F41" s="163">
        <f>100*(D41/C41)</f>
        <v>95.422660096253708</v>
      </c>
      <c r="G41" s="153">
        <v>35</v>
      </c>
      <c r="H41" s="164" t="s">
        <v>191</v>
      </c>
      <c r="I41" s="161"/>
    </row>
    <row r="42" spans="1:13" x14ac:dyDescent="0.2">
      <c r="A42" s="153">
        <v>36</v>
      </c>
      <c r="B42" s="162"/>
      <c r="C42" s="163"/>
      <c r="D42" s="163">
        <f t="shared" ref="D42:D73" si="3">E$4/E42</f>
        <v>403.53026315789469</v>
      </c>
      <c r="E42" s="161">
        <f t="shared" si="2"/>
        <v>0.97435897435897434</v>
      </c>
      <c r="F42" s="163"/>
      <c r="G42" s="153">
        <v>36</v>
      </c>
      <c r="I42" s="161"/>
    </row>
    <row r="43" spans="1:13" x14ac:dyDescent="0.2">
      <c r="A43" s="153">
        <v>37</v>
      </c>
      <c r="B43" s="162"/>
      <c r="C43" s="163"/>
      <c r="D43" s="163">
        <f t="shared" si="3"/>
        <v>405.77269118814496</v>
      </c>
      <c r="E43" s="161">
        <f t="shared" si="2"/>
        <v>0.96897435897435902</v>
      </c>
      <c r="F43" s="163"/>
      <c r="G43" s="153">
        <v>37</v>
      </c>
      <c r="I43" s="161"/>
    </row>
    <row r="44" spans="1:13" x14ac:dyDescent="0.2">
      <c r="A44" s="153">
        <v>38</v>
      </c>
      <c r="B44" s="162"/>
      <c r="C44" s="163"/>
      <c r="D44" s="163">
        <f t="shared" si="3"/>
        <v>408.2574547390841</v>
      </c>
      <c r="E44" s="161">
        <f t="shared" si="2"/>
        <v>0.96307692307692305</v>
      </c>
      <c r="F44" s="163"/>
      <c r="G44" s="153">
        <v>38</v>
      </c>
      <c r="I44" s="161"/>
    </row>
    <row r="45" spans="1:13" x14ac:dyDescent="0.2">
      <c r="A45" s="153">
        <v>39</v>
      </c>
      <c r="B45" s="162"/>
      <c r="C45" s="163"/>
      <c r="D45" s="163">
        <f t="shared" si="3"/>
        <v>410.99303135888493</v>
      </c>
      <c r="E45" s="161">
        <f t="shared" si="2"/>
        <v>0.95666666666666667</v>
      </c>
      <c r="F45" s="163"/>
      <c r="G45" s="153">
        <v>39</v>
      </c>
      <c r="I45" s="161"/>
    </row>
    <row r="46" spans="1:13" x14ac:dyDescent="0.2">
      <c r="A46" s="153">
        <v>40</v>
      </c>
      <c r="B46" s="162">
        <v>0.30581018518518521</v>
      </c>
      <c r="C46" s="163">
        <f>B46*1440</f>
        <v>440.36666666666673</v>
      </c>
      <c r="D46" s="163">
        <f t="shared" si="3"/>
        <v>413.9889308855291</v>
      </c>
      <c r="E46" s="161">
        <f t="shared" si="2"/>
        <v>0.94974358974358974</v>
      </c>
      <c r="F46" s="163">
        <f>100*(D46/C46)</f>
        <v>94.010051673346993</v>
      </c>
      <c r="G46" s="153">
        <v>40</v>
      </c>
      <c r="H46" s="164" t="s">
        <v>192</v>
      </c>
      <c r="I46" s="161"/>
      <c r="M46" s="164"/>
    </row>
    <row r="47" spans="1:13" x14ac:dyDescent="0.2">
      <c r="A47" s="153">
        <v>41</v>
      </c>
      <c r="B47" s="162"/>
      <c r="C47" s="163"/>
      <c r="D47" s="163">
        <f t="shared" si="3"/>
        <v>417.25578231292513</v>
      </c>
      <c r="E47" s="161">
        <f t="shared" si="2"/>
        <v>0.94230769230769229</v>
      </c>
      <c r="F47" s="163"/>
      <c r="G47" s="153">
        <v>41</v>
      </c>
      <c r="H47" s="164"/>
      <c r="I47" s="161"/>
      <c r="M47" s="164"/>
    </row>
    <row r="48" spans="1:13" x14ac:dyDescent="0.2">
      <c r="A48" s="153">
        <v>42</v>
      </c>
      <c r="B48" s="162"/>
      <c r="C48" s="163"/>
      <c r="D48" s="163">
        <f t="shared" si="3"/>
        <v>420.80543358946204</v>
      </c>
      <c r="E48" s="161">
        <f t="shared" si="2"/>
        <v>0.93435897435897441</v>
      </c>
      <c r="F48" s="163"/>
      <c r="G48" s="153">
        <v>42</v>
      </c>
      <c r="H48" s="164"/>
      <c r="I48" s="161"/>
      <c r="M48" s="164"/>
    </row>
    <row r="49" spans="1:13" x14ac:dyDescent="0.2">
      <c r="A49" s="153">
        <v>43</v>
      </c>
      <c r="B49" s="162"/>
      <c r="C49" s="163"/>
      <c r="D49" s="163">
        <f t="shared" si="3"/>
        <v>424.65106618665186</v>
      </c>
      <c r="E49" s="161">
        <f t="shared" si="2"/>
        <v>0.92589743589743589</v>
      </c>
      <c r="F49" s="163"/>
      <c r="G49" s="153">
        <v>43</v>
      </c>
      <c r="H49" s="164"/>
      <c r="I49" s="161"/>
      <c r="M49" s="164"/>
    </row>
    <row r="50" spans="1:13" x14ac:dyDescent="0.2">
      <c r="A50" s="153">
        <v>44</v>
      </c>
      <c r="B50" s="162"/>
      <c r="C50" s="163"/>
      <c r="D50" s="163">
        <f t="shared" si="3"/>
        <v>428.80732662192389</v>
      </c>
      <c r="E50" s="161">
        <f t="shared" si="2"/>
        <v>0.91692307692307695</v>
      </c>
      <c r="F50" s="163"/>
      <c r="G50" s="153">
        <v>44</v>
      </c>
      <c r="H50" s="164"/>
      <c r="I50" s="161"/>
      <c r="M50" s="164"/>
    </row>
    <row r="51" spans="1:13" x14ac:dyDescent="0.2">
      <c r="A51" s="153">
        <v>45</v>
      </c>
      <c r="B51" s="162">
        <v>0.3240972222222222</v>
      </c>
      <c r="C51" s="163">
        <f>B51*1440</f>
        <v>466.7</v>
      </c>
      <c r="D51" s="163">
        <f t="shared" si="3"/>
        <v>433.29047753602703</v>
      </c>
      <c r="E51" s="161">
        <f t="shared" si="2"/>
        <v>0.90743589743589748</v>
      </c>
      <c r="F51" s="163">
        <f>100*(D51/C51)</f>
        <v>92.841327948580897</v>
      </c>
      <c r="G51" s="153">
        <v>45</v>
      </c>
      <c r="H51" s="164" t="s">
        <v>193</v>
      </c>
      <c r="I51" s="161"/>
      <c r="M51" s="164"/>
    </row>
    <row r="52" spans="1:13" x14ac:dyDescent="0.2">
      <c r="A52" s="153">
        <v>46</v>
      </c>
      <c r="B52" s="162"/>
      <c r="C52" s="163"/>
      <c r="D52" s="163">
        <f t="shared" si="3"/>
        <v>438.08727948003713</v>
      </c>
      <c r="E52" s="161">
        <f t="shared" si="2"/>
        <v>0.89749999999999996</v>
      </c>
      <c r="F52" s="163"/>
      <c r="G52" s="153">
        <v>46</v>
      </c>
      <c r="H52" s="164"/>
      <c r="I52" s="161"/>
      <c r="M52" s="164"/>
    </row>
    <row r="53" spans="1:13" x14ac:dyDescent="0.2">
      <c r="A53" s="153">
        <v>47</v>
      </c>
      <c r="B53" s="162"/>
      <c r="C53" s="163"/>
      <c r="D53" s="163">
        <f t="shared" si="3"/>
        <v>443.02347417840372</v>
      </c>
      <c r="E53" s="161">
        <f t="shared" si="2"/>
        <v>0.88749999999999996</v>
      </c>
      <c r="F53" s="163"/>
      <c r="G53" s="153">
        <v>47</v>
      </c>
      <c r="H53" s="164"/>
      <c r="I53" s="161"/>
      <c r="M53" s="164"/>
    </row>
    <row r="54" spans="1:13" x14ac:dyDescent="0.2">
      <c r="A54" s="153">
        <v>48</v>
      </c>
      <c r="B54" s="162"/>
      <c r="C54" s="163"/>
      <c r="D54" s="163">
        <f t="shared" si="3"/>
        <v>448.0721747388414</v>
      </c>
      <c r="E54" s="161">
        <f t="shared" si="2"/>
        <v>0.87749999999999995</v>
      </c>
      <c r="F54" s="163"/>
      <c r="G54" s="153">
        <v>48</v>
      </c>
      <c r="H54" s="164"/>
      <c r="I54" s="161"/>
      <c r="M54" s="164"/>
    </row>
    <row r="55" spans="1:13" x14ac:dyDescent="0.2">
      <c r="A55" s="153">
        <v>49</v>
      </c>
      <c r="B55" s="162"/>
      <c r="C55" s="163"/>
      <c r="D55" s="163">
        <f t="shared" si="3"/>
        <v>453.2372718539865</v>
      </c>
      <c r="E55" s="161">
        <f t="shared" si="2"/>
        <v>0.86749999999999994</v>
      </c>
      <c r="F55" s="163"/>
      <c r="G55" s="153">
        <v>49</v>
      </c>
      <c r="H55" s="164"/>
      <c r="I55" s="161"/>
      <c r="M55" s="164"/>
    </row>
    <row r="56" spans="1:13" x14ac:dyDescent="0.2">
      <c r="A56" s="153">
        <v>50</v>
      </c>
      <c r="B56" s="162">
        <v>0.32787037037037037</v>
      </c>
      <c r="C56" s="163">
        <f>B56*1440</f>
        <v>472.13333333333333</v>
      </c>
      <c r="D56" s="163">
        <f t="shared" si="3"/>
        <v>458.52283770651115</v>
      </c>
      <c r="E56" s="161">
        <f t="shared" si="2"/>
        <v>0.85749999999999993</v>
      </c>
      <c r="F56" s="163">
        <f>100*(D56/C56)</f>
        <v>97.117234758509852</v>
      </c>
      <c r="G56" s="153">
        <v>50</v>
      </c>
      <c r="H56" s="164" t="s">
        <v>194</v>
      </c>
      <c r="I56" s="161"/>
      <c r="M56" s="164"/>
    </row>
    <row r="57" spans="1:13" x14ac:dyDescent="0.2">
      <c r="A57" s="153">
        <v>51</v>
      </c>
      <c r="B57" s="162"/>
      <c r="C57" s="163"/>
      <c r="D57" s="163">
        <f t="shared" si="3"/>
        <v>463.93313667649943</v>
      </c>
      <c r="E57" s="161">
        <f t="shared" si="2"/>
        <v>0.84750000000000003</v>
      </c>
      <c r="F57" s="163"/>
      <c r="G57" s="153">
        <v>51</v>
      </c>
      <c r="I57" s="161"/>
    </row>
    <row r="58" spans="1:13" x14ac:dyDescent="0.2">
      <c r="A58" s="153">
        <v>52</v>
      </c>
      <c r="B58" s="162"/>
      <c r="C58" s="163"/>
      <c r="D58" s="163">
        <f t="shared" si="3"/>
        <v>469.47263681592034</v>
      </c>
      <c r="E58" s="161">
        <f t="shared" si="2"/>
        <v>0.83750000000000002</v>
      </c>
      <c r="F58" s="163"/>
      <c r="G58" s="153">
        <v>52</v>
      </c>
      <c r="I58" s="161"/>
    </row>
    <row r="59" spans="1:13" x14ac:dyDescent="0.2">
      <c r="A59" s="153">
        <v>53</v>
      </c>
      <c r="B59" s="162"/>
      <c r="C59" s="163"/>
      <c r="D59" s="163">
        <f t="shared" si="3"/>
        <v>475.14602215508552</v>
      </c>
      <c r="E59" s="161">
        <f t="shared" si="2"/>
        <v>0.82750000000000001</v>
      </c>
      <c r="F59" s="163"/>
      <c r="G59" s="153">
        <v>53</v>
      </c>
      <c r="I59" s="161"/>
    </row>
    <row r="60" spans="1:13" x14ac:dyDescent="0.2">
      <c r="A60" s="153">
        <v>54</v>
      </c>
      <c r="B60" s="162"/>
      <c r="C60" s="163"/>
      <c r="D60" s="163">
        <f t="shared" si="3"/>
        <v>480.95820591233428</v>
      </c>
      <c r="E60" s="161">
        <f t="shared" si="2"/>
        <v>0.8175</v>
      </c>
      <c r="F60" s="163"/>
      <c r="G60" s="153">
        <v>54</v>
      </c>
      <c r="I60" s="161"/>
    </row>
    <row r="61" spans="1:13" x14ac:dyDescent="0.2">
      <c r="A61" s="153">
        <v>55</v>
      </c>
      <c r="B61" s="162">
        <v>0.36291666666666667</v>
      </c>
      <c r="C61" s="163">
        <f>B61*1440</f>
        <v>522.6</v>
      </c>
      <c r="D61" s="163">
        <f t="shared" si="3"/>
        <v>486.98068261104703</v>
      </c>
      <c r="E61" s="161">
        <f t="shared" si="2"/>
        <v>0.80739000000000005</v>
      </c>
      <c r="F61" s="163">
        <f>100*(D61/C61)</f>
        <v>93.184210220253931</v>
      </c>
      <c r="G61" s="153">
        <v>55</v>
      </c>
      <c r="H61" s="164" t="s">
        <v>195</v>
      </c>
      <c r="I61" s="161"/>
    </row>
    <row r="62" spans="1:13" x14ac:dyDescent="0.2">
      <c r="A62" s="153">
        <v>56</v>
      </c>
      <c r="B62" s="162"/>
      <c r="C62" s="163"/>
      <c r="D62" s="163">
        <f t="shared" si="3"/>
        <v>493.29201482113427</v>
      </c>
      <c r="E62" s="161">
        <f t="shared" si="2"/>
        <v>0.79705999999999999</v>
      </c>
      <c r="F62" s="163"/>
      <c r="G62" s="153">
        <v>56</v>
      </c>
      <c r="I62" s="161"/>
    </row>
    <row r="63" spans="1:13" x14ac:dyDescent="0.2">
      <c r="A63" s="153">
        <v>57</v>
      </c>
      <c r="B63" s="162"/>
      <c r="C63" s="163"/>
      <c r="D63" s="163">
        <f t="shared" si="3"/>
        <v>499.9088801583365</v>
      </c>
      <c r="E63" s="161">
        <f t="shared" si="2"/>
        <v>0.78651000000000004</v>
      </c>
      <c r="F63" s="163"/>
      <c r="G63" s="153">
        <v>57</v>
      </c>
      <c r="I63" s="161"/>
    </row>
    <row r="64" spans="1:13" x14ac:dyDescent="0.2">
      <c r="A64" s="153">
        <v>58</v>
      </c>
      <c r="B64" s="162"/>
      <c r="C64" s="163"/>
      <c r="D64" s="163">
        <f t="shared" si="3"/>
        <v>506.84937393112807</v>
      </c>
      <c r="E64" s="161">
        <f t="shared" si="2"/>
        <v>0.77573999999999999</v>
      </c>
      <c r="F64" s="163"/>
      <c r="G64" s="153">
        <v>58</v>
      </c>
      <c r="I64" s="161"/>
    </row>
    <row r="65" spans="1:9" x14ac:dyDescent="0.2">
      <c r="A65" s="153">
        <v>59</v>
      </c>
      <c r="B65" s="162"/>
      <c r="C65" s="163"/>
      <c r="D65" s="163">
        <f t="shared" si="3"/>
        <v>514.13315898441749</v>
      </c>
      <c r="E65" s="161">
        <f t="shared" si="2"/>
        <v>0.76475000000000004</v>
      </c>
      <c r="F65" s="163"/>
      <c r="G65" s="153">
        <v>59</v>
      </c>
      <c r="I65" s="161"/>
    </row>
    <row r="66" spans="1:9" x14ac:dyDescent="0.2">
      <c r="A66" s="153">
        <v>60</v>
      </c>
      <c r="B66" s="162">
        <v>0.38896990740740739</v>
      </c>
      <c r="C66" s="163">
        <f>B66*1440</f>
        <v>560.11666666666667</v>
      </c>
      <c r="D66" s="163">
        <f t="shared" si="3"/>
        <v>521.78163512664662</v>
      </c>
      <c r="E66" s="161">
        <f t="shared" ref="E66:E97" si="4">1-IF(A66&lt;I$3,0,IF(A66&lt;I$4,G$3*(A66-I$3)^2,G$2+G$4*(A66-I$4)+(A66&gt;I$5)*G$5*(A66-I$5)^2))</f>
        <v>0.75353999999999999</v>
      </c>
      <c r="F66" s="163">
        <f>100*(D66/C66)</f>
        <v>93.1558845109614</v>
      </c>
      <c r="G66" s="153">
        <v>60</v>
      </c>
      <c r="H66" s="164" t="s">
        <v>196</v>
      </c>
      <c r="I66" s="161"/>
    </row>
    <row r="67" spans="1:9" x14ac:dyDescent="0.2">
      <c r="A67" s="153">
        <v>61</v>
      </c>
      <c r="B67" s="162"/>
      <c r="C67" s="163"/>
      <c r="D67" s="163">
        <f t="shared" si="3"/>
        <v>529.81813118450532</v>
      </c>
      <c r="E67" s="161">
        <f t="shared" si="4"/>
        <v>0.74211000000000005</v>
      </c>
      <c r="F67" s="163"/>
      <c r="G67" s="153">
        <v>61</v>
      </c>
      <c r="I67" s="161"/>
    </row>
    <row r="68" spans="1:9" x14ac:dyDescent="0.2">
      <c r="A68" s="153">
        <v>62</v>
      </c>
      <c r="B68" s="162"/>
      <c r="C68" s="163"/>
      <c r="D68" s="163">
        <f t="shared" si="3"/>
        <v>538.26812328304527</v>
      </c>
      <c r="E68" s="161">
        <f t="shared" si="4"/>
        <v>0.73046</v>
      </c>
      <c r="F68" s="163"/>
      <c r="G68" s="153">
        <v>62</v>
      </c>
      <c r="I68" s="161"/>
    </row>
    <row r="69" spans="1:9" x14ac:dyDescent="0.2">
      <c r="A69" s="153">
        <v>63</v>
      </c>
      <c r="B69" s="162"/>
      <c r="C69" s="163"/>
      <c r="D69" s="163">
        <f t="shared" si="3"/>
        <v>547.15948361838218</v>
      </c>
      <c r="E69" s="161">
        <f t="shared" si="4"/>
        <v>0.71859000000000006</v>
      </c>
      <c r="F69" s="163"/>
      <c r="G69" s="153">
        <v>63</v>
      </c>
      <c r="I69" s="161"/>
    </row>
    <row r="70" spans="1:9" x14ac:dyDescent="0.2">
      <c r="A70" s="153">
        <v>64</v>
      </c>
      <c r="B70" s="162"/>
      <c r="C70" s="163"/>
      <c r="D70" s="163">
        <f t="shared" si="3"/>
        <v>556.52276480301953</v>
      </c>
      <c r="E70" s="161">
        <f t="shared" si="4"/>
        <v>0.70650000000000002</v>
      </c>
      <c r="F70" s="163"/>
      <c r="G70" s="153">
        <v>64</v>
      </c>
      <c r="I70" s="161"/>
    </row>
    <row r="71" spans="1:9" x14ac:dyDescent="0.2">
      <c r="A71" s="153">
        <v>65</v>
      </c>
      <c r="B71" s="162">
        <v>0.43149305555555556</v>
      </c>
      <c r="C71" s="163">
        <f>B71*1440</f>
        <v>621.35</v>
      </c>
      <c r="D71" s="163">
        <f t="shared" si="3"/>
        <v>566.39152585507316</v>
      </c>
      <c r="E71" s="161">
        <f t="shared" si="4"/>
        <v>0.69419000000000008</v>
      </c>
      <c r="F71" s="163">
        <f>100*(D71/C71)</f>
        <v>91.154989274172877</v>
      </c>
      <c r="G71" s="153">
        <v>65</v>
      </c>
      <c r="H71" s="164" t="s">
        <v>197</v>
      </c>
      <c r="I71" s="161"/>
    </row>
    <row r="72" spans="1:9" x14ac:dyDescent="0.2">
      <c r="A72" s="153">
        <v>66</v>
      </c>
      <c r="B72" s="162"/>
      <c r="C72" s="163"/>
      <c r="D72" s="163">
        <f t="shared" si="3"/>
        <v>576.80270711694004</v>
      </c>
      <c r="E72" s="161">
        <f t="shared" si="4"/>
        <v>0.68165999999999993</v>
      </c>
      <c r="F72" s="163"/>
      <c r="G72" s="153">
        <v>66</v>
      </c>
      <c r="I72" s="161"/>
    </row>
    <row r="73" spans="1:9" x14ac:dyDescent="0.2">
      <c r="A73" s="153">
        <v>67</v>
      </c>
      <c r="B73" s="162"/>
      <c r="C73" s="163"/>
      <c r="D73" s="163">
        <f t="shared" si="3"/>
        <v>587.7970628833973</v>
      </c>
      <c r="E73" s="161">
        <f t="shared" si="4"/>
        <v>0.66891</v>
      </c>
      <c r="F73" s="163"/>
      <c r="G73" s="153">
        <v>67</v>
      </c>
      <c r="I73" s="161"/>
    </row>
    <row r="74" spans="1:9" x14ac:dyDescent="0.2">
      <c r="A74" s="153">
        <v>68</v>
      </c>
      <c r="B74" s="162"/>
      <c r="C74" s="163"/>
      <c r="D74" s="163">
        <f t="shared" ref="D74:D105" si="5">E$4/E74</f>
        <v>599.41966236749295</v>
      </c>
      <c r="E74" s="161">
        <f t="shared" si="4"/>
        <v>0.65593999999999997</v>
      </c>
      <c r="F74" s="163"/>
      <c r="G74" s="153">
        <v>68</v>
      </c>
      <c r="I74" s="161"/>
    </row>
    <row r="75" spans="1:9" x14ac:dyDescent="0.2">
      <c r="A75" s="153">
        <v>69</v>
      </c>
      <c r="B75" s="162"/>
      <c r="C75" s="163"/>
      <c r="D75" s="163">
        <f t="shared" si="5"/>
        <v>611.72047193050696</v>
      </c>
      <c r="E75" s="161">
        <f t="shared" si="4"/>
        <v>0.64274999999999993</v>
      </c>
      <c r="F75" s="163"/>
      <c r="G75" s="153">
        <v>69</v>
      </c>
      <c r="I75" s="161"/>
    </row>
    <row r="76" spans="1:9" x14ac:dyDescent="0.2">
      <c r="A76" s="153">
        <v>70</v>
      </c>
      <c r="B76" s="162">
        <v>0.48353009259259261</v>
      </c>
      <c r="C76" s="163">
        <f>B76*1440</f>
        <v>696.2833333333333</v>
      </c>
      <c r="D76" s="163">
        <f t="shared" si="5"/>
        <v>624.75503437463578</v>
      </c>
      <c r="E76" s="161">
        <f t="shared" si="4"/>
        <v>0.62934000000000001</v>
      </c>
      <c r="F76" s="163">
        <f>100*(D76/C76)</f>
        <v>89.727127516284426</v>
      </c>
      <c r="G76" s="153">
        <v>70</v>
      </c>
      <c r="H76" s="164" t="s">
        <v>198</v>
      </c>
      <c r="I76" s="161"/>
    </row>
    <row r="77" spans="1:9" x14ac:dyDescent="0.2">
      <c r="A77" s="153">
        <v>71</v>
      </c>
      <c r="B77" s="162"/>
      <c r="C77" s="163"/>
      <c r="D77" s="163">
        <f t="shared" si="5"/>
        <v>638.58526470795232</v>
      </c>
      <c r="E77" s="161">
        <f t="shared" si="4"/>
        <v>0.61570999999999998</v>
      </c>
      <c r="F77" s="163"/>
      <c r="G77" s="153">
        <v>71</v>
      </c>
      <c r="I77" s="161"/>
    </row>
    <row r="78" spans="1:9" x14ac:dyDescent="0.2">
      <c r="A78" s="153">
        <v>72</v>
      </c>
      <c r="B78" s="162"/>
      <c r="C78" s="163"/>
      <c r="D78" s="163">
        <f t="shared" si="5"/>
        <v>653.28038635784617</v>
      </c>
      <c r="E78" s="161">
        <f t="shared" si="4"/>
        <v>0.60185999999999995</v>
      </c>
      <c r="F78" s="163"/>
      <c r="G78" s="153">
        <v>72</v>
      </c>
      <c r="I78" s="161"/>
    </row>
    <row r="79" spans="1:9" x14ac:dyDescent="0.2">
      <c r="A79" s="153">
        <v>73</v>
      </c>
      <c r="B79" s="162"/>
      <c r="C79" s="163"/>
      <c r="D79" s="163">
        <f t="shared" si="5"/>
        <v>668.91803762114591</v>
      </c>
      <c r="E79" s="161">
        <f t="shared" si="4"/>
        <v>0.58778999999999992</v>
      </c>
      <c r="F79" s="163"/>
      <c r="G79" s="153">
        <v>73</v>
      </c>
      <c r="I79" s="161"/>
    </row>
    <row r="80" spans="1:9" x14ac:dyDescent="0.2">
      <c r="A80" s="153">
        <v>74</v>
      </c>
      <c r="B80" s="162"/>
      <c r="C80" s="163"/>
      <c r="D80" s="163">
        <f t="shared" si="5"/>
        <v>685.58558558558559</v>
      </c>
      <c r="E80" s="161">
        <f t="shared" si="4"/>
        <v>0.5734999999999999</v>
      </c>
      <c r="F80" s="163"/>
      <c r="G80" s="153">
        <v>74</v>
      </c>
      <c r="I80" s="161"/>
    </row>
    <row r="81" spans="1:9" x14ac:dyDescent="0.2">
      <c r="A81" s="153">
        <v>75</v>
      </c>
      <c r="B81" s="162"/>
      <c r="C81" s="163"/>
      <c r="D81" s="163">
        <f t="shared" si="5"/>
        <v>703.38169436543262</v>
      </c>
      <c r="E81" s="161">
        <f t="shared" si="4"/>
        <v>0.5589900000000001</v>
      </c>
      <c r="F81" s="163"/>
      <c r="G81" s="153">
        <v>75</v>
      </c>
      <c r="I81" s="161"/>
    </row>
    <row r="82" spans="1:9" x14ac:dyDescent="0.2">
      <c r="A82" s="153">
        <v>76</v>
      </c>
      <c r="B82" s="162"/>
      <c r="C82" s="163"/>
      <c r="D82" s="163">
        <f t="shared" si="5"/>
        <v>722.41820698440688</v>
      </c>
      <c r="E82" s="161">
        <f t="shared" si="4"/>
        <v>0.54425999999999997</v>
      </c>
      <c r="F82" s="163"/>
      <c r="G82" s="153">
        <v>76</v>
      </c>
      <c r="I82" s="161"/>
    </row>
    <row r="83" spans="1:9" x14ac:dyDescent="0.2">
      <c r="A83" s="153">
        <v>77</v>
      </c>
      <c r="B83" s="162"/>
      <c r="C83" s="163"/>
      <c r="D83" s="163">
        <f t="shared" si="5"/>
        <v>742.82241660526597</v>
      </c>
      <c r="E83" s="161">
        <f t="shared" si="4"/>
        <v>0.52930999999999995</v>
      </c>
      <c r="F83" s="163"/>
      <c r="G83" s="153">
        <v>77</v>
      </c>
      <c r="I83" s="161"/>
    </row>
    <row r="84" spans="1:9" x14ac:dyDescent="0.2">
      <c r="A84" s="153">
        <v>78</v>
      </c>
      <c r="B84" s="162"/>
      <c r="C84" s="163"/>
      <c r="D84" s="163">
        <f t="shared" si="5"/>
        <v>764.73982443173702</v>
      </c>
      <c r="E84" s="161">
        <f t="shared" si="4"/>
        <v>0.51414000000000004</v>
      </c>
      <c r="F84" s="163"/>
      <c r="G84" s="153">
        <v>78</v>
      </c>
      <c r="I84" s="161"/>
    </row>
    <row r="85" spans="1:9" x14ac:dyDescent="0.2">
      <c r="A85" s="153">
        <v>79</v>
      </c>
      <c r="B85" s="162"/>
      <c r="C85" s="163"/>
      <c r="D85" s="163">
        <f t="shared" si="5"/>
        <v>788.33751044277346</v>
      </c>
      <c r="E85" s="161">
        <f t="shared" si="4"/>
        <v>0.49875000000000003</v>
      </c>
      <c r="F85" s="163"/>
      <c r="G85" s="153">
        <v>79</v>
      </c>
      <c r="I85" s="161"/>
    </row>
    <row r="86" spans="1:9" x14ac:dyDescent="0.2">
      <c r="A86" s="153">
        <v>80</v>
      </c>
      <c r="B86" s="162">
        <v>0.72173611111111113</v>
      </c>
      <c r="C86" s="163">
        <f>B86*1440</f>
        <v>1039.3</v>
      </c>
      <c r="D86" s="163">
        <f t="shared" si="5"/>
        <v>813.80828193346292</v>
      </c>
      <c r="E86" s="161">
        <f t="shared" si="4"/>
        <v>0.48314000000000001</v>
      </c>
      <c r="F86" s="163">
        <f>100*(D86/C86)</f>
        <v>78.303500619018848</v>
      </c>
      <c r="G86" s="153">
        <v>80</v>
      </c>
      <c r="H86" s="164" t="s">
        <v>199</v>
      </c>
      <c r="I86" s="161"/>
    </row>
    <row r="87" spans="1:9" x14ac:dyDescent="0.2">
      <c r="A87" s="153">
        <v>81</v>
      </c>
      <c r="B87" s="162"/>
      <c r="C87" s="163"/>
      <c r="D87" s="163">
        <f t="shared" si="5"/>
        <v>841.37581762284833</v>
      </c>
      <c r="E87" s="161">
        <f t="shared" si="4"/>
        <v>0.46731</v>
      </c>
      <c r="F87" s="163"/>
      <c r="G87" s="153">
        <v>81</v>
      </c>
      <c r="I87" s="161"/>
    </row>
    <row r="88" spans="1:9" x14ac:dyDescent="0.2">
      <c r="A88" s="153">
        <v>82</v>
      </c>
      <c r="B88" s="162"/>
      <c r="C88" s="163"/>
      <c r="D88" s="163">
        <f t="shared" si="5"/>
        <v>871.3010976672723</v>
      </c>
      <c r="E88" s="161">
        <f t="shared" si="4"/>
        <v>0.45125999999999999</v>
      </c>
      <c r="F88" s="163"/>
      <c r="G88" s="153">
        <v>82</v>
      </c>
      <c r="I88" s="161"/>
    </row>
    <row r="89" spans="1:9" x14ac:dyDescent="0.2">
      <c r="A89" s="153">
        <v>83</v>
      </c>
      <c r="B89" s="162"/>
      <c r="C89" s="163"/>
      <c r="D89" s="163">
        <f t="shared" si="5"/>
        <v>903.89051089297061</v>
      </c>
      <c r="E89" s="161">
        <f t="shared" si="4"/>
        <v>0.43498999999999999</v>
      </c>
      <c r="F89" s="163"/>
      <c r="G89" s="153">
        <v>83</v>
      </c>
      <c r="I89" s="161"/>
    </row>
    <row r="90" spans="1:9" x14ac:dyDescent="0.2">
      <c r="A90" s="153">
        <v>84</v>
      </c>
      <c r="B90" s="162"/>
      <c r="C90" s="163"/>
      <c r="D90" s="163">
        <f t="shared" si="5"/>
        <v>939.50617283950612</v>
      </c>
      <c r="E90" s="161">
        <f t="shared" si="4"/>
        <v>0.41849999999999998</v>
      </c>
      <c r="F90" s="163"/>
      <c r="G90" s="153">
        <v>84</v>
      </c>
      <c r="I90" s="161"/>
    </row>
    <row r="91" spans="1:9" x14ac:dyDescent="0.2">
      <c r="A91" s="153">
        <v>85</v>
      </c>
      <c r="B91" s="162">
        <v>0.76061342592592596</v>
      </c>
      <c r="C91" s="163">
        <f>B91*1440</f>
        <v>1095.2833333333333</v>
      </c>
      <c r="D91" s="163">
        <f t="shared" si="5"/>
        <v>978.57919145158735</v>
      </c>
      <c r="E91" s="161">
        <f t="shared" si="4"/>
        <v>0.40178999999999998</v>
      </c>
      <c r="F91" s="163">
        <f>100*(D91/C91)</f>
        <v>89.34484454113128</v>
      </c>
      <c r="G91" s="153">
        <v>85</v>
      </c>
      <c r="H91" s="164" t="s">
        <v>200</v>
      </c>
      <c r="I91" s="161"/>
    </row>
    <row r="92" spans="1:9" x14ac:dyDescent="0.2">
      <c r="A92" s="153">
        <v>86</v>
      </c>
      <c r="B92" s="162"/>
      <c r="C92" s="163"/>
      <c r="D92" s="163">
        <f t="shared" si="5"/>
        <v>1021.626911950666</v>
      </c>
      <c r="E92" s="161">
        <f t="shared" si="4"/>
        <v>0.38485999999999998</v>
      </c>
      <c r="F92" s="163"/>
      <c r="G92" s="153">
        <v>86</v>
      </c>
      <c r="I92" s="161"/>
    </row>
    <row r="93" spans="1:9" x14ac:dyDescent="0.2">
      <c r="A93" s="153">
        <v>87</v>
      </c>
      <c r="B93" s="162"/>
      <c r="C93" s="163"/>
      <c r="D93" s="163">
        <f t="shared" si="5"/>
        <v>1069.2756066828024</v>
      </c>
      <c r="E93" s="161">
        <f t="shared" si="4"/>
        <v>0.36770999999999998</v>
      </c>
      <c r="F93" s="163"/>
      <c r="G93" s="153">
        <v>87</v>
      </c>
      <c r="I93" s="161"/>
    </row>
    <row r="94" spans="1:9" x14ac:dyDescent="0.2">
      <c r="A94" s="153">
        <v>88</v>
      </c>
      <c r="B94" s="162"/>
      <c r="C94" s="163"/>
      <c r="D94" s="163">
        <f t="shared" si="5"/>
        <v>1122.2907271031945</v>
      </c>
      <c r="E94" s="161">
        <f t="shared" si="4"/>
        <v>0.3503400000000001</v>
      </c>
      <c r="F94" s="163"/>
      <c r="G94" s="153">
        <v>88</v>
      </c>
      <c r="I94" s="161"/>
    </row>
    <row r="95" spans="1:9" x14ac:dyDescent="0.2">
      <c r="A95" s="153">
        <v>89</v>
      </c>
      <c r="B95" s="162"/>
      <c r="C95" s="160"/>
      <c r="D95" s="163">
        <f t="shared" si="5"/>
        <v>1181.6178312046079</v>
      </c>
      <c r="E95" s="161">
        <f t="shared" si="4"/>
        <v>0.33274999999999999</v>
      </c>
      <c r="F95" s="163"/>
      <c r="G95" s="153">
        <v>89</v>
      </c>
      <c r="I95" s="161"/>
    </row>
    <row r="96" spans="1:9" x14ac:dyDescent="0.2">
      <c r="A96" s="153">
        <v>90</v>
      </c>
      <c r="B96" s="162"/>
      <c r="C96" s="160"/>
      <c r="D96" s="163">
        <f t="shared" si="5"/>
        <v>1248.4388560784064</v>
      </c>
      <c r="E96" s="161">
        <f t="shared" si="4"/>
        <v>0.31494</v>
      </c>
      <c r="F96" s="163"/>
      <c r="G96" s="153">
        <v>90</v>
      </c>
      <c r="I96" s="161"/>
    </row>
    <row r="97" spans="1:9" x14ac:dyDescent="0.2">
      <c r="A97" s="153">
        <v>91</v>
      </c>
      <c r="B97" s="159"/>
      <c r="C97" s="160"/>
      <c r="D97" s="163">
        <f t="shared" si="5"/>
        <v>1324.2508953330412</v>
      </c>
      <c r="E97" s="161">
        <f t="shared" si="4"/>
        <v>0.29691000000000001</v>
      </c>
      <c r="F97" s="163"/>
      <c r="G97" s="153">
        <v>91</v>
      </c>
      <c r="I97" s="161"/>
    </row>
    <row r="98" spans="1:9" x14ac:dyDescent="0.2">
      <c r="A98" s="153">
        <v>92</v>
      </c>
      <c r="B98" s="159"/>
      <c r="C98" s="160"/>
      <c r="D98" s="163">
        <f t="shared" si="5"/>
        <v>1410.9787315486014</v>
      </c>
      <c r="E98" s="161">
        <f t="shared" ref="E98:E106" si="6">1-IF(A98&lt;I$3,0,IF(A98&lt;I$4,G$3*(A98-I$3)^2,G$2+G$4*(A98-I$4)+(A98&gt;I$5)*G$5*(A98-I$5)^2))</f>
        <v>0.27866000000000002</v>
      </c>
      <c r="F98" s="163"/>
      <c r="G98" s="153">
        <v>92</v>
      </c>
      <c r="I98" s="161"/>
    </row>
    <row r="99" spans="1:9" x14ac:dyDescent="0.2">
      <c r="A99" s="153">
        <v>93</v>
      </c>
      <c r="B99" s="159"/>
      <c r="C99" s="160"/>
      <c r="D99" s="163">
        <f t="shared" si="5"/>
        <v>1511.1392956429279</v>
      </c>
      <c r="E99" s="161">
        <f t="shared" si="6"/>
        <v>0.26018999999999992</v>
      </c>
      <c r="F99" s="163"/>
      <c r="G99" s="153">
        <v>93</v>
      </c>
      <c r="I99" s="161"/>
    </row>
    <row r="100" spans="1:9" x14ac:dyDescent="0.2">
      <c r="A100" s="153">
        <v>94</v>
      </c>
      <c r="B100" s="159"/>
      <c r="C100" s="160"/>
      <c r="D100" s="163">
        <f t="shared" si="5"/>
        <v>1628.0883367839892</v>
      </c>
      <c r="E100" s="161">
        <f t="shared" si="6"/>
        <v>0.24149999999999994</v>
      </c>
      <c r="F100" s="163"/>
      <c r="G100" s="153">
        <v>94</v>
      </c>
      <c r="I100" s="161"/>
    </row>
    <row r="101" spans="1:9" x14ac:dyDescent="0.2">
      <c r="A101" s="153">
        <v>95</v>
      </c>
      <c r="B101" s="159"/>
      <c r="C101" s="160"/>
      <c r="D101" s="163">
        <f t="shared" si="5"/>
        <v>1766.4016053431571</v>
      </c>
      <c r="E101" s="161">
        <f t="shared" si="6"/>
        <v>0.22258999999999995</v>
      </c>
      <c r="F101" s="163"/>
      <c r="G101" s="153">
        <v>95</v>
      </c>
      <c r="I101" s="161"/>
    </row>
    <row r="102" spans="1:9" x14ac:dyDescent="0.2">
      <c r="A102" s="153">
        <v>96</v>
      </c>
      <c r="B102" s="159"/>
      <c r="C102" s="160"/>
      <c r="D102" s="163">
        <f t="shared" si="5"/>
        <v>1932.4846816737115</v>
      </c>
      <c r="E102" s="161">
        <f t="shared" si="6"/>
        <v>0.20345999999999997</v>
      </c>
      <c r="F102" s="163"/>
      <c r="G102" s="153">
        <v>96</v>
      </c>
      <c r="I102" s="161"/>
    </row>
    <row r="103" spans="1:9" x14ac:dyDescent="0.2">
      <c r="A103" s="153">
        <v>97</v>
      </c>
      <c r="B103" s="159"/>
      <c r="C103" s="160"/>
      <c r="D103" s="163">
        <f t="shared" si="5"/>
        <v>2135.5892310756249</v>
      </c>
      <c r="E103" s="161">
        <f t="shared" si="6"/>
        <v>0.18411</v>
      </c>
      <c r="G103" s="153">
        <v>97</v>
      </c>
      <c r="I103" s="161"/>
    </row>
    <row r="104" spans="1:9" x14ac:dyDescent="0.2">
      <c r="A104" s="153">
        <v>98</v>
      </c>
      <c r="B104" s="159"/>
      <c r="C104" s="160"/>
      <c r="D104" s="163">
        <f t="shared" si="5"/>
        <v>2389.5911835014799</v>
      </c>
      <c r="E104" s="161">
        <f t="shared" si="6"/>
        <v>0.16453999999999991</v>
      </c>
      <c r="G104" s="153">
        <v>98</v>
      </c>
      <c r="I104" s="161"/>
    </row>
    <row r="105" spans="1:9" x14ac:dyDescent="0.2">
      <c r="A105" s="153">
        <v>99</v>
      </c>
      <c r="C105" s="160"/>
      <c r="D105" s="163">
        <f t="shared" si="5"/>
        <v>2716.2924582613709</v>
      </c>
      <c r="E105" s="161">
        <f t="shared" si="6"/>
        <v>0.14474999999999993</v>
      </c>
      <c r="G105" s="153">
        <v>99</v>
      </c>
      <c r="I105" s="161"/>
    </row>
    <row r="106" spans="1:9" x14ac:dyDescent="0.2">
      <c r="A106" s="153">
        <v>100</v>
      </c>
      <c r="D106" s="163">
        <f>E$4/E106</f>
        <v>3152.0228742450972</v>
      </c>
      <c r="E106" s="161">
        <f t="shared" si="6"/>
        <v>0.12473999999999996</v>
      </c>
      <c r="G106" s="153">
        <v>100</v>
      </c>
      <c r="I106" s="16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topLeftCell="A4" zoomScale="87" zoomScaleNormal="87" workbookViewId="0">
      <selection activeCell="F6" sqref="F6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 x14ac:dyDescent="0.25">
      <c r="A1" s="31" t="s">
        <v>201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35">
        <f>(+H$3-H$4)*F$4/2</f>
        <v>2.1000000000000001E-2</v>
      </c>
      <c r="G2" s="35">
        <f>(+I$4-I$3)*G$4/2</f>
        <v>9.7500000000000003E-2</v>
      </c>
      <c r="H2" s="34"/>
      <c r="I2" s="34"/>
    </row>
    <row r="3" spans="1:9" ht="22.5" x14ac:dyDescent="0.25">
      <c r="A3" s="31"/>
      <c r="B3" s="32"/>
      <c r="C3" s="33"/>
      <c r="D3" s="34"/>
      <c r="E3" s="34"/>
      <c r="F3" s="35">
        <f>F4/(2*(+H3-H4))</f>
        <v>1.7142857142857144E-3</v>
      </c>
      <c r="G3" s="35">
        <f>G4/(2*(+I4-I3))</f>
        <v>2.5641025641025641E-4</v>
      </c>
      <c r="H3" s="32">
        <v>20.5</v>
      </c>
      <c r="I3" s="32">
        <v>26</v>
      </c>
    </row>
    <row r="4" spans="1:9" ht="15.75" x14ac:dyDescent="0.25">
      <c r="A4" s="32"/>
      <c r="B4" s="32"/>
      <c r="C4" s="32"/>
      <c r="D4" s="36">
        <f>Parameters!G32</f>
        <v>0.66666666666666663</v>
      </c>
      <c r="E4" s="99">
        <f>D4*1440</f>
        <v>960</v>
      </c>
      <c r="F4" s="35">
        <v>1.2E-2</v>
      </c>
      <c r="G4" s="35">
        <v>0.01</v>
      </c>
      <c r="H4" s="32">
        <v>17</v>
      </c>
      <c r="I4" s="32">
        <v>45.5</v>
      </c>
    </row>
    <row r="5" spans="1:9" ht="15.75" x14ac:dyDescent="0.25">
      <c r="A5" s="32"/>
      <c r="B5" s="32"/>
      <c r="C5" s="32"/>
      <c r="D5" s="36"/>
      <c r="E5" s="32">
        <f>E4*60</f>
        <v>57600</v>
      </c>
      <c r="F5" s="35">
        <v>1.1000000000000001E-3</v>
      </c>
      <c r="G5" s="35">
        <v>1.1E-4</v>
      </c>
      <c r="H5" s="32">
        <v>15</v>
      </c>
      <c r="I5" s="32">
        <v>54</v>
      </c>
    </row>
    <row r="6" spans="1:9" ht="47.25" x14ac:dyDescent="0.25">
      <c r="A6" s="38" t="s">
        <v>71</v>
      </c>
      <c r="B6" s="38" t="s">
        <v>171</v>
      </c>
      <c r="C6" s="38" t="s">
        <v>172</v>
      </c>
      <c r="D6" s="38" t="s">
        <v>229</v>
      </c>
      <c r="E6" s="38" t="s">
        <v>379</v>
      </c>
      <c r="F6" s="33" t="s">
        <v>299</v>
      </c>
      <c r="G6" s="38" t="s">
        <v>71</v>
      </c>
      <c r="I6" s="39"/>
    </row>
    <row r="7" spans="1:9" x14ac:dyDescent="0.2">
      <c r="A7" s="1">
        <v>1</v>
      </c>
      <c r="B7" s="43"/>
      <c r="G7" s="1">
        <v>1</v>
      </c>
    </row>
    <row r="8" spans="1:9" x14ac:dyDescent="0.2">
      <c r="A8" s="1">
        <v>2</v>
      </c>
      <c r="B8" s="43"/>
      <c r="G8" s="1">
        <v>2</v>
      </c>
    </row>
    <row r="9" spans="1:9" x14ac:dyDescent="0.2">
      <c r="A9" s="1">
        <v>3</v>
      </c>
      <c r="B9" s="43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44"/>
      <c r="C10" s="26"/>
      <c r="D10" s="20">
        <f t="shared" ref="D10:D41" si="1">E$4/E10</f>
        <v>1391.5060153645456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44"/>
      <c r="C11" s="26"/>
      <c r="D11" s="20">
        <f t="shared" si="1"/>
        <v>1324.1379310344828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44"/>
      <c r="C12" s="26"/>
      <c r="D12" s="20">
        <f t="shared" si="1"/>
        <v>1266.6578704314552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44"/>
      <c r="C13" s="26"/>
      <c r="D13" s="20">
        <f t="shared" si="1"/>
        <v>1217.3471975653056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44"/>
      <c r="C14" s="26"/>
      <c r="D14" s="20">
        <f t="shared" si="1"/>
        <v>1174.8867947619631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44"/>
      <c r="C15" s="26"/>
      <c r="D15" s="20">
        <f t="shared" si="1"/>
        <v>1138.249940716149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44"/>
      <c r="C16" s="26"/>
      <c r="D16" s="20">
        <f t="shared" si="1"/>
        <v>1106.628242074928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44"/>
      <c r="C17" s="26"/>
      <c r="D17" s="20">
        <f t="shared" si="1"/>
        <v>1079.3793568697999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44"/>
      <c r="C18" s="26"/>
      <c r="D18" s="20">
        <f t="shared" si="1"/>
        <v>1055.989440105599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44"/>
      <c r="C19" s="26"/>
      <c r="D19" s="20">
        <f t="shared" si="1"/>
        <v>1036.0457586876753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44"/>
      <c r="C20" s="26"/>
      <c r="D20" s="20">
        <f t="shared" si="1"/>
        <v>1019.2164773330503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44"/>
      <c r="C21" s="26"/>
      <c r="D21" s="20">
        <f t="shared" si="1"/>
        <v>1005.2356020942409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44"/>
      <c r="C22" s="26"/>
      <c r="D22" s="20">
        <f t="shared" si="1"/>
        <v>992.76111685625654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44"/>
      <c r="C23" s="26"/>
      <c r="D23" s="20">
        <f t="shared" si="1"/>
        <v>980.5924412665986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44"/>
      <c r="C24" s="26"/>
      <c r="D24" s="20">
        <f t="shared" si="1"/>
        <v>970.39711191335732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44"/>
      <c r="C25" s="26"/>
      <c r="D25" s="20">
        <f t="shared" si="1"/>
        <v>963.71719489459349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44"/>
      <c r="C26" s="26"/>
      <c r="D26" s="20">
        <f t="shared" si="1"/>
        <v>960.41160497356009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44"/>
      <c r="C27" s="26"/>
      <c r="D27" s="20">
        <f t="shared" si="1"/>
        <v>960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44"/>
      <c r="C28" s="26"/>
      <c r="D28" s="20">
        <f t="shared" si="1"/>
        <v>960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44"/>
      <c r="C29" s="26"/>
      <c r="D29" s="20">
        <f t="shared" si="1"/>
        <v>960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44"/>
      <c r="C30" s="26"/>
      <c r="D30" s="20">
        <f t="shared" si="1"/>
        <v>960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44"/>
      <c r="C31" s="26"/>
      <c r="D31" s="20">
        <f t="shared" si="1"/>
        <v>960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44"/>
      <c r="C32" s="26"/>
      <c r="D32" s="20">
        <f t="shared" si="1"/>
        <v>960</v>
      </c>
      <c r="E32" s="4">
        <f t="shared" si="0"/>
        <v>1</v>
      </c>
      <c r="F32" s="20"/>
      <c r="G32" s="1">
        <v>26</v>
      </c>
      <c r="I32" s="4"/>
    </row>
    <row r="33" spans="1:16" x14ac:dyDescent="0.2">
      <c r="A33" s="1">
        <v>27</v>
      </c>
      <c r="B33" s="44"/>
      <c r="C33" s="20"/>
      <c r="D33" s="20">
        <f t="shared" si="1"/>
        <v>960</v>
      </c>
      <c r="E33" s="4">
        <f t="shared" si="0"/>
        <v>1</v>
      </c>
      <c r="F33" s="20"/>
      <c r="G33" s="1">
        <v>27</v>
      </c>
      <c r="I33" s="4"/>
    </row>
    <row r="34" spans="1:16" x14ac:dyDescent="0.2">
      <c r="A34" s="1">
        <v>28</v>
      </c>
      <c r="B34" s="44"/>
      <c r="C34" s="20"/>
      <c r="D34" s="20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6" x14ac:dyDescent="0.2">
      <c r="A35" s="1">
        <v>29</v>
      </c>
      <c r="B35" s="44"/>
      <c r="C35" s="20"/>
      <c r="D35" s="20">
        <f t="shared" si="1"/>
        <v>962.22050886661532</v>
      </c>
      <c r="E35" s="4">
        <f t="shared" si="2"/>
        <v>0.99769230769230766</v>
      </c>
      <c r="F35" s="20"/>
      <c r="G35" s="1">
        <v>29</v>
      </c>
      <c r="I35" s="4"/>
    </row>
    <row r="36" spans="1:16" x14ac:dyDescent="0.2">
      <c r="A36" s="1">
        <v>30</v>
      </c>
      <c r="B36" s="44"/>
      <c r="C36" s="20"/>
      <c r="D36" s="20">
        <f t="shared" si="1"/>
        <v>963.9546858908343</v>
      </c>
      <c r="E36" s="4">
        <f t="shared" si="2"/>
        <v>0.99589743589743585</v>
      </c>
      <c r="F36" s="20"/>
      <c r="G36" s="1">
        <v>30</v>
      </c>
      <c r="I36" s="4"/>
    </row>
    <row r="37" spans="1:16" x14ac:dyDescent="0.2">
      <c r="A37" s="1">
        <v>31</v>
      </c>
      <c r="B37" s="44"/>
      <c r="C37" s="20"/>
      <c r="D37" s="20">
        <f t="shared" si="1"/>
        <v>966.19354838709671</v>
      </c>
      <c r="E37" s="4">
        <f t="shared" si="2"/>
        <v>0.99358974358974361</v>
      </c>
      <c r="F37" s="20"/>
      <c r="G37" s="1">
        <v>31</v>
      </c>
      <c r="I37" s="4"/>
    </row>
    <row r="38" spans="1:16" x14ac:dyDescent="0.2">
      <c r="A38" s="1">
        <v>32</v>
      </c>
      <c r="B38" s="44"/>
      <c r="C38" s="20"/>
      <c r="D38" s="20">
        <f t="shared" si="1"/>
        <v>968.94409937888202</v>
      </c>
      <c r="E38" s="4">
        <f t="shared" si="2"/>
        <v>0.99076923076923074</v>
      </c>
      <c r="F38" s="20"/>
      <c r="G38" s="1">
        <v>32</v>
      </c>
      <c r="I38" s="4"/>
    </row>
    <row r="39" spans="1:16" x14ac:dyDescent="0.2">
      <c r="A39" s="1">
        <v>33</v>
      </c>
      <c r="B39" s="44"/>
      <c r="C39" s="20"/>
      <c r="D39" s="20">
        <f t="shared" si="1"/>
        <v>972.21500908854841</v>
      </c>
      <c r="E39" s="4">
        <f t="shared" si="2"/>
        <v>0.98743589743589744</v>
      </c>
      <c r="F39" s="20"/>
      <c r="G39" s="1">
        <v>33</v>
      </c>
      <c r="I39" s="4"/>
    </row>
    <row r="40" spans="1:16" x14ac:dyDescent="0.2">
      <c r="A40" s="1">
        <v>34</v>
      </c>
      <c r="B40" s="44"/>
      <c r="C40" s="20"/>
      <c r="D40" s="20">
        <f t="shared" si="1"/>
        <v>976.01668404588111</v>
      </c>
      <c r="E40" s="4">
        <f t="shared" si="2"/>
        <v>0.9835897435897436</v>
      </c>
      <c r="F40" s="20"/>
      <c r="G40" s="1">
        <v>34</v>
      </c>
      <c r="I40" s="4"/>
    </row>
    <row r="41" spans="1:16" x14ac:dyDescent="0.2">
      <c r="A41" s="1">
        <v>35</v>
      </c>
      <c r="B41" s="44"/>
      <c r="C41" s="20"/>
      <c r="D41" s="20">
        <f t="shared" si="1"/>
        <v>980.36135113904163</v>
      </c>
      <c r="E41" s="4">
        <f t="shared" si="2"/>
        <v>0.97923076923076924</v>
      </c>
      <c r="F41" s="20"/>
      <c r="G41" s="1">
        <v>35</v>
      </c>
      <c r="H41" s="24"/>
      <c r="I41" s="4"/>
    </row>
    <row r="42" spans="1:16" x14ac:dyDescent="0.2">
      <c r="A42" s="1">
        <v>36</v>
      </c>
      <c r="B42" s="44"/>
      <c r="C42" s="20"/>
      <c r="D42" s="20">
        <f t="shared" ref="D42:D73" si="3">E$4/E42</f>
        <v>985.26315789473688</v>
      </c>
      <c r="E42" s="4">
        <f t="shared" si="2"/>
        <v>0.97435897435897434</v>
      </c>
      <c r="F42" s="20"/>
      <c r="G42" s="1">
        <v>36</v>
      </c>
      <c r="I42" s="4"/>
    </row>
    <row r="43" spans="1:16" x14ac:dyDescent="0.2">
      <c r="A43" s="1">
        <v>37</v>
      </c>
      <c r="B43" s="44"/>
      <c r="C43" s="20"/>
      <c r="D43" s="20">
        <f t="shared" si="3"/>
        <v>990.73829055305634</v>
      </c>
      <c r="E43" s="4">
        <f t="shared" si="2"/>
        <v>0.96897435897435902</v>
      </c>
      <c r="F43" s="20"/>
      <c r="G43" s="1">
        <v>37</v>
      </c>
      <c r="I43" s="4"/>
    </row>
    <row r="44" spans="1:16" x14ac:dyDescent="0.2">
      <c r="A44" s="1">
        <v>38</v>
      </c>
      <c r="B44" s="44"/>
      <c r="C44" s="20"/>
      <c r="D44" s="20">
        <f t="shared" si="3"/>
        <v>996.80511182108626</v>
      </c>
      <c r="E44" s="4">
        <f t="shared" si="2"/>
        <v>0.96307692307692305</v>
      </c>
      <c r="F44" s="20"/>
      <c r="G44" s="1">
        <v>38</v>
      </c>
      <c r="I44" s="4"/>
    </row>
    <row r="45" spans="1:16" x14ac:dyDescent="0.2">
      <c r="A45" s="1">
        <v>39</v>
      </c>
      <c r="B45" s="44"/>
      <c r="C45" s="20"/>
      <c r="D45" s="20">
        <f t="shared" si="3"/>
        <v>1003.4843205574913</v>
      </c>
      <c r="E45" s="4">
        <f t="shared" si="2"/>
        <v>0.95666666666666667</v>
      </c>
      <c r="F45" s="20"/>
      <c r="G45" s="1">
        <v>39</v>
      </c>
      <c r="I45" s="4"/>
    </row>
    <row r="46" spans="1:16" x14ac:dyDescent="0.2">
      <c r="A46" s="1">
        <v>40</v>
      </c>
      <c r="B46" s="44"/>
      <c r="C46" s="20"/>
      <c r="D46" s="20">
        <f t="shared" si="3"/>
        <v>1010.7991360691145</v>
      </c>
      <c r="E46" s="4">
        <f t="shared" si="2"/>
        <v>0.94974358974358974</v>
      </c>
      <c r="F46" s="20"/>
      <c r="G46" s="1">
        <v>40</v>
      </c>
      <c r="H46" s="24"/>
      <c r="I46" s="4"/>
      <c r="M46" s="24"/>
      <c r="N46" s="24"/>
      <c r="O46" s="24"/>
      <c r="P46" s="24"/>
    </row>
    <row r="47" spans="1:16" x14ac:dyDescent="0.2">
      <c r="A47" s="1">
        <v>41</v>
      </c>
      <c r="B47" s="44"/>
      <c r="C47" s="20"/>
      <c r="D47" s="20">
        <f t="shared" si="3"/>
        <v>1018.7755102040817</v>
      </c>
      <c r="E47" s="4">
        <f t="shared" si="2"/>
        <v>0.94230769230769229</v>
      </c>
      <c r="F47" s="20"/>
      <c r="G47" s="1">
        <v>41</v>
      </c>
      <c r="H47" s="24"/>
      <c r="I47" s="4"/>
      <c r="M47" s="24"/>
      <c r="N47" s="24"/>
      <c r="O47" s="24"/>
      <c r="P47" s="24"/>
    </row>
    <row r="48" spans="1:16" x14ac:dyDescent="0.2">
      <c r="A48" s="1">
        <v>42</v>
      </c>
      <c r="B48" s="44">
        <v>0.79167824074074078</v>
      </c>
      <c r="C48" s="20">
        <f>B48*1440</f>
        <v>1140.0166666666667</v>
      </c>
      <c r="D48" s="20">
        <f t="shared" si="3"/>
        <v>1027.4423710208562</v>
      </c>
      <c r="E48" s="4">
        <f t="shared" si="2"/>
        <v>0.93435897435897441</v>
      </c>
      <c r="F48" s="20">
        <f>100*(D48/C48)</f>
        <v>90.125206153786309</v>
      </c>
      <c r="G48" s="1">
        <v>42</v>
      </c>
      <c r="H48" s="24"/>
      <c r="I48" s="4"/>
      <c r="M48" s="24"/>
      <c r="N48" s="24"/>
      <c r="O48" s="24"/>
      <c r="P48" s="24"/>
    </row>
    <row r="49" spans="1:16" x14ac:dyDescent="0.2">
      <c r="A49" s="1">
        <v>43</v>
      </c>
      <c r="B49" s="44"/>
      <c r="C49" s="20"/>
      <c r="D49" s="20">
        <f t="shared" si="3"/>
        <v>1036.8319025200776</v>
      </c>
      <c r="E49" s="4">
        <f t="shared" si="2"/>
        <v>0.92589743589743589</v>
      </c>
      <c r="F49" s="20"/>
      <c r="G49" s="1">
        <v>43</v>
      </c>
      <c r="H49" s="24"/>
      <c r="I49" s="4"/>
      <c r="M49" s="24"/>
      <c r="N49" s="24"/>
      <c r="O49" s="24"/>
      <c r="P49" s="24"/>
    </row>
    <row r="50" spans="1:16" x14ac:dyDescent="0.2">
      <c r="A50" s="1">
        <v>44</v>
      </c>
      <c r="B50" s="44"/>
      <c r="C50" s="20"/>
      <c r="D50" s="20">
        <f t="shared" si="3"/>
        <v>1046.979865771812</v>
      </c>
      <c r="E50" s="4">
        <f t="shared" si="2"/>
        <v>0.91692307692307695</v>
      </c>
      <c r="F50" s="20"/>
      <c r="G50" s="1">
        <v>44</v>
      </c>
      <c r="H50" s="24"/>
      <c r="I50" s="4"/>
      <c r="M50" s="24"/>
      <c r="N50" s="24"/>
      <c r="O50" s="24"/>
      <c r="P50" s="24"/>
    </row>
    <row r="51" spans="1:16" x14ac:dyDescent="0.2">
      <c r="A51" s="1">
        <v>45</v>
      </c>
      <c r="B51" s="44">
        <v>0.79202546296296295</v>
      </c>
      <c r="C51" s="20">
        <f>B51*1440</f>
        <v>1140.5166666666667</v>
      </c>
      <c r="D51" s="20">
        <f t="shared" si="3"/>
        <v>1057.9259677875104</v>
      </c>
      <c r="E51" s="4">
        <f t="shared" si="2"/>
        <v>0.90743589743589748</v>
      </c>
      <c r="F51" s="20">
        <f>100*(D51/C51)</f>
        <v>92.75848382641</v>
      </c>
      <c r="G51" s="1">
        <v>45</v>
      </c>
      <c r="H51" s="24"/>
      <c r="I51" s="4"/>
      <c r="M51" s="24"/>
      <c r="N51" s="24"/>
      <c r="O51" s="24"/>
      <c r="P51" s="24"/>
    </row>
    <row r="52" spans="1:16" x14ac:dyDescent="0.2">
      <c r="A52" s="1">
        <v>46</v>
      </c>
      <c r="B52" s="44"/>
      <c r="C52" s="20"/>
      <c r="D52" s="20">
        <f t="shared" si="3"/>
        <v>1069.6378830083565</v>
      </c>
      <c r="E52" s="4">
        <f t="shared" si="2"/>
        <v>0.89749999999999996</v>
      </c>
      <c r="F52" s="20"/>
      <c r="G52" s="1">
        <v>46</v>
      </c>
      <c r="H52" s="24"/>
      <c r="I52" s="4"/>
      <c r="M52" s="24"/>
      <c r="N52" s="24"/>
      <c r="O52" s="24"/>
      <c r="P52" s="24"/>
    </row>
    <row r="53" spans="1:16" x14ac:dyDescent="0.2">
      <c r="A53" s="1">
        <v>47</v>
      </c>
      <c r="B53" s="44"/>
      <c r="C53" s="20"/>
      <c r="D53" s="20">
        <f t="shared" si="3"/>
        <v>1081.6901408450706</v>
      </c>
      <c r="E53" s="4">
        <f t="shared" si="2"/>
        <v>0.88749999999999996</v>
      </c>
      <c r="F53" s="20"/>
      <c r="G53" s="1">
        <v>47</v>
      </c>
      <c r="H53" s="24"/>
      <c r="I53" s="4"/>
      <c r="M53" s="24"/>
      <c r="N53" s="24"/>
      <c r="O53" s="24"/>
      <c r="P53" s="24"/>
    </row>
    <row r="54" spans="1:16" x14ac:dyDescent="0.2">
      <c r="A54" s="1">
        <v>48</v>
      </c>
      <c r="B54" s="44"/>
      <c r="C54" s="20"/>
      <c r="D54" s="20">
        <f t="shared" si="3"/>
        <v>1094.017094017094</v>
      </c>
      <c r="E54" s="4">
        <f t="shared" si="2"/>
        <v>0.87749999999999995</v>
      </c>
      <c r="F54" s="20"/>
      <c r="G54" s="1">
        <v>48</v>
      </c>
      <c r="H54" s="24"/>
      <c r="I54" s="4"/>
      <c r="M54" s="24"/>
      <c r="N54" s="24"/>
      <c r="O54" s="24"/>
      <c r="P54" s="24"/>
    </row>
    <row r="55" spans="1:16" x14ac:dyDescent="0.2">
      <c r="A55" s="1">
        <v>49</v>
      </c>
      <c r="B55" s="44">
        <v>0.82611111111111113</v>
      </c>
      <c r="C55" s="20">
        <f>B55*1440</f>
        <v>1189.6000000000001</v>
      </c>
      <c r="D55" s="20">
        <f t="shared" si="3"/>
        <v>1106.628242074928</v>
      </c>
      <c r="E55" s="4">
        <f t="shared" si="2"/>
        <v>0.86749999999999994</v>
      </c>
      <c r="F55" s="20">
        <f>100*(D55/C55)</f>
        <v>93.025238910131804</v>
      </c>
      <c r="G55" s="1">
        <v>49</v>
      </c>
      <c r="H55" s="24"/>
      <c r="I55" s="4"/>
      <c r="M55" s="24"/>
      <c r="N55" s="24"/>
      <c r="O55" s="24"/>
      <c r="P55" s="24"/>
    </row>
    <row r="56" spans="1:16" x14ac:dyDescent="0.2">
      <c r="A56" s="1">
        <v>50</v>
      </c>
      <c r="B56" s="44"/>
      <c r="C56" s="20"/>
      <c r="D56" s="20">
        <f t="shared" si="3"/>
        <v>1119.533527696793</v>
      </c>
      <c r="E56" s="4">
        <f t="shared" si="2"/>
        <v>0.85749999999999993</v>
      </c>
      <c r="F56" s="20"/>
      <c r="G56" s="1">
        <v>50</v>
      </c>
      <c r="H56" s="24"/>
      <c r="I56" s="4"/>
      <c r="M56" s="24"/>
      <c r="N56" s="24"/>
      <c r="O56" s="24"/>
      <c r="P56" s="24"/>
    </row>
    <row r="57" spans="1:16" x14ac:dyDescent="0.2">
      <c r="A57" s="1">
        <v>51</v>
      </c>
      <c r="B57" s="44">
        <v>0.79746527777777776</v>
      </c>
      <c r="C57" s="20">
        <f>B57*1440</f>
        <v>1148.3499999999999</v>
      </c>
      <c r="D57" s="20">
        <f t="shared" si="3"/>
        <v>1132.7433628318583</v>
      </c>
      <c r="E57" s="4">
        <f t="shared" si="2"/>
        <v>0.84750000000000003</v>
      </c>
      <c r="F57" s="20">
        <f>100*(D57/C57)</f>
        <v>98.640951176197007</v>
      </c>
      <c r="G57" s="1">
        <v>51</v>
      </c>
      <c r="I57" s="4"/>
    </row>
    <row r="58" spans="1:16" x14ac:dyDescent="0.2">
      <c r="A58" s="1">
        <v>52</v>
      </c>
      <c r="B58" s="44"/>
      <c r="C58" s="20"/>
      <c r="D58" s="20">
        <f t="shared" si="3"/>
        <v>1146.2686567164178</v>
      </c>
      <c r="E58" s="4">
        <f t="shared" si="2"/>
        <v>0.83750000000000002</v>
      </c>
      <c r="F58" s="20"/>
      <c r="G58" s="1">
        <v>52</v>
      </c>
      <c r="I58" s="4"/>
    </row>
    <row r="59" spans="1:16" x14ac:dyDescent="0.2">
      <c r="A59" s="1">
        <v>53</v>
      </c>
      <c r="B59" s="44"/>
      <c r="C59" s="20"/>
      <c r="D59" s="20">
        <f t="shared" si="3"/>
        <v>1160.1208459214502</v>
      </c>
      <c r="E59" s="4">
        <f t="shared" si="2"/>
        <v>0.82750000000000001</v>
      </c>
      <c r="F59" s="20"/>
      <c r="G59" s="1">
        <v>53</v>
      </c>
      <c r="I59" s="4"/>
    </row>
    <row r="60" spans="1:16" x14ac:dyDescent="0.2">
      <c r="A60" s="1">
        <v>54</v>
      </c>
      <c r="B60" s="44"/>
      <c r="C60" s="20"/>
      <c r="D60" s="20">
        <f t="shared" si="3"/>
        <v>1174.3119266055046</v>
      </c>
      <c r="E60" s="4">
        <f t="shared" si="2"/>
        <v>0.8175</v>
      </c>
      <c r="F60" s="20"/>
      <c r="G60" s="1">
        <v>54</v>
      </c>
      <c r="I60" s="4"/>
    </row>
    <row r="61" spans="1:16" x14ac:dyDescent="0.2">
      <c r="A61" s="1">
        <v>55</v>
      </c>
      <c r="B61" s="44"/>
      <c r="C61" s="20"/>
      <c r="D61" s="20">
        <f t="shared" si="3"/>
        <v>1189.0164604466243</v>
      </c>
      <c r="E61" s="4">
        <f t="shared" si="2"/>
        <v>0.80739000000000005</v>
      </c>
      <c r="F61" s="20"/>
      <c r="G61" s="1">
        <v>55</v>
      </c>
      <c r="H61" s="24"/>
      <c r="I61" s="4"/>
    </row>
    <row r="62" spans="1:16" x14ac:dyDescent="0.2">
      <c r="A62" s="1">
        <v>56</v>
      </c>
      <c r="B62" s="44"/>
      <c r="C62" s="20"/>
      <c r="D62" s="20">
        <f t="shared" si="3"/>
        <v>1204.4262665294959</v>
      </c>
      <c r="E62" s="4">
        <f t="shared" si="2"/>
        <v>0.79705999999999999</v>
      </c>
      <c r="F62" s="20"/>
      <c r="G62" s="1">
        <v>56</v>
      </c>
      <c r="I62" s="4"/>
    </row>
    <row r="63" spans="1:16" x14ac:dyDescent="0.2">
      <c r="A63" s="1">
        <v>57</v>
      </c>
      <c r="B63" s="44"/>
      <c r="C63" s="20"/>
      <c r="D63" s="20">
        <f t="shared" si="3"/>
        <v>1220.5820650722812</v>
      </c>
      <c r="E63" s="4">
        <f t="shared" si="2"/>
        <v>0.78651000000000004</v>
      </c>
      <c r="F63" s="20"/>
      <c r="G63" s="1">
        <v>57</v>
      </c>
      <c r="I63" s="4"/>
    </row>
    <row r="64" spans="1:16" x14ac:dyDescent="0.2">
      <c r="A64" s="1">
        <v>58</v>
      </c>
      <c r="B64" s="44"/>
      <c r="C64" s="20"/>
      <c r="D64" s="20">
        <f t="shared" si="3"/>
        <v>1237.5280377446052</v>
      </c>
      <c r="E64" s="4">
        <f t="shared" si="2"/>
        <v>0.77573999999999999</v>
      </c>
      <c r="F64" s="20"/>
      <c r="G64" s="1">
        <v>58</v>
      </c>
      <c r="I64" s="4"/>
    </row>
    <row r="65" spans="1:9" x14ac:dyDescent="0.2">
      <c r="A65" s="1">
        <v>59</v>
      </c>
      <c r="B65" s="44"/>
      <c r="C65" s="20"/>
      <c r="D65" s="20">
        <f t="shared" si="3"/>
        <v>1255.3121935272964</v>
      </c>
      <c r="E65" s="4">
        <f t="shared" si="2"/>
        <v>0.76475000000000004</v>
      </c>
      <c r="F65" s="20"/>
      <c r="G65" s="1">
        <v>59</v>
      </c>
      <c r="I65" s="4"/>
    </row>
    <row r="66" spans="1:9" x14ac:dyDescent="0.2">
      <c r="A66" s="1">
        <v>60</v>
      </c>
      <c r="B66" s="44"/>
      <c r="C66" s="20"/>
      <c r="D66" s="20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20"/>
      <c r="G66" s="1">
        <v>60</v>
      </c>
      <c r="H66" s="24"/>
      <c r="I66" s="4"/>
    </row>
    <row r="67" spans="1:9" x14ac:dyDescent="0.2">
      <c r="A67" s="1">
        <v>61</v>
      </c>
      <c r="B67" s="44"/>
      <c r="C67" s="20"/>
      <c r="D67" s="20">
        <f t="shared" si="3"/>
        <v>1293.6087641993774</v>
      </c>
      <c r="E67" s="4">
        <f t="shared" si="4"/>
        <v>0.74211000000000005</v>
      </c>
      <c r="F67" s="20"/>
      <c r="G67" s="1">
        <v>61</v>
      </c>
      <c r="I67" s="4"/>
    </row>
    <row r="68" spans="1:9" x14ac:dyDescent="0.2">
      <c r="A68" s="1">
        <v>62</v>
      </c>
      <c r="B68" s="44"/>
      <c r="C68" s="20"/>
      <c r="D68" s="20">
        <f t="shared" si="3"/>
        <v>1314.2403417024889</v>
      </c>
      <c r="E68" s="4">
        <f t="shared" si="4"/>
        <v>0.73046</v>
      </c>
      <c r="F68" s="20"/>
      <c r="G68" s="1">
        <v>62</v>
      </c>
      <c r="I68" s="4"/>
    </row>
    <row r="69" spans="1:9" x14ac:dyDescent="0.2">
      <c r="A69" s="1">
        <v>63</v>
      </c>
      <c r="B69" s="44"/>
      <c r="C69" s="20"/>
      <c r="D69" s="20">
        <f t="shared" si="3"/>
        <v>1335.9495679038116</v>
      </c>
      <c r="E69" s="4">
        <f t="shared" si="4"/>
        <v>0.71859000000000006</v>
      </c>
      <c r="F69" s="20"/>
      <c r="G69" s="1">
        <v>63</v>
      </c>
      <c r="I69" s="4"/>
    </row>
    <row r="70" spans="1:9" x14ac:dyDescent="0.2">
      <c r="A70" s="1">
        <v>64</v>
      </c>
      <c r="B70" s="44"/>
      <c r="C70" s="20"/>
      <c r="D70" s="20">
        <f t="shared" si="3"/>
        <v>1358.8110403397027</v>
      </c>
      <c r="E70" s="4">
        <f t="shared" si="4"/>
        <v>0.70650000000000002</v>
      </c>
      <c r="F70" s="20"/>
      <c r="G70" s="1">
        <v>64</v>
      </c>
      <c r="I70" s="4"/>
    </row>
    <row r="71" spans="1:9" x14ac:dyDescent="0.2">
      <c r="A71" s="1">
        <v>65</v>
      </c>
      <c r="B71" s="44"/>
      <c r="C71" s="20"/>
      <c r="D71" s="20">
        <f t="shared" si="3"/>
        <v>1382.9066970137858</v>
      </c>
      <c r="E71" s="4">
        <f t="shared" si="4"/>
        <v>0.69419000000000008</v>
      </c>
      <c r="F71" s="20"/>
      <c r="G71" s="1">
        <v>65</v>
      </c>
      <c r="H71" s="24"/>
      <c r="I71" s="4"/>
    </row>
    <row r="72" spans="1:9" x14ac:dyDescent="0.2">
      <c r="A72" s="1">
        <v>66</v>
      </c>
      <c r="B72" s="44"/>
      <c r="C72" s="20"/>
      <c r="D72" s="20">
        <f t="shared" si="3"/>
        <v>1408.3267318017781</v>
      </c>
      <c r="E72" s="4">
        <f t="shared" si="4"/>
        <v>0.68165999999999993</v>
      </c>
      <c r="F72" s="20"/>
      <c r="G72" s="1">
        <v>66</v>
      </c>
      <c r="I72" s="4"/>
    </row>
    <row r="73" spans="1:9" x14ac:dyDescent="0.2">
      <c r="A73" s="1">
        <v>67</v>
      </c>
      <c r="B73" s="44"/>
      <c r="C73" s="20"/>
      <c r="D73" s="20">
        <f t="shared" si="3"/>
        <v>1435.1706507601918</v>
      </c>
      <c r="E73" s="4">
        <f t="shared" si="4"/>
        <v>0.66891</v>
      </c>
      <c r="F73" s="20"/>
      <c r="G73" s="1">
        <v>67</v>
      </c>
      <c r="I73" s="4"/>
    </row>
    <row r="74" spans="1:9" x14ac:dyDescent="0.2">
      <c r="A74" s="1">
        <v>68</v>
      </c>
      <c r="B74" s="44"/>
      <c r="C74" s="20"/>
      <c r="D74" s="20">
        <f t="shared" ref="D74:D105" si="5">E$4/E74</f>
        <v>1463.5484952892034</v>
      </c>
      <c r="E74" s="4">
        <f t="shared" si="4"/>
        <v>0.65593999999999997</v>
      </c>
      <c r="F74" s="20"/>
      <c r="G74" s="1">
        <v>68</v>
      </c>
      <c r="I74" s="4"/>
    </row>
    <row r="75" spans="1:9" x14ac:dyDescent="0.2">
      <c r="A75" s="1">
        <v>69</v>
      </c>
      <c r="B75" s="44"/>
      <c r="C75" s="20"/>
      <c r="D75" s="20">
        <f t="shared" si="5"/>
        <v>1493.5822637106187</v>
      </c>
      <c r="E75" s="4">
        <f t="shared" si="4"/>
        <v>0.64274999999999993</v>
      </c>
      <c r="F75" s="20"/>
      <c r="G75" s="1">
        <v>69</v>
      </c>
      <c r="I75" s="4"/>
    </row>
    <row r="76" spans="1:9" x14ac:dyDescent="0.2">
      <c r="A76" s="1">
        <v>70</v>
      </c>
      <c r="B76" s="44"/>
      <c r="C76" s="20"/>
      <c r="D76" s="20">
        <f t="shared" si="5"/>
        <v>1525.4075698350653</v>
      </c>
      <c r="E76" s="4">
        <f t="shared" si="4"/>
        <v>0.62934000000000001</v>
      </c>
      <c r="F76" s="20"/>
      <c r="G76" s="1">
        <v>70</v>
      </c>
      <c r="H76" s="24"/>
      <c r="I76" s="4"/>
    </row>
    <row r="77" spans="1:9" x14ac:dyDescent="0.2">
      <c r="A77" s="1">
        <v>71</v>
      </c>
      <c r="B77" s="44"/>
      <c r="C77" s="20"/>
      <c r="D77" s="20">
        <f t="shared" si="5"/>
        <v>1559.1755859089508</v>
      </c>
      <c r="E77" s="4">
        <f t="shared" si="4"/>
        <v>0.61570999999999998</v>
      </c>
      <c r="F77" s="20"/>
      <c r="G77" s="1">
        <v>71</v>
      </c>
      <c r="I77" s="4"/>
    </row>
    <row r="78" spans="1:9" x14ac:dyDescent="0.2">
      <c r="A78" s="1">
        <v>72</v>
      </c>
      <c r="B78" s="44"/>
      <c r="C78" s="20"/>
      <c r="D78" s="20">
        <f t="shared" si="5"/>
        <v>1595.0553284817067</v>
      </c>
      <c r="E78" s="4">
        <f t="shared" si="4"/>
        <v>0.60185999999999995</v>
      </c>
      <c r="F78" s="20"/>
      <c r="G78" s="1">
        <v>72</v>
      </c>
      <c r="I78" s="4"/>
    </row>
    <row r="79" spans="1:9" x14ac:dyDescent="0.2">
      <c r="A79" s="1">
        <v>73</v>
      </c>
      <c r="B79" s="44"/>
      <c r="C79" s="20"/>
      <c r="D79" s="20">
        <f t="shared" si="5"/>
        <v>1633.2363599244629</v>
      </c>
      <c r="E79" s="4">
        <f t="shared" si="4"/>
        <v>0.58778999999999992</v>
      </c>
      <c r="F79" s="20"/>
      <c r="G79" s="1">
        <v>73</v>
      </c>
      <c r="I79" s="4"/>
    </row>
    <row r="80" spans="1:9" x14ac:dyDescent="0.2">
      <c r="A80" s="1">
        <v>74</v>
      </c>
      <c r="B80" s="44"/>
      <c r="C80" s="20"/>
      <c r="D80" s="20">
        <f t="shared" si="5"/>
        <v>1673.9319965126419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44"/>
      <c r="C81" s="20"/>
      <c r="D81" s="20">
        <f t="shared" si="5"/>
        <v>1717.3831374443189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44"/>
      <c r="C82" s="20"/>
      <c r="D82" s="20">
        <f t="shared" si="5"/>
        <v>1763.8628596626613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44"/>
      <c r="C83" s="20"/>
      <c r="D83" s="20">
        <f t="shared" si="5"/>
        <v>1813.6819633107255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44"/>
      <c r="C84" s="20"/>
      <c r="D84" s="20">
        <f t="shared" si="5"/>
        <v>1867.1957054498773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44"/>
      <c r="C85" s="20"/>
      <c r="D85" s="20">
        <f t="shared" si="5"/>
        <v>1924.812030075188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44"/>
      <c r="C86" s="20"/>
      <c r="D86" s="20">
        <f t="shared" si="5"/>
        <v>1987.0016972306164</v>
      </c>
      <c r="E86" s="4">
        <f t="shared" si="4"/>
        <v>0.48314000000000001</v>
      </c>
      <c r="F86" s="20"/>
      <c r="G86" s="1">
        <v>80</v>
      </c>
      <c r="H86" s="24"/>
      <c r="I86" s="4"/>
    </row>
    <row r="87" spans="1:9" x14ac:dyDescent="0.2">
      <c r="A87" s="1">
        <v>81</v>
      </c>
      <c r="B87" s="44"/>
      <c r="C87" s="20"/>
      <c r="D87" s="20">
        <f t="shared" si="5"/>
        <v>2054.3108429094177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44"/>
      <c r="C88" s="20"/>
      <c r="D88" s="20">
        <f t="shared" si="5"/>
        <v>2127.3766786331607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44"/>
      <c r="C89" s="20"/>
      <c r="D89" s="20">
        <f t="shared" si="5"/>
        <v>2206.9472861445092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44"/>
      <c r="C90" s="20"/>
      <c r="D90" s="20">
        <f t="shared" si="5"/>
        <v>2293.9068100358422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44"/>
      <c r="C91" s="20"/>
      <c r="D91" s="20">
        <f t="shared" si="5"/>
        <v>2389.3078473829614</v>
      </c>
      <c r="E91" s="4">
        <f t="shared" si="4"/>
        <v>0.40178999999999998</v>
      </c>
      <c r="F91" s="20"/>
      <c r="G91" s="1">
        <v>85</v>
      </c>
      <c r="H91" s="24"/>
      <c r="I91" s="4"/>
    </row>
    <row r="92" spans="1:9" x14ac:dyDescent="0.2">
      <c r="A92" s="1">
        <v>86</v>
      </c>
      <c r="B92" s="44"/>
      <c r="C92" s="20"/>
      <c r="D92" s="20">
        <f t="shared" si="5"/>
        <v>2494.4135529803048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44"/>
      <c r="C93" s="20"/>
      <c r="D93" s="20">
        <f t="shared" si="5"/>
        <v>2610.7530390797097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44"/>
      <c r="C94" s="20"/>
      <c r="D94" s="20">
        <f t="shared" si="5"/>
        <v>2740.1952389107714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44"/>
      <c r="C95" s="26"/>
      <c r="D95" s="20">
        <f t="shared" si="5"/>
        <v>2885.0488354620588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44"/>
      <c r="C96" s="26"/>
      <c r="D96" s="20">
        <f t="shared" si="5"/>
        <v>3048.1996570775386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43"/>
      <c r="C97" s="26"/>
      <c r="D97" s="20">
        <f t="shared" si="5"/>
        <v>3233.3030211175101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43"/>
      <c r="C98" s="26"/>
      <c r="D98" s="20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43"/>
      <c r="C99" s="26"/>
      <c r="D99" s="20">
        <f t="shared" si="5"/>
        <v>3689.6114377954582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43"/>
      <c r="C100" s="26"/>
      <c r="D100" s="20">
        <f t="shared" si="5"/>
        <v>3975.1552795031066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43"/>
      <c r="C101" s="26"/>
      <c r="D101" s="20">
        <f t="shared" si="5"/>
        <v>4312.8622130374242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43"/>
      <c r="C102" s="26"/>
      <c r="D102" s="20">
        <f t="shared" si="5"/>
        <v>4718.3721616042467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43"/>
      <c r="C103" s="26"/>
      <c r="D103" s="20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43"/>
      <c r="C104" s="26"/>
      <c r="D104" s="20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C105" s="26"/>
      <c r="D105" s="20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D106" s="20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 x14ac:dyDescent="0.2">
      <c r="D107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K106"/>
  <sheetViews>
    <sheetView topLeftCell="A64" workbookViewId="0">
      <selection activeCell="G5" sqref="G5"/>
    </sheetView>
  </sheetViews>
  <sheetFormatPr defaultRowHeight="15" x14ac:dyDescent="0.2"/>
  <cols>
    <col min="4" max="4" width="10.5546875" customWidth="1"/>
    <col min="5" max="5" width="9.6640625" customWidth="1"/>
    <col min="6" max="6" width="9.88671875" customWidth="1"/>
    <col min="7" max="7" width="10.77734375" customWidth="1"/>
  </cols>
  <sheetData>
    <row r="1" spans="1:11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  <c r="K1" s="1"/>
    </row>
    <row r="2" spans="1:11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  <c r="K2" s="1"/>
    </row>
    <row r="3" spans="1:11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539</v>
      </c>
      <c r="K3" s="1"/>
    </row>
    <row r="4" spans="1:11" ht="15.75" x14ac:dyDescent="0.25">
      <c r="A4" s="32"/>
      <c r="B4" s="32"/>
      <c r="C4" s="32"/>
      <c r="D4" s="36">
        <f>Parameters!$E$7</f>
        <v>2.9282407407407408E-3</v>
      </c>
      <c r="E4" s="37">
        <f>D4*1440</f>
        <v>4.2166666666666668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  <c r="K4" s="1"/>
    </row>
    <row r="5" spans="1:11" ht="15.75" x14ac:dyDescent="0.25">
      <c r="A5" s="32"/>
      <c r="B5" s="32"/>
      <c r="C5" s="32"/>
      <c r="D5" s="36"/>
      <c r="E5" s="32">
        <f>E4*60</f>
        <v>253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  <c r="K5" s="1"/>
    </row>
    <row r="6" spans="1:11" ht="78.75" x14ac:dyDescent="0.25">
      <c r="A6" s="38" t="s">
        <v>71</v>
      </c>
      <c r="B6" s="38" t="s">
        <v>544</v>
      </c>
      <c r="C6" s="38" t="s">
        <v>545</v>
      </c>
      <c r="D6" s="38" t="s">
        <v>546</v>
      </c>
      <c r="E6" s="38" t="s">
        <v>547</v>
      </c>
      <c r="F6" s="33" t="s">
        <v>299</v>
      </c>
      <c r="G6" s="38" t="s">
        <v>297</v>
      </c>
      <c r="H6" s="38" t="s">
        <v>71</v>
      </c>
      <c r="I6" s="38"/>
      <c r="J6" s="1"/>
      <c r="K6" s="1"/>
    </row>
    <row r="7" spans="1:11" x14ac:dyDescent="0.2">
      <c r="A7" s="1">
        <v>1</v>
      </c>
      <c r="D7" s="1"/>
      <c r="E7" s="1"/>
    </row>
    <row r="8" spans="1:11" x14ac:dyDescent="0.2">
      <c r="A8" s="1">
        <v>2</v>
      </c>
      <c r="D8" s="1"/>
      <c r="E8" s="1"/>
    </row>
    <row r="9" spans="1:11" x14ac:dyDescent="0.2">
      <c r="A9" s="1">
        <v>3</v>
      </c>
      <c r="D9" s="26">
        <f t="shared" ref="D9:D72" si="0">E$4/E9</f>
        <v>6.3966423948220061</v>
      </c>
      <c r="E9" s="4">
        <f t="shared" ref="E9:E32" si="1">ROUND(1-IF(A9&gt;=H$3,0,IF(A9&gt;=H$4,F$3*(A9-H$3)^2,F$2+F$4*(H$4-A9)+(A9&lt;H$5)*F$5*(H$5-A9)^2)),4)</f>
        <v>0.65920000000000001</v>
      </c>
    </row>
    <row r="10" spans="1:11" x14ac:dyDescent="0.2">
      <c r="A10" s="1">
        <v>4</v>
      </c>
      <c r="D10" s="26">
        <f t="shared" si="0"/>
        <v>6.0996190751723809</v>
      </c>
      <c r="E10" s="4">
        <f t="shared" si="1"/>
        <v>0.69130000000000003</v>
      </c>
    </row>
    <row r="11" spans="1:11" x14ac:dyDescent="0.2">
      <c r="A11" s="1">
        <v>5</v>
      </c>
      <c r="D11" s="26">
        <f t="shared" si="0"/>
        <v>5.8402585410895664</v>
      </c>
      <c r="E11" s="4">
        <f t="shared" si="1"/>
        <v>0.72199999999999998</v>
      </c>
    </row>
    <row r="12" spans="1:11" x14ac:dyDescent="0.2">
      <c r="A12" s="1">
        <v>6</v>
      </c>
      <c r="D12" s="26">
        <f t="shared" si="0"/>
        <v>5.6124938994631535</v>
      </c>
      <c r="E12" s="4">
        <f t="shared" si="1"/>
        <v>0.75129999999999997</v>
      </c>
    </row>
    <row r="13" spans="1:11" x14ac:dyDescent="0.2">
      <c r="A13" s="1">
        <v>7</v>
      </c>
      <c r="D13" s="26">
        <f t="shared" si="0"/>
        <v>5.4115331964407938</v>
      </c>
      <c r="E13" s="4">
        <f t="shared" si="1"/>
        <v>0.7792</v>
      </c>
    </row>
    <row r="14" spans="1:11" x14ac:dyDescent="0.2">
      <c r="A14" s="1">
        <v>8</v>
      </c>
      <c r="D14" s="26">
        <f t="shared" si="0"/>
        <v>5.2335443299822106</v>
      </c>
      <c r="E14" s="4">
        <f t="shared" si="1"/>
        <v>0.80569999999999997</v>
      </c>
    </row>
    <row r="15" spans="1:11" x14ac:dyDescent="0.2">
      <c r="A15" s="1">
        <v>9</v>
      </c>
      <c r="D15" s="26">
        <f t="shared" si="0"/>
        <v>5.0754293050874661</v>
      </c>
      <c r="E15" s="4">
        <f t="shared" si="1"/>
        <v>0.83079999999999998</v>
      </c>
    </row>
    <row r="16" spans="1:11" x14ac:dyDescent="0.2">
      <c r="A16" s="1">
        <v>10</v>
      </c>
      <c r="D16" s="26">
        <f t="shared" si="0"/>
        <v>4.9346596450165787</v>
      </c>
      <c r="E16" s="4">
        <f t="shared" si="1"/>
        <v>0.85450000000000004</v>
      </c>
    </row>
    <row r="17" spans="1:5" x14ac:dyDescent="0.2">
      <c r="A17" s="1">
        <v>11</v>
      </c>
      <c r="D17" s="26">
        <f t="shared" si="0"/>
        <v>4.8091545012165451</v>
      </c>
      <c r="E17" s="4">
        <f t="shared" si="1"/>
        <v>0.87680000000000002</v>
      </c>
    </row>
    <row r="18" spans="1:5" x14ac:dyDescent="0.2">
      <c r="A18" s="1">
        <v>12</v>
      </c>
      <c r="D18" s="26">
        <f t="shared" si="0"/>
        <v>4.6971891129181982</v>
      </c>
      <c r="E18" s="4">
        <f t="shared" si="1"/>
        <v>0.89770000000000005</v>
      </c>
    </row>
    <row r="19" spans="1:5" x14ac:dyDescent="0.2">
      <c r="A19" s="1">
        <v>13</v>
      </c>
      <c r="D19" s="26">
        <f t="shared" si="0"/>
        <v>4.5973251926152061</v>
      </c>
      <c r="E19" s="4">
        <f t="shared" si="1"/>
        <v>0.91720000000000002</v>
      </c>
    </row>
    <row r="20" spans="1:5" x14ac:dyDescent="0.2">
      <c r="A20" s="1">
        <v>14</v>
      </c>
      <c r="D20" s="26">
        <f t="shared" si="0"/>
        <v>4.5083573897858082</v>
      </c>
      <c r="E20" s="4">
        <f t="shared" si="1"/>
        <v>0.93530000000000002</v>
      </c>
    </row>
    <row r="21" spans="1:5" x14ac:dyDescent="0.2">
      <c r="A21" s="1">
        <v>15</v>
      </c>
      <c r="D21" s="26">
        <f t="shared" si="0"/>
        <v>4.4292717086834736</v>
      </c>
      <c r="E21" s="4">
        <f t="shared" si="1"/>
        <v>0.95199999999999996</v>
      </c>
    </row>
    <row r="22" spans="1:5" x14ac:dyDescent="0.2">
      <c r="A22" s="1">
        <v>16</v>
      </c>
      <c r="D22" s="26">
        <f t="shared" si="0"/>
        <v>4.3560606060606064</v>
      </c>
      <c r="E22" s="4">
        <f t="shared" si="1"/>
        <v>0.96799999999999997</v>
      </c>
    </row>
    <row r="23" spans="1:5" x14ac:dyDescent="0.2">
      <c r="A23" s="1">
        <v>17</v>
      </c>
      <c r="D23" s="26">
        <f t="shared" si="0"/>
        <v>4.2852303523035236</v>
      </c>
      <c r="E23" s="4">
        <f t="shared" si="1"/>
        <v>0.98399999999999999</v>
      </c>
    </row>
    <row r="24" spans="1:5" x14ac:dyDescent="0.2">
      <c r="A24" s="1">
        <v>18</v>
      </c>
      <c r="D24" s="26">
        <f t="shared" si="0"/>
        <v>4.2336010709504688</v>
      </c>
      <c r="E24" s="4">
        <f t="shared" si="1"/>
        <v>0.996</v>
      </c>
    </row>
    <row r="25" spans="1:5" x14ac:dyDescent="0.2">
      <c r="A25" s="1">
        <v>19</v>
      </c>
      <c r="D25" s="26">
        <f t="shared" si="0"/>
        <v>4.2166666666666668</v>
      </c>
      <c r="E25" s="4">
        <f t="shared" si="1"/>
        <v>1</v>
      </c>
    </row>
    <row r="26" spans="1:5" x14ac:dyDescent="0.2">
      <c r="A26" s="1">
        <v>20</v>
      </c>
      <c r="D26" s="26">
        <f t="shared" si="0"/>
        <v>4.2166666666666668</v>
      </c>
      <c r="E26" s="4">
        <f t="shared" si="1"/>
        <v>1</v>
      </c>
    </row>
    <row r="27" spans="1:5" x14ac:dyDescent="0.2">
      <c r="A27" s="1">
        <v>21</v>
      </c>
      <c r="D27" s="26">
        <f t="shared" si="0"/>
        <v>4.2166666666666668</v>
      </c>
      <c r="E27" s="4">
        <f t="shared" si="1"/>
        <v>1</v>
      </c>
    </row>
    <row r="28" spans="1:5" x14ac:dyDescent="0.2">
      <c r="A28" s="1">
        <v>22</v>
      </c>
      <c r="D28" s="26">
        <f t="shared" si="0"/>
        <v>4.2166666666666668</v>
      </c>
      <c r="E28" s="4">
        <f t="shared" si="1"/>
        <v>1</v>
      </c>
    </row>
    <row r="29" spans="1:5" x14ac:dyDescent="0.2">
      <c r="A29" s="1">
        <v>23</v>
      </c>
      <c r="D29" s="26">
        <f t="shared" si="0"/>
        <v>4.2166666666666668</v>
      </c>
      <c r="E29" s="4">
        <f t="shared" si="1"/>
        <v>1</v>
      </c>
    </row>
    <row r="30" spans="1:5" x14ac:dyDescent="0.2">
      <c r="A30" s="1">
        <v>24</v>
      </c>
      <c r="D30" s="26">
        <f t="shared" si="0"/>
        <v>4.2166666666666668</v>
      </c>
      <c r="E30" s="4">
        <f t="shared" si="1"/>
        <v>1</v>
      </c>
    </row>
    <row r="31" spans="1:5" x14ac:dyDescent="0.2">
      <c r="A31" s="1">
        <v>25</v>
      </c>
      <c r="D31" s="26">
        <f t="shared" si="0"/>
        <v>4.2166666666666668</v>
      </c>
      <c r="E31" s="4">
        <f t="shared" si="1"/>
        <v>1</v>
      </c>
    </row>
    <row r="32" spans="1:5" x14ac:dyDescent="0.2">
      <c r="A32" s="1">
        <v>26</v>
      </c>
      <c r="D32" s="26">
        <f t="shared" si="0"/>
        <v>4.2166666666666668</v>
      </c>
      <c r="E32" s="4">
        <f t="shared" si="1"/>
        <v>1</v>
      </c>
    </row>
    <row r="33" spans="1:5" x14ac:dyDescent="0.2">
      <c r="A33" s="1">
        <v>27</v>
      </c>
      <c r="D33" s="26">
        <f t="shared" si="0"/>
        <v>4.2166666666666668</v>
      </c>
      <c r="E33" s="4">
        <f t="shared" ref="E33:E96" si="2">ROUND(1-IF(A33&lt;I$3,0,IF(A33&lt;I$4,G$3*(A33-I$3)^2,G$2+G$4*(A33-I$4)+(A33&gt;I$5)*G$5*(A33-I$5)^2)),4)</f>
        <v>1</v>
      </c>
    </row>
    <row r="34" spans="1:5" x14ac:dyDescent="0.2">
      <c r="A34" s="1">
        <v>28</v>
      </c>
      <c r="D34" s="26">
        <f t="shared" si="0"/>
        <v>4.2166666666666668</v>
      </c>
      <c r="E34" s="4">
        <f t="shared" si="2"/>
        <v>1</v>
      </c>
    </row>
    <row r="35" spans="1:5" x14ac:dyDescent="0.2">
      <c r="A35" s="1">
        <v>29</v>
      </c>
      <c r="D35" s="26">
        <f t="shared" si="0"/>
        <v>4.2166666666666668</v>
      </c>
      <c r="E35" s="4">
        <f t="shared" si="2"/>
        <v>1</v>
      </c>
    </row>
    <row r="36" spans="1:5" x14ac:dyDescent="0.2">
      <c r="A36" s="1">
        <v>30</v>
      </c>
      <c r="D36" s="26">
        <f t="shared" si="0"/>
        <v>4.2166666666666668</v>
      </c>
      <c r="E36" s="4">
        <f t="shared" si="2"/>
        <v>1</v>
      </c>
    </row>
    <row r="37" spans="1:5" x14ac:dyDescent="0.2">
      <c r="A37" s="1">
        <v>31</v>
      </c>
      <c r="D37" s="26">
        <f t="shared" si="0"/>
        <v>4.2175101687004064</v>
      </c>
      <c r="E37" s="4">
        <f t="shared" si="2"/>
        <v>0.99980000000000002</v>
      </c>
    </row>
    <row r="38" spans="1:5" x14ac:dyDescent="0.2">
      <c r="A38" s="1">
        <v>32</v>
      </c>
      <c r="D38" s="26">
        <f t="shared" si="0"/>
        <v>4.2208875542208872</v>
      </c>
      <c r="E38" s="4">
        <f t="shared" si="2"/>
        <v>0.999</v>
      </c>
    </row>
    <row r="39" spans="1:5" x14ac:dyDescent="0.2">
      <c r="A39" s="1">
        <v>33</v>
      </c>
      <c r="D39" s="26">
        <f t="shared" si="0"/>
        <v>4.2263873575891218</v>
      </c>
      <c r="E39" s="4">
        <f t="shared" si="2"/>
        <v>0.99770000000000003</v>
      </c>
    </row>
    <row r="40" spans="1:5" x14ac:dyDescent="0.2">
      <c r="A40" s="1">
        <v>34</v>
      </c>
      <c r="D40" s="26">
        <f t="shared" si="0"/>
        <v>4.2340261739799843</v>
      </c>
      <c r="E40" s="4">
        <f t="shared" si="2"/>
        <v>0.99590000000000001</v>
      </c>
    </row>
    <row r="41" spans="1:5" x14ac:dyDescent="0.2">
      <c r="A41" s="1">
        <v>35</v>
      </c>
      <c r="D41" s="26">
        <f t="shared" si="0"/>
        <v>4.2442543197450089</v>
      </c>
      <c r="E41" s="4">
        <f t="shared" si="2"/>
        <v>0.99350000000000005</v>
      </c>
    </row>
    <row r="42" spans="1:5" x14ac:dyDescent="0.2">
      <c r="A42" s="1">
        <v>36</v>
      </c>
      <c r="D42" s="26">
        <f t="shared" si="0"/>
        <v>4.2566794535298476</v>
      </c>
      <c r="E42" s="4">
        <f t="shared" si="2"/>
        <v>0.99060000000000004</v>
      </c>
    </row>
    <row r="43" spans="1:5" x14ac:dyDescent="0.2">
      <c r="A43" s="1">
        <v>37</v>
      </c>
      <c r="D43" s="26">
        <f t="shared" si="0"/>
        <v>4.271772532333773</v>
      </c>
      <c r="E43" s="4">
        <f t="shared" si="2"/>
        <v>0.98709999999999998</v>
      </c>
    </row>
    <row r="44" spans="1:5" x14ac:dyDescent="0.2">
      <c r="A44" s="1">
        <v>38</v>
      </c>
      <c r="D44" s="26">
        <f t="shared" si="0"/>
        <v>4.2891533584240333</v>
      </c>
      <c r="E44" s="4">
        <f t="shared" si="2"/>
        <v>0.98309999999999997</v>
      </c>
    </row>
    <row r="45" spans="1:5" x14ac:dyDescent="0.2">
      <c r="A45" s="1">
        <v>39</v>
      </c>
      <c r="D45" s="26">
        <f t="shared" si="0"/>
        <v>4.3093169817748258</v>
      </c>
      <c r="E45" s="4">
        <f t="shared" si="2"/>
        <v>0.97850000000000004</v>
      </c>
    </row>
    <row r="46" spans="1:5" x14ac:dyDescent="0.2">
      <c r="A46" s="1">
        <v>40</v>
      </c>
      <c r="B46" s="296">
        <v>3.3564814814814811E-3</v>
      </c>
      <c r="C46" s="26">
        <f t="shared" ref="C46:C88" si="3">B46*1440</f>
        <v>4.833333333333333</v>
      </c>
      <c r="D46" s="26">
        <f t="shared" si="0"/>
        <v>4.3318950756797481</v>
      </c>
      <c r="E46" s="4">
        <f t="shared" si="2"/>
        <v>0.97340000000000004</v>
      </c>
    </row>
    <row r="47" spans="1:5" x14ac:dyDescent="0.2">
      <c r="A47" s="1">
        <v>41</v>
      </c>
      <c r="B47" s="296">
        <v>3.8078703703703707E-3</v>
      </c>
      <c r="C47" s="26">
        <f t="shared" si="3"/>
        <v>5.4833333333333343</v>
      </c>
      <c r="D47" s="26">
        <f t="shared" si="0"/>
        <v>4.3569608045739479</v>
      </c>
      <c r="E47" s="4">
        <f t="shared" si="2"/>
        <v>0.96779999999999999</v>
      </c>
    </row>
    <row r="48" spans="1:5" x14ac:dyDescent="0.2">
      <c r="A48" s="1">
        <v>42</v>
      </c>
      <c r="B48" s="296">
        <v>3.3912037037037036E-3</v>
      </c>
      <c r="C48" s="26">
        <f t="shared" si="3"/>
        <v>4.8833333333333329</v>
      </c>
      <c r="D48" s="26">
        <f t="shared" si="0"/>
        <v>4.3850526899611761</v>
      </c>
      <c r="E48" s="4">
        <f t="shared" si="2"/>
        <v>0.96160000000000001</v>
      </c>
    </row>
    <row r="49" spans="1:5" x14ac:dyDescent="0.2">
      <c r="A49" s="1">
        <v>43</v>
      </c>
      <c r="B49" s="296">
        <v>3.472222222222222E-3</v>
      </c>
      <c r="C49" s="26">
        <f t="shared" si="3"/>
        <v>5</v>
      </c>
      <c r="D49" s="26">
        <f t="shared" si="0"/>
        <v>4.4158201556882046</v>
      </c>
      <c r="E49" s="4">
        <f t="shared" si="2"/>
        <v>0.95489999999999997</v>
      </c>
    </row>
    <row r="50" spans="1:5" x14ac:dyDescent="0.2">
      <c r="A50" s="1">
        <v>44</v>
      </c>
      <c r="B50" s="296">
        <v>3.4375E-3</v>
      </c>
      <c r="C50" s="26">
        <f t="shared" si="3"/>
        <v>4.95</v>
      </c>
      <c r="D50" s="26">
        <f t="shared" si="0"/>
        <v>4.4498381877022659</v>
      </c>
      <c r="E50" s="4">
        <f t="shared" si="2"/>
        <v>0.9476</v>
      </c>
    </row>
    <row r="51" spans="1:5" x14ac:dyDescent="0.2">
      <c r="A51" s="1">
        <v>45</v>
      </c>
      <c r="B51" s="296">
        <v>3.7152777777777774E-3</v>
      </c>
      <c r="C51" s="26">
        <f t="shared" si="3"/>
        <v>5.35</v>
      </c>
      <c r="D51" s="26">
        <f t="shared" si="0"/>
        <v>4.4867702348017309</v>
      </c>
      <c r="E51" s="4">
        <f t="shared" si="2"/>
        <v>0.93979999999999997</v>
      </c>
    </row>
    <row r="52" spans="1:5" x14ac:dyDescent="0.2">
      <c r="A52" s="1">
        <v>46</v>
      </c>
      <c r="B52" s="296">
        <v>3.7615740740740739E-3</v>
      </c>
      <c r="C52" s="26">
        <f t="shared" si="3"/>
        <v>5.4166666666666661</v>
      </c>
      <c r="D52" s="26">
        <f t="shared" si="0"/>
        <v>4.5272349867582848</v>
      </c>
      <c r="E52" s="4">
        <f t="shared" si="2"/>
        <v>0.93140000000000001</v>
      </c>
    </row>
    <row r="53" spans="1:5" x14ac:dyDescent="0.2">
      <c r="A53" s="1">
        <v>47</v>
      </c>
      <c r="B53" s="296">
        <v>3.5532407407407405E-3</v>
      </c>
      <c r="C53" s="26">
        <f t="shared" si="3"/>
        <v>5.1166666666666663</v>
      </c>
      <c r="D53" s="26">
        <f t="shared" si="0"/>
        <v>4.5709123757904244</v>
      </c>
      <c r="E53" s="4">
        <f t="shared" si="2"/>
        <v>0.92249999999999999</v>
      </c>
    </row>
    <row r="54" spans="1:5" x14ac:dyDescent="0.2">
      <c r="A54" s="1">
        <v>48</v>
      </c>
      <c r="B54" s="296">
        <v>3.5416666666666665E-3</v>
      </c>
      <c r="C54" s="26">
        <f t="shared" si="3"/>
        <v>5.0999999999999996</v>
      </c>
      <c r="D54" s="26">
        <f t="shared" si="0"/>
        <v>4.6179680940386234</v>
      </c>
      <c r="E54" s="4">
        <f t="shared" si="2"/>
        <v>0.91310000000000002</v>
      </c>
    </row>
    <row r="55" spans="1:5" x14ac:dyDescent="0.2">
      <c r="A55" s="1">
        <v>49</v>
      </c>
      <c r="C55" s="26"/>
      <c r="D55" s="26">
        <f t="shared" si="0"/>
        <v>4.6675522101689912</v>
      </c>
      <c r="E55" s="4">
        <f t="shared" si="2"/>
        <v>0.90339999999999998</v>
      </c>
    </row>
    <row r="56" spans="1:5" x14ac:dyDescent="0.2">
      <c r="A56" s="1">
        <v>50</v>
      </c>
      <c r="B56" s="296">
        <v>3.9930555555555561E-3</v>
      </c>
      <c r="C56" s="26">
        <f t="shared" si="3"/>
        <v>5.7500000000000009</v>
      </c>
      <c r="D56" s="26">
        <f t="shared" si="0"/>
        <v>4.718212673902503</v>
      </c>
      <c r="E56" s="4">
        <f t="shared" si="2"/>
        <v>0.89370000000000005</v>
      </c>
    </row>
    <row r="57" spans="1:5" x14ac:dyDescent="0.2">
      <c r="A57" s="1">
        <v>51</v>
      </c>
      <c r="B57" s="296">
        <v>3.6805555555555554E-3</v>
      </c>
      <c r="C57" s="26">
        <f t="shared" si="3"/>
        <v>5.3</v>
      </c>
      <c r="D57" s="26">
        <f t="shared" si="0"/>
        <v>4.7699849170437405</v>
      </c>
      <c r="E57" s="4">
        <f t="shared" si="2"/>
        <v>0.88400000000000001</v>
      </c>
    </row>
    <row r="58" spans="1:5" x14ac:dyDescent="0.2">
      <c r="A58" s="1">
        <v>52</v>
      </c>
      <c r="B58" s="296">
        <v>3.7384259259259263E-3</v>
      </c>
      <c r="C58" s="26">
        <f t="shared" si="3"/>
        <v>5.3833333333333337</v>
      </c>
      <c r="D58" s="26">
        <f t="shared" si="0"/>
        <v>4.8229059438026614</v>
      </c>
      <c r="E58" s="4">
        <f t="shared" si="2"/>
        <v>0.87429999999999997</v>
      </c>
    </row>
    <row r="59" spans="1:5" x14ac:dyDescent="0.2">
      <c r="A59" s="1">
        <v>53</v>
      </c>
      <c r="B59" s="296">
        <v>3.7847222222222223E-3</v>
      </c>
      <c r="C59" s="26">
        <f t="shared" si="3"/>
        <v>5.45</v>
      </c>
      <c r="D59" s="26">
        <f t="shared" si="0"/>
        <v>4.8775785617890879</v>
      </c>
      <c r="E59" s="4">
        <f t="shared" si="2"/>
        <v>0.86450000000000005</v>
      </c>
    </row>
    <row r="60" spans="1:5" x14ac:dyDescent="0.2">
      <c r="A60" s="1">
        <v>54</v>
      </c>
      <c r="B60" s="296">
        <v>3.8773148148148143E-3</v>
      </c>
      <c r="C60" s="26">
        <f t="shared" si="3"/>
        <v>5.583333333333333</v>
      </c>
      <c r="D60" s="26">
        <f t="shared" si="0"/>
        <v>4.9329277803774767</v>
      </c>
      <c r="E60" s="4">
        <f t="shared" si="2"/>
        <v>0.8548</v>
      </c>
    </row>
    <row r="61" spans="1:5" x14ac:dyDescent="0.2">
      <c r="A61" s="1">
        <v>55</v>
      </c>
      <c r="B61" s="296">
        <v>3.9236111111111112E-3</v>
      </c>
      <c r="C61" s="26">
        <f t="shared" si="3"/>
        <v>5.65</v>
      </c>
      <c r="D61" s="26">
        <f t="shared" si="0"/>
        <v>4.9895475880566407</v>
      </c>
      <c r="E61" s="4">
        <f t="shared" si="2"/>
        <v>0.84509999999999996</v>
      </c>
    </row>
    <row r="62" spans="1:5" x14ac:dyDescent="0.2">
      <c r="A62" s="1">
        <v>56</v>
      </c>
      <c r="B62" s="296">
        <v>3.7962962962962963E-3</v>
      </c>
      <c r="C62" s="26">
        <f t="shared" si="3"/>
        <v>5.4666666666666668</v>
      </c>
      <c r="D62" s="26">
        <f t="shared" si="0"/>
        <v>5.0474822440347937</v>
      </c>
      <c r="E62" s="4">
        <f t="shared" si="2"/>
        <v>0.83540000000000003</v>
      </c>
    </row>
    <row r="63" spans="1:5" x14ac:dyDescent="0.2">
      <c r="A63" s="1">
        <v>57</v>
      </c>
      <c r="B63" s="296">
        <v>3.8425925925925923E-3</v>
      </c>
      <c r="C63" s="26">
        <f t="shared" si="3"/>
        <v>5.5333333333333332</v>
      </c>
      <c r="D63" s="26">
        <f t="shared" si="0"/>
        <v>5.1067780872794799</v>
      </c>
      <c r="E63" s="4">
        <f t="shared" si="2"/>
        <v>0.82569999999999999</v>
      </c>
    </row>
    <row r="64" spans="1:5" x14ac:dyDescent="0.2">
      <c r="A64" s="1">
        <v>58</v>
      </c>
      <c r="B64" s="296">
        <v>4.1319444444444442E-3</v>
      </c>
      <c r="C64" s="26">
        <f t="shared" si="3"/>
        <v>5.9499999999999993</v>
      </c>
      <c r="D64" s="26">
        <f t="shared" si="0"/>
        <v>5.1674836601307197</v>
      </c>
      <c r="E64" s="4">
        <f t="shared" si="2"/>
        <v>0.81599999999999995</v>
      </c>
    </row>
    <row r="65" spans="1:5" x14ac:dyDescent="0.2">
      <c r="A65" s="1">
        <v>59</v>
      </c>
      <c r="B65" s="296">
        <v>4.2824074074074075E-3</v>
      </c>
      <c r="C65" s="26">
        <f t="shared" si="3"/>
        <v>6.166666666666667</v>
      </c>
      <c r="D65" s="26">
        <f t="shared" si="0"/>
        <v>5.2296498408367444</v>
      </c>
      <c r="E65" s="4">
        <f t="shared" si="2"/>
        <v>0.80630000000000002</v>
      </c>
    </row>
    <row r="66" spans="1:5" x14ac:dyDescent="0.2">
      <c r="A66" s="1">
        <v>60</v>
      </c>
      <c r="B66" s="296">
        <v>4.0972222222222226E-3</v>
      </c>
      <c r="C66" s="26">
        <f t="shared" si="3"/>
        <v>5.9</v>
      </c>
      <c r="D66" s="26">
        <f t="shared" si="0"/>
        <v>5.2933299857728686</v>
      </c>
      <c r="E66" s="4">
        <f t="shared" si="2"/>
        <v>0.79659999999999997</v>
      </c>
    </row>
    <row r="67" spans="1:5" x14ac:dyDescent="0.2">
      <c r="A67" s="1">
        <v>61</v>
      </c>
      <c r="B67" s="296">
        <v>3.9814814814814817E-3</v>
      </c>
      <c r="C67" s="26">
        <f t="shared" si="3"/>
        <v>5.7333333333333334</v>
      </c>
      <c r="D67" s="26">
        <f t="shared" si="0"/>
        <v>5.3585800821790146</v>
      </c>
      <c r="E67" s="4">
        <f t="shared" si="2"/>
        <v>0.78690000000000004</v>
      </c>
    </row>
    <row r="68" spans="1:5" x14ac:dyDescent="0.2">
      <c r="A68" s="1">
        <v>62</v>
      </c>
      <c r="B68" s="296">
        <v>4.2245370370370371E-3</v>
      </c>
      <c r="C68" s="26">
        <f t="shared" si="3"/>
        <v>6.083333333333333</v>
      </c>
      <c r="D68" s="26">
        <f t="shared" si="0"/>
        <v>5.4254589123348778</v>
      </c>
      <c r="E68" s="4">
        <f t="shared" si="2"/>
        <v>0.7772</v>
      </c>
    </row>
    <row r="69" spans="1:5" x14ac:dyDescent="0.2">
      <c r="A69" s="1">
        <v>63</v>
      </c>
      <c r="B69" s="296">
        <v>3.9236111111111112E-3</v>
      </c>
      <c r="C69" s="26">
        <f t="shared" si="3"/>
        <v>5.65</v>
      </c>
      <c r="D69" s="26">
        <f t="shared" si="0"/>
        <v>5.494744157762141</v>
      </c>
      <c r="E69" s="4">
        <f t="shared" si="2"/>
        <v>0.76739999999999997</v>
      </c>
    </row>
    <row r="70" spans="1:5" x14ac:dyDescent="0.2">
      <c r="A70" s="1">
        <v>64</v>
      </c>
      <c r="B70" s="296">
        <v>4.0277777777777777E-3</v>
      </c>
      <c r="C70" s="26">
        <f t="shared" si="3"/>
        <v>5.8</v>
      </c>
      <c r="D70" s="26">
        <f t="shared" si="0"/>
        <v>5.5650873256785882</v>
      </c>
      <c r="E70" s="4">
        <f t="shared" si="2"/>
        <v>0.75770000000000004</v>
      </c>
    </row>
    <row r="71" spans="1:5" x14ac:dyDescent="0.2">
      <c r="A71" s="1">
        <v>65</v>
      </c>
      <c r="B71" s="296">
        <v>4.2592592592592595E-3</v>
      </c>
      <c r="C71" s="26">
        <f t="shared" si="3"/>
        <v>6.1333333333333337</v>
      </c>
      <c r="D71" s="26">
        <f t="shared" si="0"/>
        <v>5.6372549019607847</v>
      </c>
      <c r="E71" s="4">
        <f t="shared" si="2"/>
        <v>0.748</v>
      </c>
    </row>
    <row r="72" spans="1:5" x14ac:dyDescent="0.2">
      <c r="A72" s="1">
        <v>66</v>
      </c>
      <c r="B72" s="296">
        <v>4.2361111111111106E-3</v>
      </c>
      <c r="C72" s="26">
        <f t="shared" si="3"/>
        <v>6.1</v>
      </c>
      <c r="D72" s="26">
        <f t="shared" si="0"/>
        <v>5.7113187954309454</v>
      </c>
      <c r="E72" s="4">
        <f t="shared" si="2"/>
        <v>0.73829999999999996</v>
      </c>
    </row>
    <row r="73" spans="1:5" x14ac:dyDescent="0.2">
      <c r="A73" s="1">
        <v>67</v>
      </c>
      <c r="C73" s="26"/>
      <c r="D73" s="26">
        <f t="shared" ref="D73:D104" si="4">E$4/E73</f>
        <v>5.787354744258395</v>
      </c>
      <c r="E73" s="4">
        <f t="shared" si="2"/>
        <v>0.72860000000000003</v>
      </c>
    </row>
    <row r="74" spans="1:5" x14ac:dyDescent="0.2">
      <c r="A74" s="1">
        <v>68</v>
      </c>
      <c r="B74" s="296">
        <v>4.2476851851851851E-3</v>
      </c>
      <c r="C74" s="26">
        <f t="shared" si="3"/>
        <v>6.1166666666666663</v>
      </c>
      <c r="D74" s="26">
        <f t="shared" si="4"/>
        <v>5.8654425743033345</v>
      </c>
      <c r="E74" s="4">
        <f t="shared" si="2"/>
        <v>0.71889999999999998</v>
      </c>
    </row>
    <row r="75" spans="1:5" x14ac:dyDescent="0.2">
      <c r="A75" s="1">
        <v>69</v>
      </c>
      <c r="B75" s="296">
        <v>4.6180555555555558E-3</v>
      </c>
      <c r="C75" s="26">
        <f t="shared" si="3"/>
        <v>6.65</v>
      </c>
      <c r="D75" s="26">
        <f t="shared" si="4"/>
        <v>5.9456664786614022</v>
      </c>
      <c r="E75" s="4">
        <f t="shared" si="2"/>
        <v>0.70920000000000005</v>
      </c>
    </row>
    <row r="76" spans="1:5" x14ac:dyDescent="0.2">
      <c r="A76" s="1">
        <v>70</v>
      </c>
      <c r="B76" s="296">
        <v>4.6064814814814814E-3</v>
      </c>
      <c r="C76" s="26">
        <f t="shared" si="3"/>
        <v>6.6333333333333329</v>
      </c>
      <c r="D76" s="26">
        <f t="shared" si="4"/>
        <v>6.0281153204670002</v>
      </c>
      <c r="E76" s="4">
        <f t="shared" si="2"/>
        <v>0.69950000000000001</v>
      </c>
    </row>
    <row r="77" spans="1:5" x14ac:dyDescent="0.2">
      <c r="A77" s="1">
        <v>71</v>
      </c>
      <c r="B77" s="296">
        <v>4.4560185185185189E-3</v>
      </c>
      <c r="C77" s="26">
        <f t="shared" si="3"/>
        <v>6.416666666666667</v>
      </c>
      <c r="D77" s="26">
        <f t="shared" si="4"/>
        <v>6.1128829612448055</v>
      </c>
      <c r="E77" s="4">
        <f t="shared" si="2"/>
        <v>0.68979999999999997</v>
      </c>
    </row>
    <row r="78" spans="1:5" x14ac:dyDescent="0.2">
      <c r="A78" s="1">
        <v>72</v>
      </c>
      <c r="C78" s="26"/>
      <c r="D78" s="26">
        <f t="shared" si="4"/>
        <v>6.2000686173601922</v>
      </c>
      <c r="E78" s="4">
        <f t="shared" si="2"/>
        <v>0.68010000000000004</v>
      </c>
    </row>
    <row r="79" spans="1:5" x14ac:dyDescent="0.2">
      <c r="A79" s="1">
        <v>73</v>
      </c>
      <c r="C79" s="26"/>
      <c r="D79" s="26">
        <f t="shared" si="4"/>
        <v>6.2907155999801088</v>
      </c>
      <c r="E79" s="4">
        <f t="shared" si="2"/>
        <v>0.67030000000000001</v>
      </c>
    </row>
    <row r="80" spans="1:5" x14ac:dyDescent="0.2">
      <c r="A80" s="1">
        <v>74</v>
      </c>
      <c r="B80" s="296">
        <v>5.5902777777777782E-3</v>
      </c>
      <c r="C80" s="26">
        <f t="shared" si="3"/>
        <v>8.0500000000000007</v>
      </c>
      <c r="D80" s="26">
        <f t="shared" si="4"/>
        <v>6.3830860833585632</v>
      </c>
      <c r="E80" s="4">
        <f t="shared" si="2"/>
        <v>0.66059999999999997</v>
      </c>
    </row>
    <row r="81" spans="1:5" x14ac:dyDescent="0.2">
      <c r="A81" s="1">
        <v>75</v>
      </c>
      <c r="B81" s="296">
        <v>5.8101851851851856E-3</v>
      </c>
      <c r="C81" s="26">
        <f t="shared" si="3"/>
        <v>8.3666666666666671</v>
      </c>
      <c r="D81" s="26">
        <f t="shared" si="4"/>
        <v>6.4782096584216724</v>
      </c>
      <c r="E81" s="4">
        <f t="shared" si="2"/>
        <v>0.65090000000000003</v>
      </c>
    </row>
    <row r="82" spans="1:5" x14ac:dyDescent="0.2">
      <c r="A82" s="1">
        <v>76</v>
      </c>
      <c r="B82" s="296">
        <v>7.1180555555555554E-3</v>
      </c>
      <c r="C82" s="26">
        <f t="shared" si="3"/>
        <v>10.25</v>
      </c>
      <c r="D82" s="26">
        <f t="shared" si="4"/>
        <v>6.5762112705344151</v>
      </c>
      <c r="E82" s="4">
        <f t="shared" si="2"/>
        <v>0.64119999999999999</v>
      </c>
    </row>
    <row r="83" spans="1:5" x14ac:dyDescent="0.2">
      <c r="A83" s="1">
        <v>77</v>
      </c>
      <c r="C83" s="26"/>
      <c r="D83" s="26">
        <f t="shared" si="4"/>
        <v>6.6772235418316184</v>
      </c>
      <c r="E83" s="4">
        <f t="shared" si="2"/>
        <v>0.63149999999999995</v>
      </c>
    </row>
    <row r="84" spans="1:5" x14ac:dyDescent="0.2">
      <c r="A84" s="1">
        <v>78</v>
      </c>
      <c r="C84" s="26"/>
      <c r="D84" s="26">
        <f t="shared" si="4"/>
        <v>6.7813873700010721</v>
      </c>
      <c r="E84" s="4">
        <f t="shared" si="2"/>
        <v>0.62180000000000002</v>
      </c>
    </row>
    <row r="85" spans="1:5" x14ac:dyDescent="0.2">
      <c r="A85" s="1">
        <v>79</v>
      </c>
      <c r="C85" s="26"/>
      <c r="D85" s="26">
        <f t="shared" si="4"/>
        <v>6.889978213507626</v>
      </c>
      <c r="E85" s="4">
        <f t="shared" si="2"/>
        <v>0.61199999999999999</v>
      </c>
    </row>
    <row r="86" spans="1:5" x14ac:dyDescent="0.2">
      <c r="A86" s="1">
        <v>80</v>
      </c>
      <c r="B86" s="296">
        <v>7.5925925925925926E-3</v>
      </c>
      <c r="C86" s="26">
        <f t="shared" si="3"/>
        <v>10.933333333333334</v>
      </c>
      <c r="D86" s="26">
        <f t="shared" si="4"/>
        <v>7.0125838461112044</v>
      </c>
      <c r="E86" s="4">
        <f t="shared" si="2"/>
        <v>0.60129999999999995</v>
      </c>
    </row>
    <row r="87" spans="1:5" x14ac:dyDescent="0.2">
      <c r="A87" s="1">
        <v>81</v>
      </c>
      <c r="B87" s="296">
        <v>6.215277777777777E-3</v>
      </c>
      <c r="C87" s="26">
        <f t="shared" si="3"/>
        <v>8.9499999999999993</v>
      </c>
      <c r="D87" s="26">
        <f t="shared" si="4"/>
        <v>7.1505285173251938</v>
      </c>
      <c r="E87" s="4">
        <f t="shared" si="2"/>
        <v>0.5897</v>
      </c>
    </row>
    <row r="88" spans="1:5" x14ac:dyDescent="0.2">
      <c r="A88" s="1">
        <v>82</v>
      </c>
      <c r="B88" s="296">
        <v>7.9976851851851858E-3</v>
      </c>
      <c r="C88" s="26">
        <f t="shared" si="3"/>
        <v>11.516666666666667</v>
      </c>
      <c r="D88" s="26">
        <f t="shared" si="4"/>
        <v>7.305382305382305</v>
      </c>
      <c r="E88" s="4">
        <f t="shared" si="2"/>
        <v>0.57720000000000005</v>
      </c>
    </row>
    <row r="89" spans="1:5" x14ac:dyDescent="0.2">
      <c r="A89" s="1">
        <v>83</v>
      </c>
      <c r="D89" s="26">
        <f t="shared" si="4"/>
        <v>7.4803382413813502</v>
      </c>
      <c r="E89" s="4">
        <f t="shared" si="2"/>
        <v>0.56369999999999998</v>
      </c>
    </row>
    <row r="90" spans="1:5" x14ac:dyDescent="0.2">
      <c r="A90" s="1">
        <v>84</v>
      </c>
      <c r="D90" s="26">
        <f t="shared" si="4"/>
        <v>7.6764366769828269</v>
      </c>
      <c r="E90" s="4">
        <f t="shared" si="2"/>
        <v>0.54930000000000001</v>
      </c>
    </row>
    <row r="91" spans="1:5" x14ac:dyDescent="0.2">
      <c r="A91" s="1">
        <v>85</v>
      </c>
      <c r="D91" s="26">
        <f t="shared" si="4"/>
        <v>7.8963795255930087</v>
      </c>
      <c r="E91" s="4">
        <f t="shared" si="2"/>
        <v>0.53400000000000003</v>
      </c>
    </row>
    <row r="92" spans="1:5" x14ac:dyDescent="0.2">
      <c r="A92" s="1">
        <v>86</v>
      </c>
      <c r="D92" s="26">
        <f t="shared" si="4"/>
        <v>8.1450003219367719</v>
      </c>
      <c r="E92" s="4">
        <f t="shared" si="2"/>
        <v>0.51770000000000005</v>
      </c>
    </row>
    <row r="93" spans="1:5" x14ac:dyDescent="0.2">
      <c r="A93" s="1">
        <v>87</v>
      </c>
      <c r="D93" s="26">
        <f t="shared" si="4"/>
        <v>8.4265920596855857</v>
      </c>
      <c r="E93" s="4">
        <f t="shared" si="2"/>
        <v>0.50039999999999996</v>
      </c>
    </row>
    <row r="94" spans="1:5" x14ac:dyDescent="0.2">
      <c r="A94" s="1">
        <v>88</v>
      </c>
      <c r="D94" s="26">
        <f t="shared" si="4"/>
        <v>8.7428294975464791</v>
      </c>
      <c r="E94" s="4">
        <f t="shared" si="2"/>
        <v>0.48230000000000001</v>
      </c>
    </row>
    <row r="95" spans="1:5" x14ac:dyDescent="0.2">
      <c r="A95" s="1">
        <v>89</v>
      </c>
      <c r="D95" s="26">
        <f t="shared" si="4"/>
        <v>9.1033390903857221</v>
      </c>
      <c r="E95" s="4">
        <f t="shared" si="2"/>
        <v>0.4632</v>
      </c>
    </row>
    <row r="96" spans="1:5" x14ac:dyDescent="0.2">
      <c r="A96" s="1">
        <v>90</v>
      </c>
      <c r="D96" s="26">
        <f t="shared" si="4"/>
        <v>9.5162867674716018</v>
      </c>
      <c r="E96" s="4">
        <f t="shared" si="2"/>
        <v>0.44309999999999999</v>
      </c>
    </row>
    <row r="97" spans="1:5" x14ac:dyDescent="0.2">
      <c r="A97" s="1">
        <v>91</v>
      </c>
      <c r="D97" s="26">
        <f t="shared" si="4"/>
        <v>9.9897338703308858</v>
      </c>
      <c r="E97" s="4">
        <f t="shared" ref="E97:E106" si="5">ROUND(1-IF(A97&lt;I$3,0,IF(A97&lt;I$4,G$3*(A97-I$3)^2,G$2+G$4*(A97-I$4)+(A97&gt;I$5)*G$5*(A97-I$5)^2)),4)</f>
        <v>0.42209999999999998</v>
      </c>
    </row>
    <row r="98" spans="1:5" x14ac:dyDescent="0.2">
      <c r="A98" s="1">
        <v>92</v>
      </c>
      <c r="D98" s="26">
        <f t="shared" si="4"/>
        <v>10.536398467432951</v>
      </c>
      <c r="E98" s="4">
        <f t="shared" si="5"/>
        <v>0.4002</v>
      </c>
    </row>
    <row r="99" spans="1:5" x14ac:dyDescent="0.2">
      <c r="A99" s="1">
        <v>93</v>
      </c>
      <c r="D99" s="26">
        <f t="shared" si="4"/>
        <v>11.175898931000971</v>
      </c>
      <c r="E99" s="4">
        <f t="shared" si="5"/>
        <v>0.37730000000000002</v>
      </c>
    </row>
    <row r="100" spans="1:5" x14ac:dyDescent="0.2">
      <c r="A100" s="1">
        <v>94</v>
      </c>
      <c r="D100" s="26">
        <f t="shared" si="4"/>
        <v>11.928335690711929</v>
      </c>
      <c r="E100" s="4">
        <f t="shared" si="5"/>
        <v>0.35349999999999998</v>
      </c>
    </row>
    <row r="101" spans="1:5" x14ac:dyDescent="0.2">
      <c r="A101" s="1">
        <v>95</v>
      </c>
      <c r="D101" s="26">
        <f t="shared" si="4"/>
        <v>12.824412003244122</v>
      </c>
      <c r="E101" s="4">
        <f t="shared" si="5"/>
        <v>0.32879999999999998</v>
      </c>
    </row>
    <row r="102" spans="1:5" x14ac:dyDescent="0.2">
      <c r="A102" s="1">
        <v>96</v>
      </c>
      <c r="D102" s="26">
        <f t="shared" si="4"/>
        <v>13.911800285934236</v>
      </c>
      <c r="E102" s="4">
        <f t="shared" si="5"/>
        <v>0.30309999999999998</v>
      </c>
    </row>
    <row r="103" spans="1:5" x14ac:dyDescent="0.2">
      <c r="A103" s="1">
        <v>97</v>
      </c>
      <c r="D103" s="26">
        <f t="shared" si="4"/>
        <v>15.255668113844671</v>
      </c>
      <c r="E103" s="4">
        <f t="shared" si="5"/>
        <v>0.27639999999999998</v>
      </c>
    </row>
    <row r="104" spans="1:5" x14ac:dyDescent="0.2">
      <c r="A104" s="1">
        <v>98</v>
      </c>
      <c r="D104" s="26">
        <f t="shared" si="4"/>
        <v>16.941207981786526</v>
      </c>
      <c r="E104" s="4">
        <f t="shared" si="5"/>
        <v>0.24890000000000001</v>
      </c>
    </row>
    <row r="105" spans="1:5" x14ac:dyDescent="0.2">
      <c r="A105" s="1">
        <v>99</v>
      </c>
      <c r="D105" s="26">
        <f>E$4/E105</f>
        <v>19.131881427707199</v>
      </c>
      <c r="E105" s="4">
        <f t="shared" si="5"/>
        <v>0.22040000000000001</v>
      </c>
    </row>
    <row r="106" spans="1:5" x14ac:dyDescent="0.2">
      <c r="A106" s="1">
        <v>100</v>
      </c>
      <c r="D106" s="26">
        <f>E$4/E106</f>
        <v>22.08835341365462</v>
      </c>
      <c r="E106" s="4">
        <f t="shared" si="5"/>
        <v>0.19089999999999999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8"/>
  <sheetViews>
    <sheetView zoomScale="87" zoomScaleNormal="87" workbookViewId="0">
      <pane xSplit="1" ySplit="5" topLeftCell="B6" activePane="bottomRight" state="frozen"/>
      <selection pane="topRight"/>
      <selection pane="bottomLeft"/>
      <selection pane="bottomRight" activeCell="M4" sqref="M4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297" t="s">
        <v>1472</v>
      </c>
      <c r="B1" s="49"/>
    </row>
    <row r="2" spans="1:23" ht="15.75" thickBot="1" x14ac:dyDescent="0.25">
      <c r="A2" s="50" t="s">
        <v>71</v>
      </c>
      <c r="B2" s="286" t="s">
        <v>1463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87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88">
        <v>253</v>
      </c>
      <c r="C4" s="55">
        <f>Parameters!H13</f>
        <v>884</v>
      </c>
      <c r="D4" s="55">
        <f>Parameters!H14</f>
        <v>1062</v>
      </c>
      <c r="E4" s="55">
        <f>Parameters!H15</f>
        <v>1140</v>
      </c>
      <c r="F4" s="55">
        <f>Parameters!$H16</f>
        <v>1421.9999999999998</v>
      </c>
      <c r="G4" s="55">
        <f>Parameters!H17</f>
        <v>1429.9999999999998</v>
      </c>
      <c r="H4" s="55">
        <f>Parameters!$H18</f>
        <v>1783</v>
      </c>
      <c r="I4" s="55">
        <f>Parameters!$H19</f>
        <v>2160</v>
      </c>
      <c r="J4" s="55">
        <f>Parameters!$H20</f>
        <v>2735.0000000000005</v>
      </c>
      <c r="K4" s="55">
        <f>Parameters!$H21</f>
        <v>2939.9999999999995</v>
      </c>
      <c r="L4" s="55">
        <f>Parameters!$H22</f>
        <v>3689.9999999999995</v>
      </c>
      <c r="M4" s="55">
        <f>Parameters!$H23</f>
        <v>3898</v>
      </c>
      <c r="N4" s="55">
        <f>Parameters!$H24</f>
        <v>4639.9999999999991</v>
      </c>
      <c r="O4" s="55">
        <f>Parameters!$H25</f>
        <v>5625</v>
      </c>
      <c r="P4" s="55">
        <f>Parameters!$H26</f>
        <v>8043.9999999999991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289">
        <v>2.9282407407407412E-3</v>
      </c>
      <c r="C5" s="56">
        <f>C4/86400</f>
        <v>1.0231481481481482E-2</v>
      </c>
      <c r="D5" s="56">
        <f>D4/86400</f>
        <v>1.2291666666666666E-2</v>
      </c>
      <c r="E5" s="56">
        <f>ROUND(+E4/86400,4)</f>
        <v>1.32E-2</v>
      </c>
      <c r="F5" s="56">
        <f t="shared" ref="F5:V5" si="0">F4/86400</f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4.5115740740740741E-2</v>
      </c>
      <c r="N5" s="56">
        <f t="shared" si="0"/>
        <v>5.3703703703703691E-2</v>
      </c>
      <c r="O5" s="56">
        <f t="shared" si="0"/>
        <v>6.5104166666666671E-2</v>
      </c>
      <c r="P5" s="56">
        <f t="shared" si="0"/>
        <v>9.3101851851851838E-2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7">
        <f t="shared" si="0"/>
        <v>0.45949074074074076</v>
      </c>
      <c r="U5" s="57">
        <f t="shared" si="0"/>
        <v>0.50347222222222221</v>
      </c>
      <c r="V5" s="57">
        <f t="shared" si="0"/>
        <v>0.66666666666666663</v>
      </c>
      <c r="W5" s="52"/>
    </row>
    <row r="6" spans="1:23" x14ac:dyDescent="0.2">
      <c r="A6" s="58">
        <v>5</v>
      </c>
      <c r="B6" s="59">
        <f>ROUND(+Mile!E11,4)</f>
        <v>0.72199999999999998</v>
      </c>
      <c r="C6" s="59">
        <f>ROUND(+'5K'!E11,4)</f>
        <v>0.72199999999999998</v>
      </c>
      <c r="D6" s="59">
        <f>ROUND(+'6K'!E11,4)</f>
        <v>0.70699999999999996</v>
      </c>
      <c r="E6" s="59">
        <f>ROUND(+'4MI'!E11,4)</f>
        <v>0.70099999999999996</v>
      </c>
      <c r="F6" s="59">
        <f>ROUND(+'8K'!$E11,4)</f>
        <v>0.68500000000000005</v>
      </c>
      <c r="G6" s="59">
        <f>ROUND(+'5MI'!E11,4)</f>
        <v>0.68500000000000005</v>
      </c>
      <c r="H6" s="59">
        <f>ROUND(+'10K'!$E11,4)</f>
        <v>0.68500000000000005</v>
      </c>
      <c r="I6" s="59">
        <f>ROUND(+'12K'!$E11,4)</f>
        <v>0.68130000000000002</v>
      </c>
      <c r="J6" s="59">
        <f>ROUND(+'15K'!$E11,4)</f>
        <v>0.67269999999999996</v>
      </c>
      <c r="K6" s="59">
        <f>ROUND(+'10MI'!$E11,4)</f>
        <v>0.6673</v>
      </c>
      <c r="L6" s="59">
        <f>ROUND(+'20K'!$E11,4)</f>
        <v>0.64170000000000005</v>
      </c>
      <c r="M6" s="59">
        <f>ROUND(+H.Marathon!$E11,4)</f>
        <v>0.63349999999999995</v>
      </c>
      <c r="N6" s="59">
        <f>ROUND(+'25K'!$E11,4)</f>
        <v>0.63349999999999995</v>
      </c>
      <c r="O6" s="59">
        <f>ROUND(+'30K'!$E11,4)</f>
        <v>0.65400000000000003</v>
      </c>
      <c r="P6" s="59">
        <f>ROUND(+Marathon!$E11,4)</f>
        <v>0.67700000000000005</v>
      </c>
      <c r="Q6" s="59">
        <f>ROUND(+Marathon!$E11,4)</f>
        <v>0.67700000000000005</v>
      </c>
      <c r="R6" s="59">
        <f>ROUND(+Marathon!$E11,4)</f>
        <v>0.67700000000000005</v>
      </c>
      <c r="S6" s="59">
        <f>ROUND(+Marathon!$E11,4)</f>
        <v>0.67700000000000005</v>
      </c>
      <c r="T6" s="59">
        <f>ROUND(+Marathon!$E11,4)</f>
        <v>0.67700000000000005</v>
      </c>
      <c r="U6" s="59">
        <f>ROUND(+Marathon!$E11,4)</f>
        <v>0.67700000000000005</v>
      </c>
      <c r="V6" s="59">
        <f>ROUND(+Marathon!$E11,4)</f>
        <v>0.67700000000000005</v>
      </c>
      <c r="W6" s="52"/>
    </row>
    <row r="7" spans="1:23" x14ac:dyDescent="0.2">
      <c r="A7" s="54">
        <v>6</v>
      </c>
      <c r="B7" s="60">
        <f>ROUND(+Mile!E12,4)</f>
        <v>0.75129999999999997</v>
      </c>
      <c r="C7" s="60">
        <f>ROUND(+'5K'!E12,4)</f>
        <v>0.75129999999999997</v>
      </c>
      <c r="D7" s="60">
        <f>ROUND(+'6K'!E12,4)</f>
        <v>0.73919999999999997</v>
      </c>
      <c r="E7" s="60">
        <f>ROUND(+'4MI'!E12,4)</f>
        <v>0.73429999999999995</v>
      </c>
      <c r="F7" s="60">
        <f>ROUND(+'8K'!$E12,4)</f>
        <v>0.7198</v>
      </c>
      <c r="G7" s="60">
        <f>ROUND(+'5MI'!E12,4)</f>
        <v>0.7198</v>
      </c>
      <c r="H7" s="60">
        <f>ROUND(+'10K'!$E12,4)</f>
        <v>0.71830000000000005</v>
      </c>
      <c r="I7" s="61">
        <f>ROUND(+'12K'!$E12,4)</f>
        <v>0.71509999999999996</v>
      </c>
      <c r="J7" s="60">
        <f>ROUND(+'15K'!$E12,4)</f>
        <v>0.70699999999999996</v>
      </c>
      <c r="K7" s="60">
        <f>ROUND(+'10MI'!$E12,4)</f>
        <v>0.70179999999999998</v>
      </c>
      <c r="L7" s="60">
        <f>ROUND(+'20K'!$E12,4)</f>
        <v>0.67749999999999999</v>
      </c>
      <c r="M7" s="60">
        <f>ROUND(+H.Marathon!$E12,4)</f>
        <v>0.66979999999999995</v>
      </c>
      <c r="N7" s="60">
        <f>ROUND(+'25K'!$E12,4)</f>
        <v>0.66979999999999995</v>
      </c>
      <c r="O7" s="60">
        <f>ROUND(+'30K'!$E12,4)</f>
        <v>0.68820000000000003</v>
      </c>
      <c r="P7" s="60">
        <f>ROUND(+Marathon!$E12,4)</f>
        <v>0.71030000000000004</v>
      </c>
      <c r="Q7" s="60">
        <f>ROUND(+Marathon!$E12,4)</f>
        <v>0.71030000000000004</v>
      </c>
      <c r="R7" s="60">
        <f>ROUND(+Marathon!$E12,4)</f>
        <v>0.71030000000000004</v>
      </c>
      <c r="S7" s="60">
        <f>ROUND(+Marathon!$E12,4)</f>
        <v>0.71030000000000004</v>
      </c>
      <c r="T7" s="60">
        <f>ROUND(+Marathon!$E12,4)</f>
        <v>0.71030000000000004</v>
      </c>
      <c r="U7" s="60">
        <f>ROUND(+Marathon!$E12,4)</f>
        <v>0.71030000000000004</v>
      </c>
      <c r="V7" s="60">
        <f>ROUND(+Marathon!$E12,4)</f>
        <v>0.71030000000000004</v>
      </c>
      <c r="W7" s="52"/>
    </row>
    <row r="8" spans="1:23" x14ac:dyDescent="0.2">
      <c r="A8" s="54">
        <v>7</v>
      </c>
      <c r="B8" s="60">
        <f>ROUND(+Mile!E13,4)</f>
        <v>0.7792</v>
      </c>
      <c r="C8" s="60">
        <f>ROUND(+'5K'!E13,4)</f>
        <v>0.7792</v>
      </c>
      <c r="D8" s="60">
        <f>ROUND(+'6K'!E13,4)</f>
        <v>0.76959999999999995</v>
      </c>
      <c r="E8" s="60">
        <f>ROUND(+'4MI'!E13,4)</f>
        <v>0.76580000000000004</v>
      </c>
      <c r="F8" s="60">
        <f>ROUND(+'8K'!$E13,4)</f>
        <v>0.75260000000000005</v>
      </c>
      <c r="G8" s="60">
        <f>ROUND(+'5MI'!E13,4)</f>
        <v>0.75260000000000005</v>
      </c>
      <c r="H8" s="60">
        <f>ROUND(+'10K'!$E13,4)</f>
        <v>0.74980000000000002</v>
      </c>
      <c r="I8" s="61">
        <f>ROUND(+'12K'!$E13,4)</f>
        <v>0.74709999999999999</v>
      </c>
      <c r="J8" s="60">
        <f>ROUND(+'15K'!$E13,4)</f>
        <v>0.73950000000000005</v>
      </c>
      <c r="K8" s="60">
        <f>ROUND(+'10MI'!$E13,4)</f>
        <v>0.73450000000000004</v>
      </c>
      <c r="L8" s="60">
        <f>ROUND(+'20K'!$E13,4)</f>
        <v>0.71140000000000003</v>
      </c>
      <c r="M8" s="60">
        <f>ROUND(+H.Marathon!$E13,4)</f>
        <v>0.70430000000000004</v>
      </c>
      <c r="N8" s="60">
        <f>ROUND(+'25K'!$E13,4)</f>
        <v>0.70430000000000004</v>
      </c>
      <c r="O8" s="60">
        <f>ROUND(+'30K'!$E13,4)</f>
        <v>0.72060000000000002</v>
      </c>
      <c r="P8" s="60">
        <f>ROUND(+Marathon!$E13,4)</f>
        <v>0.74180000000000001</v>
      </c>
      <c r="Q8" s="60">
        <f>ROUND(+Marathon!$E13,4)</f>
        <v>0.74180000000000001</v>
      </c>
      <c r="R8" s="60">
        <f>ROUND(+Marathon!$E13,4)</f>
        <v>0.74180000000000001</v>
      </c>
      <c r="S8" s="60">
        <f>ROUND(+Marathon!$E13,4)</f>
        <v>0.74180000000000001</v>
      </c>
      <c r="T8" s="60">
        <f>ROUND(+Marathon!$E13,4)</f>
        <v>0.74180000000000001</v>
      </c>
      <c r="U8" s="60">
        <f>ROUND(+Marathon!$E13,4)</f>
        <v>0.74180000000000001</v>
      </c>
      <c r="V8" s="60">
        <f>ROUND(+Marathon!$E13,4)</f>
        <v>0.74180000000000001</v>
      </c>
      <c r="W8" s="52"/>
    </row>
    <row r="9" spans="1:23" x14ac:dyDescent="0.2">
      <c r="A9" s="54">
        <v>8</v>
      </c>
      <c r="B9" s="60">
        <f>ROUND(+Mile!E14,4)</f>
        <v>0.80569999999999997</v>
      </c>
      <c r="C9" s="60">
        <f>ROUND(+'5K'!E14,4)</f>
        <v>0.80569999999999997</v>
      </c>
      <c r="D9" s="60">
        <f>ROUND(+'6K'!E14,4)</f>
        <v>0.7984</v>
      </c>
      <c r="E9" s="60">
        <f>ROUND(+'4MI'!E14,4)</f>
        <v>0.7954</v>
      </c>
      <c r="F9" s="60">
        <f>ROUND(+'8K'!$E14,4)</f>
        <v>0.78349999999999997</v>
      </c>
      <c r="G9" s="60">
        <f>ROUND(+'5MI'!E14,4)</f>
        <v>0.78349999999999997</v>
      </c>
      <c r="H9" s="60">
        <f>ROUND(+'10K'!$E14,4)</f>
        <v>0.77939999999999998</v>
      </c>
      <c r="I9" s="61">
        <f>ROUND(+'12K'!$E14,4)</f>
        <v>0.7772</v>
      </c>
      <c r="J9" s="60">
        <f>ROUND(+'15K'!$E14,4)</f>
        <v>0.77010000000000001</v>
      </c>
      <c r="K9" s="60">
        <f>ROUND(+'10MI'!$E14,4)</f>
        <v>0.76539999999999997</v>
      </c>
      <c r="L9" s="60">
        <f>ROUND(+'20K'!$E14,4)</f>
        <v>0.74360000000000004</v>
      </c>
      <c r="M9" s="60">
        <f>ROUND(+H.Marathon!$E14,4)</f>
        <v>0.7369</v>
      </c>
      <c r="N9" s="60">
        <f>ROUND(+'25K'!$E14,4)</f>
        <v>0.7369</v>
      </c>
      <c r="O9" s="60">
        <f>ROUND(+'30K'!$E14,4)</f>
        <v>0.75139999999999996</v>
      </c>
      <c r="P9" s="60">
        <f>ROUND(+Marathon!$E14,4)</f>
        <v>0.77139999999999997</v>
      </c>
      <c r="Q9" s="60">
        <f>ROUND(+Marathon!$E14,4)</f>
        <v>0.77139999999999997</v>
      </c>
      <c r="R9" s="60">
        <f>ROUND(+Marathon!$E14,4)</f>
        <v>0.77139999999999997</v>
      </c>
      <c r="S9" s="60">
        <f>ROUND(+Marathon!$E14,4)</f>
        <v>0.77139999999999997</v>
      </c>
      <c r="T9" s="60">
        <f>ROUND(+Marathon!$E14,4)</f>
        <v>0.77139999999999997</v>
      </c>
      <c r="U9" s="60">
        <f>ROUND(+Marathon!$E14,4)</f>
        <v>0.77139999999999997</v>
      </c>
      <c r="V9" s="60">
        <f>ROUND(+Marathon!$E14,4)</f>
        <v>0.77139999999999997</v>
      </c>
      <c r="W9" s="52"/>
    </row>
    <row r="10" spans="1:23" x14ac:dyDescent="0.2">
      <c r="A10" s="54">
        <v>9</v>
      </c>
      <c r="B10" s="60">
        <f>ROUND(+Mile!E15,4)</f>
        <v>0.83079999999999998</v>
      </c>
      <c r="C10" s="60">
        <f>ROUND(+'5K'!E15,4)</f>
        <v>0.83079999999999998</v>
      </c>
      <c r="D10" s="60">
        <f>ROUND(+'6K'!E15,4)</f>
        <v>0.82540000000000002</v>
      </c>
      <c r="E10" s="60">
        <f>ROUND(+'4MI'!E15,4)</f>
        <v>0.82320000000000004</v>
      </c>
      <c r="F10" s="60">
        <f>ROUND(+'8K'!$E15,4)</f>
        <v>0.81240000000000001</v>
      </c>
      <c r="G10" s="60">
        <f>ROUND(+'5MI'!E15,4)</f>
        <v>0.81240000000000001</v>
      </c>
      <c r="H10" s="60">
        <f>ROUND(+'10K'!$E15,4)</f>
        <v>0.80720000000000003</v>
      </c>
      <c r="I10" s="61">
        <f>ROUND(+'12K'!$E15,4)</f>
        <v>0.80549999999999999</v>
      </c>
      <c r="J10" s="60">
        <f>ROUND(+'15K'!$E15,4)</f>
        <v>0.79890000000000005</v>
      </c>
      <c r="K10" s="60">
        <f>ROUND(+'10MI'!$E15,4)</f>
        <v>0.7944</v>
      </c>
      <c r="L10" s="60">
        <f>ROUND(+'20K'!$E15,4)</f>
        <v>0.77390000000000003</v>
      </c>
      <c r="M10" s="60">
        <f>ROUND(+H.Marathon!$E15,4)</f>
        <v>0.76770000000000005</v>
      </c>
      <c r="N10" s="60">
        <f>ROUND(+'25K'!$E15,4)</f>
        <v>0.76770000000000005</v>
      </c>
      <c r="O10" s="60">
        <f>ROUND(+'30K'!$E15,4)</f>
        <v>0.78039999999999998</v>
      </c>
      <c r="P10" s="60">
        <f>ROUND(+Marathon!$E15,4)</f>
        <v>0.79920000000000002</v>
      </c>
      <c r="Q10" s="60">
        <f>ROUND(+Marathon!$E15,4)</f>
        <v>0.79920000000000002</v>
      </c>
      <c r="R10" s="60">
        <f>ROUND(+Marathon!$E15,4)</f>
        <v>0.79920000000000002</v>
      </c>
      <c r="S10" s="60">
        <f>ROUND(+Marathon!$E15,4)</f>
        <v>0.79920000000000002</v>
      </c>
      <c r="T10" s="60">
        <f>ROUND(+Marathon!$E15,4)</f>
        <v>0.79920000000000002</v>
      </c>
      <c r="U10" s="60">
        <f>ROUND(+Marathon!$E15,4)</f>
        <v>0.79920000000000002</v>
      </c>
      <c r="V10" s="60">
        <f>ROUND(+Marathon!$E15,4)</f>
        <v>0.79920000000000002</v>
      </c>
      <c r="W10" s="52"/>
    </row>
    <row r="11" spans="1:23" x14ac:dyDescent="0.2">
      <c r="A11" s="62">
        <v>10</v>
      </c>
      <c r="B11" s="63">
        <f>ROUND(+Mile!E16,4)</f>
        <v>0.85450000000000004</v>
      </c>
      <c r="C11" s="63">
        <f>ROUND(+'5K'!E16,4)</f>
        <v>0.85450000000000004</v>
      </c>
      <c r="D11" s="63">
        <f>ROUND(+'6K'!E16,4)</f>
        <v>0.8508</v>
      </c>
      <c r="E11" s="63">
        <f>ROUND(+'4MI'!E16,4)</f>
        <v>0.84930000000000005</v>
      </c>
      <c r="F11" s="63">
        <f>ROUND(+'8K'!$E16,4)</f>
        <v>0.83930000000000005</v>
      </c>
      <c r="G11" s="63">
        <f>ROUND(+'5MI'!E16,4)</f>
        <v>0.83930000000000005</v>
      </c>
      <c r="H11" s="63">
        <f>ROUND(+'10K'!$E16,4)</f>
        <v>0.83330000000000004</v>
      </c>
      <c r="I11" s="63">
        <f>ROUND(+'12K'!$E16,4)</f>
        <v>0.83209999999999995</v>
      </c>
      <c r="J11" s="63">
        <f>ROUND(+'15K'!$E16,4)</f>
        <v>0.82599999999999996</v>
      </c>
      <c r="K11" s="63">
        <f>ROUND(+'10MI'!$E16,4)</f>
        <v>0.8216</v>
      </c>
      <c r="L11" s="63">
        <f>ROUND(+'20K'!$E16,4)</f>
        <v>0.8024</v>
      </c>
      <c r="M11" s="63">
        <f>ROUND(+H.Marathon!$E16,4)</f>
        <v>0.79679999999999995</v>
      </c>
      <c r="N11" s="63">
        <f>ROUND(+'25K'!$E16,4)</f>
        <v>0.79679999999999995</v>
      </c>
      <c r="O11" s="63">
        <f>ROUND(+'30K'!$E16,4)</f>
        <v>0.80779999999999996</v>
      </c>
      <c r="P11" s="63">
        <f>ROUND(+Marathon!$E16,4)</f>
        <v>0.82530000000000003</v>
      </c>
      <c r="Q11" s="63">
        <f>ROUND(+Marathon!$E16,4)</f>
        <v>0.82530000000000003</v>
      </c>
      <c r="R11" s="63">
        <f>ROUND(+Marathon!$E16,4)</f>
        <v>0.82530000000000003</v>
      </c>
      <c r="S11" s="63">
        <f>ROUND(+Marathon!$E16,4)</f>
        <v>0.82530000000000003</v>
      </c>
      <c r="T11" s="63">
        <f>ROUND(+Marathon!$E16,4)</f>
        <v>0.82530000000000003</v>
      </c>
      <c r="U11" s="63">
        <f>ROUND(+Marathon!$E16,4)</f>
        <v>0.82530000000000003</v>
      </c>
      <c r="V11" s="63">
        <f>ROUND(+Marathon!$E16,4)</f>
        <v>0.82530000000000003</v>
      </c>
      <c r="W11" s="52"/>
    </row>
    <row r="12" spans="1:23" x14ac:dyDescent="0.2">
      <c r="A12" s="54">
        <v>11</v>
      </c>
      <c r="B12" s="60">
        <f>ROUND(+Mile!E17,4)</f>
        <v>0.87680000000000002</v>
      </c>
      <c r="C12" s="60">
        <f>ROUND(+'5K'!E17,4)</f>
        <v>0.87680000000000002</v>
      </c>
      <c r="D12" s="60">
        <f>ROUND(+'6K'!E17,4)</f>
        <v>0.87439999999999996</v>
      </c>
      <c r="E12" s="60">
        <f>ROUND(+'4MI'!E17,4)</f>
        <v>0.87339999999999995</v>
      </c>
      <c r="F12" s="60">
        <f>ROUND(+'8K'!$E17,4)</f>
        <v>0.86419999999999997</v>
      </c>
      <c r="G12" s="60">
        <f>ROUND(+'5MI'!E17,4)</f>
        <v>0.86419999999999997</v>
      </c>
      <c r="H12" s="60">
        <f>ROUND(+'10K'!$E17,4)</f>
        <v>0.85740000000000005</v>
      </c>
      <c r="I12" s="61">
        <f>ROUND(+'12K'!$E17,4)</f>
        <v>0.85670000000000002</v>
      </c>
      <c r="J12" s="60">
        <f>ROUND(+'15K'!$E17,4)</f>
        <v>0.85109999999999997</v>
      </c>
      <c r="K12" s="60">
        <f>ROUND(+'10MI'!$E17,4)</f>
        <v>0.84699999999999998</v>
      </c>
      <c r="L12" s="60">
        <f>ROUND(+'20K'!$E17,4)</f>
        <v>0.82909999999999995</v>
      </c>
      <c r="M12" s="60">
        <f>ROUND(+H.Marathon!$E17,4)</f>
        <v>0.82389999999999997</v>
      </c>
      <c r="N12" s="60">
        <f>ROUND(+'25K'!$E17,4)</f>
        <v>0.82389999999999997</v>
      </c>
      <c r="O12" s="60">
        <f>ROUND(+'30K'!$E17,4)</f>
        <v>0.83340000000000003</v>
      </c>
      <c r="P12" s="60">
        <f>ROUND(+Marathon!$E17,4)</f>
        <v>0.84940000000000004</v>
      </c>
      <c r="Q12" s="60">
        <f>ROUND(+Marathon!$E17,4)</f>
        <v>0.84940000000000004</v>
      </c>
      <c r="R12" s="60">
        <f>ROUND(+Marathon!$E17,4)</f>
        <v>0.84940000000000004</v>
      </c>
      <c r="S12" s="60">
        <f>ROUND(+Marathon!$E17,4)</f>
        <v>0.84940000000000004</v>
      </c>
      <c r="T12" s="60">
        <f>ROUND(+Marathon!$E17,4)</f>
        <v>0.84940000000000004</v>
      </c>
      <c r="U12" s="60">
        <f>ROUND(+Marathon!$E17,4)</f>
        <v>0.84940000000000004</v>
      </c>
      <c r="V12" s="60">
        <f>ROUND(+Marathon!$E17,4)</f>
        <v>0.84940000000000004</v>
      </c>
      <c r="W12" s="52"/>
    </row>
    <row r="13" spans="1:23" x14ac:dyDescent="0.2">
      <c r="A13" s="54">
        <v>12</v>
      </c>
      <c r="B13" s="60">
        <f>ROUND(+Mile!E18,4)</f>
        <v>0.89770000000000005</v>
      </c>
      <c r="C13" s="60">
        <f>ROUND(+'5K'!E18,4)</f>
        <v>0.89770000000000005</v>
      </c>
      <c r="D13" s="60">
        <f>ROUND(+'6K'!E18,4)</f>
        <v>0.89639999999999997</v>
      </c>
      <c r="E13" s="60">
        <f>ROUND(+'4MI'!E18,4)</f>
        <v>0.89580000000000004</v>
      </c>
      <c r="F13" s="60">
        <f>ROUND(+'8K'!$E18,4)</f>
        <v>0.8871</v>
      </c>
      <c r="G13" s="60">
        <f>ROUND(+'5MI'!E18,4)</f>
        <v>0.8871</v>
      </c>
      <c r="H13" s="60">
        <f>ROUND(+'10K'!$E18,4)</f>
        <v>0.87980000000000003</v>
      </c>
      <c r="I13" s="61">
        <f>ROUND(+'12K'!$E18,4)</f>
        <v>0.87960000000000005</v>
      </c>
      <c r="J13" s="60">
        <f>ROUND(+'15K'!$E18,4)</f>
        <v>0.87450000000000006</v>
      </c>
      <c r="K13" s="60">
        <f>ROUND(+'10MI'!$E18,4)</f>
        <v>0.87060000000000004</v>
      </c>
      <c r="L13" s="60">
        <f>ROUND(+'20K'!$E18,4)</f>
        <v>0.85399999999999998</v>
      </c>
      <c r="M13" s="60">
        <f>ROUND(+H.Marathon!$E18,4)</f>
        <v>0.84930000000000005</v>
      </c>
      <c r="N13" s="60">
        <f>ROUND(+'25K'!$E18,4)</f>
        <v>0.84930000000000005</v>
      </c>
      <c r="O13" s="60">
        <f>ROUND(+'30K'!$E18,4)</f>
        <v>0.85740000000000005</v>
      </c>
      <c r="P13" s="60">
        <f>ROUND(+Marathon!$E18,4)</f>
        <v>0.87180000000000002</v>
      </c>
      <c r="Q13" s="60">
        <f>ROUND(+Marathon!$E18,4)</f>
        <v>0.87180000000000002</v>
      </c>
      <c r="R13" s="60">
        <f>ROUND(+Marathon!$E18,4)</f>
        <v>0.87180000000000002</v>
      </c>
      <c r="S13" s="60">
        <f>ROUND(+Marathon!$E18,4)</f>
        <v>0.87180000000000002</v>
      </c>
      <c r="T13" s="60">
        <f>ROUND(+Marathon!$E18,4)</f>
        <v>0.87180000000000002</v>
      </c>
      <c r="U13" s="60">
        <f>ROUND(+Marathon!$E18,4)</f>
        <v>0.87180000000000002</v>
      </c>
      <c r="V13" s="60">
        <f>ROUND(+Marathon!$E18,4)</f>
        <v>0.87180000000000002</v>
      </c>
      <c r="W13" s="52"/>
    </row>
    <row r="14" spans="1:23" x14ac:dyDescent="0.2">
      <c r="A14" s="54">
        <v>13</v>
      </c>
      <c r="B14" s="60">
        <f>ROUND(+Mile!E19,4)</f>
        <v>0.91720000000000002</v>
      </c>
      <c r="C14" s="60">
        <f>ROUND(+'5K'!E19,4)</f>
        <v>0.91720000000000002</v>
      </c>
      <c r="D14" s="60">
        <f>ROUND(+'6K'!E19,4)</f>
        <v>0.91659999999999997</v>
      </c>
      <c r="E14" s="60">
        <f>ROUND(+'4MI'!E19,4)</f>
        <v>0.91639999999999999</v>
      </c>
      <c r="F14" s="60">
        <f>ROUND(+'8K'!$E19,4)</f>
        <v>0.90800000000000003</v>
      </c>
      <c r="G14" s="60">
        <f>ROUND(+'5MI'!E19,4)</f>
        <v>0.90800000000000003</v>
      </c>
      <c r="H14" s="60">
        <f>ROUND(+'10K'!$E19,4)</f>
        <v>0.90039999999999998</v>
      </c>
      <c r="I14" s="61">
        <f>ROUND(+'12K'!$E19,4)</f>
        <v>0.90069999999999995</v>
      </c>
      <c r="J14" s="60">
        <f>ROUND(+'15K'!$E19,4)</f>
        <v>0.89610000000000001</v>
      </c>
      <c r="K14" s="60">
        <f>ROUND(+'10MI'!$E19,4)</f>
        <v>0.89229999999999998</v>
      </c>
      <c r="L14" s="60">
        <f>ROUND(+'20K'!$E19,4)</f>
        <v>0.877</v>
      </c>
      <c r="M14" s="60">
        <f>ROUND(+H.Marathon!$E19,4)</f>
        <v>0.87290000000000001</v>
      </c>
      <c r="N14" s="60">
        <f>ROUND(+'25K'!$E19,4)</f>
        <v>0.87290000000000001</v>
      </c>
      <c r="O14" s="60">
        <f>ROUND(+'30K'!$E19,4)</f>
        <v>0.87960000000000005</v>
      </c>
      <c r="P14" s="60">
        <f>ROUND(+Marathon!$E19,4)</f>
        <v>0.89239999999999997</v>
      </c>
      <c r="Q14" s="60">
        <f>ROUND(+Marathon!$E19,4)</f>
        <v>0.89239999999999997</v>
      </c>
      <c r="R14" s="60">
        <f>ROUND(+Marathon!$E19,4)</f>
        <v>0.89239999999999997</v>
      </c>
      <c r="S14" s="60">
        <f>ROUND(+Marathon!$E19,4)</f>
        <v>0.89239999999999997</v>
      </c>
      <c r="T14" s="60">
        <f>ROUND(+Marathon!$E19,4)</f>
        <v>0.89239999999999997</v>
      </c>
      <c r="U14" s="60">
        <f>ROUND(+Marathon!$E19,4)</f>
        <v>0.89239999999999997</v>
      </c>
      <c r="V14" s="60">
        <f>ROUND(+Marathon!$E19,4)</f>
        <v>0.89239999999999997</v>
      </c>
      <c r="W14" s="52"/>
    </row>
    <row r="15" spans="1:23" x14ac:dyDescent="0.2">
      <c r="A15" s="54">
        <v>14</v>
      </c>
      <c r="B15" s="60">
        <f>ROUND(+Mile!E20,4)</f>
        <v>0.93530000000000002</v>
      </c>
      <c r="C15" s="60">
        <f>ROUND(+'5K'!E20,4)</f>
        <v>0.93530000000000002</v>
      </c>
      <c r="D15" s="60">
        <f>ROUND(+'6K'!E20,4)</f>
        <v>0.93520000000000003</v>
      </c>
      <c r="E15" s="60">
        <f>ROUND(+'4MI'!E20,4)</f>
        <v>0.93510000000000004</v>
      </c>
      <c r="F15" s="60">
        <f>ROUND(+'8K'!$E20,4)</f>
        <v>0.92700000000000005</v>
      </c>
      <c r="G15" s="60">
        <f>ROUND(+'5MI'!E20,4)</f>
        <v>0.92700000000000005</v>
      </c>
      <c r="H15" s="60">
        <f>ROUND(+'10K'!$E20,4)</f>
        <v>0.91910000000000003</v>
      </c>
      <c r="I15" s="61">
        <f>ROUND(+'12K'!$E20,4)</f>
        <v>0.91990000000000005</v>
      </c>
      <c r="J15" s="60">
        <f>ROUND(+'15K'!$E20,4)</f>
        <v>0.91579999999999995</v>
      </c>
      <c r="K15" s="60">
        <f>ROUND(+'10MI'!$E20,4)</f>
        <v>0.91220000000000001</v>
      </c>
      <c r="L15" s="60">
        <f>ROUND(+'20K'!$E20,4)</f>
        <v>0.89829999999999999</v>
      </c>
      <c r="M15" s="60">
        <f>ROUND(+H.Marathon!$E20,4)</f>
        <v>0.89459999999999995</v>
      </c>
      <c r="N15" s="60">
        <f>ROUND(+'25K'!$E20,4)</f>
        <v>0.89459999999999995</v>
      </c>
      <c r="O15" s="60">
        <f>ROUND(+'30K'!$E20,4)</f>
        <v>0.9002</v>
      </c>
      <c r="P15" s="60">
        <f>ROUND(+Marathon!$E20,4)</f>
        <v>0.91110000000000002</v>
      </c>
      <c r="Q15" s="60">
        <f>ROUND(+Marathon!$E20,4)</f>
        <v>0.91110000000000002</v>
      </c>
      <c r="R15" s="60">
        <f>ROUND(+Marathon!$E20,4)</f>
        <v>0.91110000000000002</v>
      </c>
      <c r="S15" s="60">
        <f>ROUND(+Marathon!$E20,4)</f>
        <v>0.91110000000000002</v>
      </c>
      <c r="T15" s="60">
        <f>ROUND(+Marathon!$E20,4)</f>
        <v>0.91110000000000002</v>
      </c>
      <c r="U15" s="60">
        <f>ROUND(+Marathon!$E20,4)</f>
        <v>0.91110000000000002</v>
      </c>
      <c r="V15" s="60">
        <f>ROUND(+Marathon!$E20,4)</f>
        <v>0.91110000000000002</v>
      </c>
      <c r="W15" s="52"/>
    </row>
    <row r="16" spans="1:23" x14ac:dyDescent="0.2">
      <c r="A16" s="62">
        <v>15</v>
      </c>
      <c r="B16" s="63">
        <f>ROUND(+Mile!E21,4)</f>
        <v>0.95199999999999996</v>
      </c>
      <c r="C16" s="63">
        <f>ROUND(+'5K'!E21,4)</f>
        <v>0.95199999999999996</v>
      </c>
      <c r="D16" s="63">
        <f>ROUND(+'6K'!E21,4)</f>
        <v>0.95199999999999996</v>
      </c>
      <c r="E16" s="63">
        <f>ROUND(+'4MI'!E21,4)</f>
        <v>0.95199999999999996</v>
      </c>
      <c r="F16" s="63">
        <f>ROUND(+'8K'!$E21,4)</f>
        <v>0.94399999999999995</v>
      </c>
      <c r="G16" s="63">
        <f>ROUND(+'5MI'!E21,4)</f>
        <v>0.94399999999999995</v>
      </c>
      <c r="H16" s="63">
        <f>ROUND(+'10K'!$E21,4)</f>
        <v>0.93600000000000005</v>
      </c>
      <c r="I16" s="63">
        <f>ROUND(+'12K'!$E21,4)</f>
        <v>0.93730000000000002</v>
      </c>
      <c r="J16" s="63">
        <f>ROUND(+'15K'!$E21,4)</f>
        <v>0.93369999999999997</v>
      </c>
      <c r="K16" s="63">
        <f>ROUND(+'10MI'!$E21,4)</f>
        <v>0.93030000000000002</v>
      </c>
      <c r="L16" s="63">
        <f>ROUND(+'20K'!$E21,4)</f>
        <v>0.91769999999999996</v>
      </c>
      <c r="M16" s="63">
        <f>ROUND(+H.Marathon!$E21,4)</f>
        <v>0.91449999999999998</v>
      </c>
      <c r="N16" s="63">
        <f>ROUND(+'25K'!$E21,4)</f>
        <v>0.91449999999999998</v>
      </c>
      <c r="O16" s="63">
        <f>ROUND(+'30K'!$E21,4)</f>
        <v>0.91900000000000004</v>
      </c>
      <c r="P16" s="63">
        <f>ROUND(+Marathon!$E21,4)</f>
        <v>0.92800000000000005</v>
      </c>
      <c r="Q16" s="63">
        <f>ROUND(+Marathon!$E21,4)</f>
        <v>0.92800000000000005</v>
      </c>
      <c r="R16" s="63">
        <f>ROUND(+Marathon!$E21,4)</f>
        <v>0.92800000000000005</v>
      </c>
      <c r="S16" s="63">
        <f>ROUND(+Marathon!$E21,4)</f>
        <v>0.92800000000000005</v>
      </c>
      <c r="T16" s="63">
        <f>ROUND(+Marathon!$E21,4)</f>
        <v>0.92800000000000005</v>
      </c>
      <c r="U16" s="63">
        <f>ROUND(+Marathon!$E21,4)</f>
        <v>0.92800000000000005</v>
      </c>
      <c r="V16" s="63">
        <f>ROUND(+Marathon!$E21,4)</f>
        <v>0.92800000000000005</v>
      </c>
      <c r="W16" s="52"/>
    </row>
    <row r="17" spans="1:23" x14ac:dyDescent="0.2">
      <c r="A17" s="54">
        <v>16</v>
      </c>
      <c r="B17" s="60">
        <f>ROUND(+Mile!E22,4)</f>
        <v>0.96799999999999997</v>
      </c>
      <c r="C17" s="60">
        <f>ROUND(+'5K'!E22,4)</f>
        <v>0.96799999999999997</v>
      </c>
      <c r="D17" s="60">
        <f>ROUND(+'6K'!E22,4)</f>
        <v>0.96799999999999997</v>
      </c>
      <c r="E17" s="60">
        <f>ROUND(+'4MI'!E22,4)</f>
        <v>0.96799999999999997</v>
      </c>
      <c r="F17" s="60">
        <f>ROUND(+'8K'!$E22,4)</f>
        <v>0.96</v>
      </c>
      <c r="G17" s="60">
        <f>ROUND(+'5MI'!E22,4)</f>
        <v>0.96</v>
      </c>
      <c r="H17" s="60">
        <f>ROUND(+'10K'!$E22,4)</f>
        <v>0.95199999999999996</v>
      </c>
      <c r="I17" s="61">
        <f>ROUND(+'12K'!$E22,4)</f>
        <v>0.95379999999999998</v>
      </c>
      <c r="J17" s="60">
        <f>ROUND(+'15K'!$E22,4)</f>
        <v>0.95069999999999999</v>
      </c>
      <c r="K17" s="60">
        <f>ROUND(+'10MI'!$E22,4)</f>
        <v>0.94750000000000001</v>
      </c>
      <c r="L17" s="60">
        <f>ROUND(+'20K'!$E22,4)</f>
        <v>0.93620000000000003</v>
      </c>
      <c r="M17" s="60">
        <f>ROUND(+H.Marathon!$E22,4)</f>
        <v>0.9335</v>
      </c>
      <c r="N17" s="60">
        <f>ROUND(+'25K'!$E22,4)</f>
        <v>0.9335</v>
      </c>
      <c r="O17" s="60">
        <f>ROUND(+'30K'!$E22,4)</f>
        <v>0.93700000000000006</v>
      </c>
      <c r="P17" s="60">
        <f>ROUND(+Marathon!$E22,4)</f>
        <v>0.94399999999999995</v>
      </c>
      <c r="Q17" s="60">
        <f>ROUND(+Marathon!$E22,4)</f>
        <v>0.94399999999999995</v>
      </c>
      <c r="R17" s="60">
        <f>ROUND(+Marathon!$E22,4)</f>
        <v>0.94399999999999995</v>
      </c>
      <c r="S17" s="60">
        <f>ROUND(+Marathon!$E22,4)</f>
        <v>0.94399999999999995</v>
      </c>
      <c r="T17" s="60">
        <f>ROUND(+Marathon!$E22,4)</f>
        <v>0.94399999999999995</v>
      </c>
      <c r="U17" s="60">
        <f>ROUND(+Marathon!$E22,4)</f>
        <v>0.94399999999999995</v>
      </c>
      <c r="V17" s="60">
        <f>ROUND(+Marathon!$E22,4)</f>
        <v>0.94399999999999995</v>
      </c>
      <c r="W17" s="52"/>
    </row>
    <row r="18" spans="1:23" x14ac:dyDescent="0.2">
      <c r="A18" s="54">
        <v>17</v>
      </c>
      <c r="B18" s="60">
        <f>ROUND(+Mile!E23,4)</f>
        <v>0.98399999999999999</v>
      </c>
      <c r="C18" s="60">
        <f>ROUND(+'5K'!E23,4)</f>
        <v>0.98399999999999999</v>
      </c>
      <c r="D18" s="60">
        <f>ROUND(+'6K'!E23,4)</f>
        <v>0.98399999999999999</v>
      </c>
      <c r="E18" s="60">
        <f>ROUND(+'4MI'!E23,4)</f>
        <v>0.98399999999999999</v>
      </c>
      <c r="F18" s="60">
        <f>ROUND(+'8K'!$E23,4)</f>
        <v>0.97599999999999998</v>
      </c>
      <c r="G18" s="60">
        <f>ROUND(+'5MI'!E23,4)</f>
        <v>0.97599999999999998</v>
      </c>
      <c r="H18" s="60">
        <f>ROUND(+'10K'!$E23,4)</f>
        <v>0.96799999999999997</v>
      </c>
      <c r="I18" s="61">
        <f>ROUND(+'12K'!$E23,4)</f>
        <v>0.97030000000000005</v>
      </c>
      <c r="J18" s="60">
        <f>ROUND(+'15K'!$E23,4)</f>
        <v>0.9677</v>
      </c>
      <c r="K18" s="60">
        <f>ROUND(+'10MI'!$E23,4)</f>
        <v>0.9647</v>
      </c>
      <c r="L18" s="60">
        <f>ROUND(+'20K'!$E23,4)</f>
        <v>0.95469999999999999</v>
      </c>
      <c r="M18" s="60">
        <f>ROUND(+H.Marathon!$E23,4)</f>
        <v>0.95250000000000001</v>
      </c>
      <c r="N18" s="60">
        <f>ROUND(+'25K'!$E23,4)</f>
        <v>0.95250000000000001</v>
      </c>
      <c r="O18" s="60">
        <f>ROUND(+'30K'!$E23,4)</f>
        <v>0.95499999999999996</v>
      </c>
      <c r="P18" s="60">
        <f>ROUND(+Marathon!$E23,4)</f>
        <v>0.96</v>
      </c>
      <c r="Q18" s="60">
        <f>ROUND(+Marathon!$E23,4)</f>
        <v>0.96</v>
      </c>
      <c r="R18" s="60">
        <f>ROUND(+Marathon!$E23,4)</f>
        <v>0.96</v>
      </c>
      <c r="S18" s="60">
        <f>ROUND(+Marathon!$E23,4)</f>
        <v>0.96</v>
      </c>
      <c r="T18" s="60">
        <f>ROUND(+Marathon!$E23,4)</f>
        <v>0.96</v>
      </c>
      <c r="U18" s="60">
        <f>ROUND(+Marathon!$E23,4)</f>
        <v>0.96</v>
      </c>
      <c r="V18" s="60">
        <f>ROUND(+Marathon!$E23,4)</f>
        <v>0.96</v>
      </c>
      <c r="W18" s="52"/>
    </row>
    <row r="19" spans="1:23" x14ac:dyDescent="0.2">
      <c r="A19" s="54">
        <v>18</v>
      </c>
      <c r="B19" s="60">
        <f>ROUND(+Mile!E24,4)</f>
        <v>0.996</v>
      </c>
      <c r="C19" s="60">
        <f>ROUND(+'5K'!E24,4)</f>
        <v>0.996</v>
      </c>
      <c r="D19" s="60">
        <f>ROUND(+'6K'!E24,4)</f>
        <v>0.996</v>
      </c>
      <c r="E19" s="60">
        <f>ROUND(+'4MI'!E24,4)</f>
        <v>0.996</v>
      </c>
      <c r="F19" s="60">
        <f>ROUND(+'8K'!$E24,4)</f>
        <v>0.98929999999999996</v>
      </c>
      <c r="G19" s="60">
        <f>ROUND(+'5MI'!E24,4)</f>
        <v>0.98929999999999996</v>
      </c>
      <c r="H19" s="60">
        <f>ROUND(+'10K'!$E24,4)</f>
        <v>0.98199999999999998</v>
      </c>
      <c r="I19" s="61">
        <f>ROUND(+'12K'!$E24,4)</f>
        <v>0.98450000000000004</v>
      </c>
      <c r="J19" s="60">
        <f>ROUND(+'15K'!$E24,4)</f>
        <v>0.98250000000000004</v>
      </c>
      <c r="K19" s="60">
        <f>ROUND(+'10MI'!$E24,4)</f>
        <v>0.9798</v>
      </c>
      <c r="L19" s="60">
        <f>ROUND(+'20K'!$E24,4)</f>
        <v>0.97130000000000005</v>
      </c>
      <c r="M19" s="60">
        <f>ROUND(+H.Marathon!$E24,4)</f>
        <v>0.96960000000000002</v>
      </c>
      <c r="N19" s="60">
        <f>ROUND(+'25K'!$E24,4)</f>
        <v>0.96960000000000002</v>
      </c>
      <c r="O19" s="60">
        <f>ROUND(+'30K'!$E24,4)</f>
        <v>0.97119999999999995</v>
      </c>
      <c r="P19" s="60">
        <f>ROUND(+Marathon!$E24,4)</f>
        <v>0.97440000000000004</v>
      </c>
      <c r="Q19" s="60">
        <f>ROUND(+Marathon!$E24,4)</f>
        <v>0.97440000000000004</v>
      </c>
      <c r="R19" s="60">
        <f>ROUND(+Marathon!$E24,4)</f>
        <v>0.97440000000000004</v>
      </c>
      <c r="S19" s="60">
        <f>ROUND(+Marathon!$E24,4)</f>
        <v>0.97440000000000004</v>
      </c>
      <c r="T19" s="60">
        <f>ROUND(+Marathon!$E24,4)</f>
        <v>0.97440000000000004</v>
      </c>
      <c r="U19" s="60">
        <f>ROUND(+Marathon!$E24,4)</f>
        <v>0.97440000000000004</v>
      </c>
      <c r="V19" s="60">
        <f>ROUND(+Marathon!$E24,4)</f>
        <v>0.97440000000000004</v>
      </c>
      <c r="W19" s="52"/>
    </row>
    <row r="20" spans="1:23" x14ac:dyDescent="0.2">
      <c r="A20" s="54">
        <v>19</v>
      </c>
      <c r="B20" s="60">
        <f>ROUND(+Mile!E25,4)</f>
        <v>1</v>
      </c>
      <c r="C20" s="60">
        <f>ROUND(+'5K'!E25,4)</f>
        <v>1</v>
      </c>
      <c r="D20" s="60">
        <f>ROUND(+'6K'!E25,4)</f>
        <v>1</v>
      </c>
      <c r="E20" s="60">
        <f>ROUND(+'4MI'!E25,4)</f>
        <v>1</v>
      </c>
      <c r="F20" s="60">
        <f>ROUND(+'8K'!$E25,4)</f>
        <v>0.99729999999999996</v>
      </c>
      <c r="G20" s="60">
        <f>ROUND(+'5MI'!E25,4)</f>
        <v>0.99729999999999996</v>
      </c>
      <c r="H20" s="60">
        <f>ROUND(+'10K'!$E25,4)</f>
        <v>0.99199999999999999</v>
      </c>
      <c r="I20" s="61">
        <f>ROUND(+'12K'!$E25,4)</f>
        <v>0.99409999999999998</v>
      </c>
      <c r="J20" s="60">
        <f>ROUND(+'15K'!$E25,4)</f>
        <v>0.99280000000000002</v>
      </c>
      <c r="K20" s="60">
        <f>ROUND(+'10MI'!$E25,4)</f>
        <v>0.99070000000000003</v>
      </c>
      <c r="L20" s="60">
        <f>ROUND(+'20K'!$E25,4)</f>
        <v>0.98409999999999997</v>
      </c>
      <c r="M20" s="60">
        <f>ROUND(+H.Marathon!$E25,4)</f>
        <v>0.9829</v>
      </c>
      <c r="N20" s="60">
        <f>ROUND(+'25K'!$E25,4)</f>
        <v>0.9829</v>
      </c>
      <c r="O20" s="60">
        <f>ROUND(+'30K'!$E25,4)</f>
        <v>0.98380000000000001</v>
      </c>
      <c r="P20" s="60">
        <f>ROUND(+Marathon!$E25,4)</f>
        <v>0.98560000000000003</v>
      </c>
      <c r="Q20" s="60">
        <f>ROUND(+Marathon!$E25,4)</f>
        <v>0.98560000000000003</v>
      </c>
      <c r="R20" s="60">
        <f>ROUND(+Marathon!$E25,4)</f>
        <v>0.98560000000000003</v>
      </c>
      <c r="S20" s="60">
        <f>ROUND(+Marathon!$E25,4)</f>
        <v>0.98560000000000003</v>
      </c>
      <c r="T20" s="60">
        <f>ROUND(+Marathon!$E25,4)</f>
        <v>0.98560000000000003</v>
      </c>
      <c r="U20" s="60">
        <f>ROUND(+Marathon!$E25,4)</f>
        <v>0.98560000000000003</v>
      </c>
      <c r="V20" s="60">
        <f>ROUND(+Marathon!$E25,4)</f>
        <v>0.98560000000000003</v>
      </c>
      <c r="W20" s="52"/>
    </row>
    <row r="21" spans="1:23" x14ac:dyDescent="0.2">
      <c r="A21" s="62">
        <v>20</v>
      </c>
      <c r="B21" s="63">
        <f>ROUND(+Mile!E26,4)</f>
        <v>1</v>
      </c>
      <c r="C21" s="63">
        <f>ROUND(+'5K'!E26,4)</f>
        <v>1</v>
      </c>
      <c r="D21" s="63">
        <f>ROUND(+'6K'!E26,4)</f>
        <v>1</v>
      </c>
      <c r="E21" s="63">
        <f>ROUND(+'4MI'!E26,4)</f>
        <v>1</v>
      </c>
      <c r="F21" s="63">
        <f>ROUND(+'8K'!$E26,4)</f>
        <v>1</v>
      </c>
      <c r="G21" s="63">
        <f>ROUND(+'5MI'!E26,4)</f>
        <v>1</v>
      </c>
      <c r="H21" s="63">
        <f>ROUND(+'10K'!$E26,4)</f>
        <v>0.998</v>
      </c>
      <c r="I21" s="63">
        <f>ROUND(+'12K'!$E26,4)</f>
        <v>0.99919999999999998</v>
      </c>
      <c r="J21" s="63">
        <f>ROUND(+'15K'!$E26,4)</f>
        <v>0.99860000000000004</v>
      </c>
      <c r="K21" s="63">
        <f>ROUND(+'10MI'!$E26,4)</f>
        <v>0.99750000000000005</v>
      </c>
      <c r="L21" s="63">
        <f>ROUND(+'20K'!$E26,4)</f>
        <v>0.99319999999999997</v>
      </c>
      <c r="M21" s="63">
        <f>ROUND(+H.Marathon!$E26,4)</f>
        <v>0.99239999999999995</v>
      </c>
      <c r="N21" s="63">
        <f>ROUND(+'25K'!$E26,4)</f>
        <v>0.99239999999999995</v>
      </c>
      <c r="O21" s="63">
        <f>ROUND(+'30K'!$E26,4)</f>
        <v>0.99280000000000002</v>
      </c>
      <c r="P21" s="63">
        <f>ROUND(+Marathon!$E26,4)</f>
        <v>0.99360000000000004</v>
      </c>
      <c r="Q21" s="63">
        <f>ROUND(+Marathon!$E26,4)</f>
        <v>0.99360000000000004</v>
      </c>
      <c r="R21" s="63">
        <f>ROUND(+Marathon!$E26,4)</f>
        <v>0.99360000000000004</v>
      </c>
      <c r="S21" s="63">
        <f>ROUND(+Marathon!$E26,4)</f>
        <v>0.99360000000000004</v>
      </c>
      <c r="T21" s="63">
        <f>ROUND(+Marathon!$E26,4)</f>
        <v>0.99360000000000004</v>
      </c>
      <c r="U21" s="63">
        <f>ROUND(+Marathon!$E26,4)</f>
        <v>0.99360000000000004</v>
      </c>
      <c r="V21" s="63">
        <f>ROUND(+Marathon!$E26,4)</f>
        <v>0.99360000000000004</v>
      </c>
      <c r="W21" s="52"/>
    </row>
    <row r="22" spans="1:23" x14ac:dyDescent="0.2">
      <c r="A22" s="54">
        <v>21</v>
      </c>
      <c r="B22" s="60">
        <f>ROUND(+Mile!E27,4)</f>
        <v>1</v>
      </c>
      <c r="C22" s="60">
        <f>ROUND(+'5K'!E27,4)</f>
        <v>1</v>
      </c>
      <c r="D22" s="60">
        <f>ROUND(+'6K'!E27,4)</f>
        <v>1</v>
      </c>
      <c r="E22" s="60">
        <f>ROUND(+'4MI'!E27,4)</f>
        <v>1</v>
      </c>
      <c r="F22" s="60">
        <f>ROUND(+'8K'!$E27,4)</f>
        <v>1</v>
      </c>
      <c r="G22" s="60">
        <f>ROUND(+'5MI'!E27,4)</f>
        <v>1</v>
      </c>
      <c r="H22" s="60">
        <f>ROUND(+'10K'!$E27,4)</f>
        <v>1</v>
      </c>
      <c r="I22" s="61">
        <f>ROUND(+'12K'!$E27,4)</f>
        <v>1</v>
      </c>
      <c r="J22" s="60">
        <f>ROUND(+'15K'!$E27,4)</f>
        <v>1</v>
      </c>
      <c r="K22" s="60">
        <f>ROUND(+'10MI'!$E27,4)</f>
        <v>1</v>
      </c>
      <c r="L22" s="60">
        <f>ROUND(+'20K'!$E27,4)</f>
        <v>0.99850000000000005</v>
      </c>
      <c r="M22" s="60">
        <f>ROUND(+H.Marathon!$E27,4)</f>
        <v>0.99809999999999999</v>
      </c>
      <c r="N22" s="60">
        <f>ROUND(+'25K'!$E27,4)</f>
        <v>0.99809999999999999</v>
      </c>
      <c r="O22" s="60">
        <f>ROUND(+'30K'!$E27,4)</f>
        <v>0.99819999999999998</v>
      </c>
      <c r="P22" s="60">
        <f>ROUND(+Marathon!$E27,4)</f>
        <v>0.99839999999999995</v>
      </c>
      <c r="Q22" s="60">
        <f>ROUND(+Marathon!$E27,4)</f>
        <v>0.99839999999999995</v>
      </c>
      <c r="R22" s="60">
        <f>ROUND(+Marathon!$E27,4)</f>
        <v>0.99839999999999995</v>
      </c>
      <c r="S22" s="60">
        <f>ROUND(+Marathon!$E27,4)</f>
        <v>0.99839999999999995</v>
      </c>
      <c r="T22" s="60">
        <f>ROUND(+Marathon!$E27,4)</f>
        <v>0.99839999999999995</v>
      </c>
      <c r="U22" s="60">
        <f>ROUND(+Marathon!$E27,4)</f>
        <v>0.99839999999999995</v>
      </c>
      <c r="V22" s="60">
        <f>ROUND(+Marathon!$E27,4)</f>
        <v>0.99839999999999995</v>
      </c>
      <c r="W22" s="52"/>
    </row>
    <row r="23" spans="1:23" x14ac:dyDescent="0.2">
      <c r="A23" s="54">
        <v>22</v>
      </c>
      <c r="B23" s="60">
        <f>ROUND(+Mile!E28,4)</f>
        <v>1</v>
      </c>
      <c r="C23" s="60">
        <f>ROUND(+'5K'!E28,4)</f>
        <v>1</v>
      </c>
      <c r="D23" s="60">
        <f>ROUND(+'6K'!E28,4)</f>
        <v>1</v>
      </c>
      <c r="E23" s="60">
        <f>ROUND(+'4MI'!E28,4)</f>
        <v>1</v>
      </c>
      <c r="F23" s="60">
        <f>ROUND(+'8K'!$E28,4)</f>
        <v>1</v>
      </c>
      <c r="G23" s="60">
        <f>ROUND(+'5MI'!E28,4)</f>
        <v>1</v>
      </c>
      <c r="H23" s="60">
        <f>ROUND(+'10K'!$E28,4)</f>
        <v>1</v>
      </c>
      <c r="I23" s="61">
        <f>ROUND(+'12K'!$E28,4)</f>
        <v>1</v>
      </c>
      <c r="J23" s="60">
        <f>ROUND(+'15K'!$E28,4)</f>
        <v>1</v>
      </c>
      <c r="K23" s="60">
        <f>ROUND(+'10MI'!$E28,4)</f>
        <v>1</v>
      </c>
      <c r="L23" s="60">
        <f>ROUND(+'20K'!$E28,4)</f>
        <v>1</v>
      </c>
      <c r="M23" s="60">
        <f>ROUND(+H.Marathon!$E28,4)</f>
        <v>1</v>
      </c>
      <c r="N23" s="60">
        <f>ROUND(+'25K'!$E28,4)</f>
        <v>1</v>
      </c>
      <c r="O23" s="60">
        <f>ROUND(+'30K'!$E28,4)</f>
        <v>1</v>
      </c>
      <c r="P23" s="60">
        <f>ROUND(+Marathon!$E28,4)</f>
        <v>1</v>
      </c>
      <c r="Q23" s="60">
        <f>ROUND(+Marathon!$E28,4)</f>
        <v>1</v>
      </c>
      <c r="R23" s="60">
        <f>ROUND(+Marathon!$E28,4)</f>
        <v>1</v>
      </c>
      <c r="S23" s="60">
        <f>ROUND(+Marathon!$E28,4)</f>
        <v>1</v>
      </c>
      <c r="T23" s="60">
        <f>ROUND(+Marathon!$E28,4)</f>
        <v>1</v>
      </c>
      <c r="U23" s="60">
        <f>ROUND(+Marathon!$E28,4)</f>
        <v>1</v>
      </c>
      <c r="V23" s="60">
        <f>ROUND(+Marathon!$E28,4)</f>
        <v>1</v>
      </c>
      <c r="W23" s="52"/>
    </row>
    <row r="24" spans="1:23" x14ac:dyDescent="0.2">
      <c r="A24" s="54">
        <v>23</v>
      </c>
      <c r="B24" s="60">
        <f>ROUND(+Mile!E29,4)</f>
        <v>1</v>
      </c>
      <c r="C24" s="60">
        <f>ROUND(+'5K'!E29,4)</f>
        <v>1</v>
      </c>
      <c r="D24" s="60">
        <f>ROUND(+'6K'!E29,4)</f>
        <v>1</v>
      </c>
      <c r="E24" s="60">
        <f>ROUND(+'4MI'!E29,4)</f>
        <v>1</v>
      </c>
      <c r="F24" s="60">
        <f>ROUND(+'8K'!$E29,4)</f>
        <v>1</v>
      </c>
      <c r="G24" s="60">
        <f>ROUND(+'5MI'!E29,4)</f>
        <v>1</v>
      </c>
      <c r="H24" s="60">
        <f>ROUND(+'10K'!$E29,4)</f>
        <v>1</v>
      </c>
      <c r="I24" s="61">
        <f>ROUND(+'12K'!$E29,4)</f>
        <v>1</v>
      </c>
      <c r="J24" s="60">
        <f>ROUND(+'15K'!$E29,4)</f>
        <v>1</v>
      </c>
      <c r="K24" s="60">
        <f>ROUND(+'10MI'!$E29,4)</f>
        <v>1</v>
      </c>
      <c r="L24" s="60">
        <f>ROUND(+'20K'!$E29,4)</f>
        <v>1</v>
      </c>
      <c r="M24" s="60">
        <f>ROUND(+H.Marathon!$E29,4)</f>
        <v>1</v>
      </c>
      <c r="N24" s="60">
        <f>ROUND(+'25K'!$E29,4)</f>
        <v>1</v>
      </c>
      <c r="O24" s="60">
        <f>ROUND(+'30K'!$E29,4)</f>
        <v>1</v>
      </c>
      <c r="P24" s="60">
        <f>ROUND(+Marathon!$E29,4)</f>
        <v>1</v>
      </c>
      <c r="Q24" s="60">
        <f>ROUND(+Marathon!$E29,4)</f>
        <v>1</v>
      </c>
      <c r="R24" s="60">
        <f>ROUND(+Marathon!$E29,4)</f>
        <v>1</v>
      </c>
      <c r="S24" s="60">
        <f>ROUND(+Marathon!$E29,4)</f>
        <v>1</v>
      </c>
      <c r="T24" s="60">
        <f>ROUND(+Marathon!$E29,4)</f>
        <v>1</v>
      </c>
      <c r="U24" s="60">
        <f>ROUND(+Marathon!$E29,4)</f>
        <v>1</v>
      </c>
      <c r="V24" s="60">
        <f>ROUND(+Marathon!$E29,4)</f>
        <v>1</v>
      </c>
      <c r="W24" s="52"/>
    </row>
    <row r="25" spans="1:23" x14ac:dyDescent="0.2">
      <c r="A25" s="54">
        <v>24</v>
      </c>
      <c r="B25" s="60">
        <f>ROUND(+Mile!E30,4)</f>
        <v>1</v>
      </c>
      <c r="C25" s="60">
        <f>ROUND(+'5K'!E30,4)</f>
        <v>1</v>
      </c>
      <c r="D25" s="60">
        <f>ROUND(+'6K'!E30,4)</f>
        <v>1</v>
      </c>
      <c r="E25" s="60">
        <f>ROUND(+'4MI'!E30,4)</f>
        <v>1</v>
      </c>
      <c r="F25" s="60">
        <f>ROUND(+'8K'!$E30,4)</f>
        <v>1</v>
      </c>
      <c r="G25" s="60">
        <f>ROUND(+'5MI'!E30,4)</f>
        <v>1</v>
      </c>
      <c r="H25" s="60">
        <f>ROUND(+'10K'!$E30,4)</f>
        <v>1</v>
      </c>
      <c r="I25" s="61">
        <f>ROUND(+'12K'!$E30,4)</f>
        <v>1</v>
      </c>
      <c r="J25" s="60">
        <f>ROUND(+'15K'!$E30,4)</f>
        <v>1</v>
      </c>
      <c r="K25" s="60">
        <f>ROUND(+'10MI'!$E30,4)</f>
        <v>1</v>
      </c>
      <c r="L25" s="60">
        <f>ROUND(+'20K'!$E30,4)</f>
        <v>1</v>
      </c>
      <c r="M25" s="60">
        <f>ROUND(+H.Marathon!$E30,4)</f>
        <v>1</v>
      </c>
      <c r="N25" s="60">
        <f>ROUND(+'25K'!$E30,4)</f>
        <v>1</v>
      </c>
      <c r="O25" s="60">
        <f>ROUND(+'30K'!$E30,4)</f>
        <v>1</v>
      </c>
      <c r="P25" s="60">
        <f>ROUND(+Marathon!$E30,4)</f>
        <v>1</v>
      </c>
      <c r="Q25" s="60">
        <f>ROUND(+Marathon!$E30,4)</f>
        <v>1</v>
      </c>
      <c r="R25" s="60">
        <f>ROUND(+Marathon!$E30,4)</f>
        <v>1</v>
      </c>
      <c r="S25" s="60">
        <f>ROUND(+Marathon!$E30,4)</f>
        <v>1</v>
      </c>
      <c r="T25" s="60">
        <f>ROUND(+Marathon!$E30,4)</f>
        <v>1</v>
      </c>
      <c r="U25" s="60">
        <f>ROUND(+Marathon!$E30,4)</f>
        <v>1</v>
      </c>
      <c r="V25" s="60">
        <f>ROUND(+Marathon!$E30,4)</f>
        <v>1</v>
      </c>
      <c r="W25" s="52"/>
    </row>
    <row r="26" spans="1:23" x14ac:dyDescent="0.2">
      <c r="A26" s="62">
        <v>25</v>
      </c>
      <c r="B26" s="63">
        <f>ROUND(+Mile!E31,4)</f>
        <v>1</v>
      </c>
      <c r="C26" s="63">
        <f>ROUND(+'5K'!E31,4)</f>
        <v>1</v>
      </c>
      <c r="D26" s="63">
        <f>ROUND(+'6K'!E31,4)</f>
        <v>1</v>
      </c>
      <c r="E26" s="63">
        <f>ROUND(+'4MI'!E31,4)</f>
        <v>1</v>
      </c>
      <c r="F26" s="63">
        <f>ROUND(+'8K'!$E31,4)</f>
        <v>1</v>
      </c>
      <c r="G26" s="63">
        <f>ROUND(+'5MI'!E31,4)</f>
        <v>1</v>
      </c>
      <c r="H26" s="63">
        <f>ROUND(+'10K'!$E31,4)</f>
        <v>1</v>
      </c>
      <c r="I26" s="63">
        <f>ROUND(+'12K'!$E31,4)</f>
        <v>1</v>
      </c>
      <c r="J26" s="63">
        <f>ROUND(+'15K'!$E31,4)</f>
        <v>1</v>
      </c>
      <c r="K26" s="63">
        <f>ROUND(+'10MI'!$E31,4)</f>
        <v>1</v>
      </c>
      <c r="L26" s="63">
        <f>ROUND(+'20K'!$E31,4)</f>
        <v>1</v>
      </c>
      <c r="M26" s="63">
        <f>ROUND(+H.Marathon!$E31,4)</f>
        <v>1</v>
      </c>
      <c r="N26" s="63">
        <f>ROUND(+'25K'!$E31,4)</f>
        <v>1</v>
      </c>
      <c r="O26" s="63">
        <f>ROUND(+'30K'!$E31,4)</f>
        <v>1</v>
      </c>
      <c r="P26" s="63">
        <f>ROUND(+Marathon!$E31,4)</f>
        <v>1</v>
      </c>
      <c r="Q26" s="63">
        <f>ROUND(+Marathon!$E31,4)</f>
        <v>1</v>
      </c>
      <c r="R26" s="63">
        <f>ROUND(+Marathon!$E31,4)</f>
        <v>1</v>
      </c>
      <c r="S26" s="63">
        <f>ROUND(+Marathon!$E31,4)</f>
        <v>1</v>
      </c>
      <c r="T26" s="63">
        <f>ROUND(+Marathon!$E31,4)</f>
        <v>1</v>
      </c>
      <c r="U26" s="63">
        <f>ROUND(+Marathon!$E31,4)</f>
        <v>1</v>
      </c>
      <c r="V26" s="63">
        <f>ROUND(+Marathon!$E31,4)</f>
        <v>1</v>
      </c>
      <c r="W26" s="52"/>
    </row>
    <row r="27" spans="1:23" x14ac:dyDescent="0.2">
      <c r="A27" s="54">
        <v>26</v>
      </c>
      <c r="B27" s="60">
        <f>ROUND(+Mile!E32,4)</f>
        <v>1</v>
      </c>
      <c r="C27" s="60">
        <f>ROUND(+'5K'!E32,4)</f>
        <v>1</v>
      </c>
      <c r="D27" s="60">
        <f>ROUND(+'6K'!E32,4)</f>
        <v>1</v>
      </c>
      <c r="E27" s="60">
        <f>ROUND(+'4MI'!E32,4)</f>
        <v>1</v>
      </c>
      <c r="F27" s="60">
        <f>ROUND(+'8K'!$E32,4)</f>
        <v>1</v>
      </c>
      <c r="G27" s="60">
        <f>ROUND(+'5MI'!E32,4)</f>
        <v>1</v>
      </c>
      <c r="H27" s="60">
        <f>ROUND(+'10K'!$E32,4)</f>
        <v>1</v>
      </c>
      <c r="I27" s="61">
        <f>ROUND(+'12K'!$E32,4)</f>
        <v>1</v>
      </c>
      <c r="J27" s="60">
        <f>ROUND(+'15K'!$E32,4)</f>
        <v>1</v>
      </c>
      <c r="K27" s="60">
        <f>ROUND(+'10MI'!$E32,4)</f>
        <v>1</v>
      </c>
      <c r="L27" s="60">
        <f>ROUND(+'20K'!$E32,4)</f>
        <v>1</v>
      </c>
      <c r="M27" s="60">
        <f>ROUND(+H.Marathon!$E32,4)</f>
        <v>1</v>
      </c>
      <c r="N27" s="60">
        <f>ROUND(+'25K'!$E32,4)</f>
        <v>1</v>
      </c>
      <c r="O27" s="60">
        <f>ROUND(+'30K'!$E32,4)</f>
        <v>1</v>
      </c>
      <c r="P27" s="60">
        <f>ROUND(+Marathon!$E32,4)</f>
        <v>1</v>
      </c>
      <c r="Q27" s="60">
        <f>ROUND(+Marathon!$E32,4)</f>
        <v>1</v>
      </c>
      <c r="R27" s="60">
        <f>ROUND(+Marathon!$E32,4)</f>
        <v>1</v>
      </c>
      <c r="S27" s="60">
        <f>ROUND(+Marathon!$E32,4)</f>
        <v>1</v>
      </c>
      <c r="T27" s="60">
        <f>ROUND(+Marathon!$E32,4)</f>
        <v>1</v>
      </c>
      <c r="U27" s="60">
        <f>ROUND(+Marathon!$E32,4)</f>
        <v>1</v>
      </c>
      <c r="V27" s="60">
        <f>ROUND(+Marathon!$E32,4)</f>
        <v>1</v>
      </c>
      <c r="W27" s="52"/>
    </row>
    <row r="28" spans="1:23" x14ac:dyDescent="0.2">
      <c r="A28" s="54">
        <v>27</v>
      </c>
      <c r="B28" s="60">
        <f>ROUND(+Mile!E33,4)</f>
        <v>1</v>
      </c>
      <c r="C28" s="60">
        <f>ROUND(+'5K'!E33,4)</f>
        <v>1</v>
      </c>
      <c r="D28" s="60">
        <f>ROUND(+'6K'!E33,4)</f>
        <v>1</v>
      </c>
      <c r="E28" s="60">
        <f>ROUND(+'4MI'!E33,4)</f>
        <v>1</v>
      </c>
      <c r="F28" s="60">
        <f>ROUND(+'8K'!$E33,4)</f>
        <v>1</v>
      </c>
      <c r="G28" s="60">
        <f>ROUND(+'5MI'!E33,4)</f>
        <v>1</v>
      </c>
      <c r="H28" s="60">
        <f>ROUND(+'10K'!$E33,4)</f>
        <v>1</v>
      </c>
      <c r="I28" s="61">
        <f>ROUND(+'12K'!$E33,4)</f>
        <v>1</v>
      </c>
      <c r="J28" s="60">
        <f>ROUND(+'15K'!$E33,4)</f>
        <v>1</v>
      </c>
      <c r="K28" s="60">
        <f>ROUND(+'10MI'!$E33,4)</f>
        <v>1</v>
      </c>
      <c r="L28" s="60">
        <f>ROUND(+'20K'!$E33,4)</f>
        <v>1</v>
      </c>
      <c r="M28" s="60">
        <f>ROUND(+H.Marathon!$E33,4)</f>
        <v>1</v>
      </c>
      <c r="N28" s="60">
        <f>ROUND(+'25K'!$E33,4)</f>
        <v>1</v>
      </c>
      <c r="O28" s="60">
        <f>ROUND(+'30K'!$E33,4)</f>
        <v>1</v>
      </c>
      <c r="P28" s="60">
        <f>ROUND(+Marathon!$E33,4)</f>
        <v>1</v>
      </c>
      <c r="Q28" s="60">
        <f>ROUND(+Marathon!$E33,4)</f>
        <v>1</v>
      </c>
      <c r="R28" s="60">
        <f>ROUND(+Marathon!$E33,4)</f>
        <v>1</v>
      </c>
      <c r="S28" s="60">
        <f>ROUND(+Marathon!$E33,4)</f>
        <v>1</v>
      </c>
      <c r="T28" s="60">
        <f>ROUND(+Marathon!$E33,4)</f>
        <v>1</v>
      </c>
      <c r="U28" s="60">
        <f>ROUND(+Marathon!$E33,4)</f>
        <v>1</v>
      </c>
      <c r="V28" s="60">
        <f>ROUND(+Marathon!$E33,4)</f>
        <v>1</v>
      </c>
      <c r="W28" s="52"/>
    </row>
    <row r="29" spans="1:23" x14ac:dyDescent="0.2">
      <c r="A29" s="54">
        <v>28</v>
      </c>
      <c r="B29" s="60">
        <f>ROUND(+Mile!E34,4)</f>
        <v>1</v>
      </c>
      <c r="C29" s="60">
        <f>ROUND(+'5K'!E34,4)</f>
        <v>1</v>
      </c>
      <c r="D29" s="60">
        <f>ROUND(+'6K'!E34,4)</f>
        <v>1</v>
      </c>
      <c r="E29" s="60">
        <f>ROUND(+'4MI'!E34,4)</f>
        <v>1</v>
      </c>
      <c r="F29" s="60">
        <f>ROUND(+'8K'!$E34,4)</f>
        <v>1</v>
      </c>
      <c r="G29" s="60">
        <f>ROUND(+'5MI'!E34,4)</f>
        <v>1</v>
      </c>
      <c r="H29" s="60">
        <f>ROUND(+'10K'!$E34,4)</f>
        <v>0.99980000000000002</v>
      </c>
      <c r="I29" s="61">
        <f>ROUND(+'12K'!$E34,4)</f>
        <v>0.99990000000000001</v>
      </c>
      <c r="J29" s="60">
        <f>ROUND(+'15K'!$E34,4)</f>
        <v>1</v>
      </c>
      <c r="K29" s="60">
        <f>ROUND(+'10MI'!$E34,4)</f>
        <v>1</v>
      </c>
      <c r="L29" s="60">
        <f>ROUND(+'20K'!$E34,4)</f>
        <v>1</v>
      </c>
      <c r="M29" s="60">
        <f>ROUND(+H.Marathon!$E34,4)</f>
        <v>1</v>
      </c>
      <c r="N29" s="60">
        <f>ROUND(+'25K'!$E34,4)</f>
        <v>1</v>
      </c>
      <c r="O29" s="60">
        <f>ROUND(+'30K'!$E34,4)</f>
        <v>1</v>
      </c>
      <c r="P29" s="60">
        <f>ROUND(+Marathon!$E34,4)</f>
        <v>1</v>
      </c>
      <c r="Q29" s="60">
        <f>ROUND(+Marathon!$E34,4)</f>
        <v>1</v>
      </c>
      <c r="R29" s="60">
        <f>ROUND(+Marathon!$E34,4)</f>
        <v>1</v>
      </c>
      <c r="S29" s="60">
        <f>ROUND(+Marathon!$E34,4)</f>
        <v>1</v>
      </c>
      <c r="T29" s="60">
        <f>ROUND(+Marathon!$E34,4)</f>
        <v>1</v>
      </c>
      <c r="U29" s="60">
        <f>ROUND(+Marathon!$E34,4)</f>
        <v>1</v>
      </c>
      <c r="V29" s="60">
        <f>ROUND(+Marathon!$E34,4)</f>
        <v>1</v>
      </c>
      <c r="W29" s="52"/>
    </row>
    <row r="30" spans="1:23" x14ac:dyDescent="0.2">
      <c r="A30" s="54">
        <v>29</v>
      </c>
      <c r="B30" s="60">
        <f>ROUND(+Mile!E35,4)</f>
        <v>1</v>
      </c>
      <c r="C30" s="60">
        <f>ROUND(+'5K'!E35,4)</f>
        <v>1</v>
      </c>
      <c r="D30" s="60">
        <f>ROUND(+'6K'!E35,4)</f>
        <v>1</v>
      </c>
      <c r="E30" s="60">
        <f>ROUND(+'4MI'!E35,4)</f>
        <v>1</v>
      </c>
      <c r="F30" s="60">
        <f>ROUND(+'8K'!$E35,4)</f>
        <v>0.99980000000000002</v>
      </c>
      <c r="G30" s="60">
        <f>ROUND(+'5MI'!E35,4)</f>
        <v>0.99980000000000002</v>
      </c>
      <c r="H30" s="60">
        <f>ROUND(+'10K'!$E35,4)</f>
        <v>0.99909999999999999</v>
      </c>
      <c r="I30" s="61">
        <f>ROUND(+'12K'!$E35,4)</f>
        <v>0.99950000000000006</v>
      </c>
      <c r="J30" s="60">
        <f>ROUND(+'15K'!$E35,4)</f>
        <v>0.99980000000000002</v>
      </c>
      <c r="K30" s="60">
        <f>ROUND(+'10MI'!$E35,4)</f>
        <v>0.99990000000000001</v>
      </c>
      <c r="L30" s="60">
        <f>ROUND(+'20K'!$E35,4)</f>
        <v>1</v>
      </c>
      <c r="M30" s="60">
        <f>ROUND(+H.Marathon!$E35,4)</f>
        <v>1</v>
      </c>
      <c r="N30" s="60">
        <f>ROUND(+'25K'!$E35,4)</f>
        <v>1</v>
      </c>
      <c r="O30" s="60">
        <f>ROUND(+'30K'!$E35,4)</f>
        <v>1</v>
      </c>
      <c r="P30" s="60">
        <f>ROUND(+Marathon!$E35,4)</f>
        <v>1</v>
      </c>
      <c r="Q30" s="60">
        <f>ROUND(+Marathon!$E35,4)</f>
        <v>1</v>
      </c>
      <c r="R30" s="60">
        <f>ROUND(+Marathon!$E35,4)</f>
        <v>1</v>
      </c>
      <c r="S30" s="60">
        <f>ROUND(+Marathon!$E35,4)</f>
        <v>1</v>
      </c>
      <c r="T30" s="60">
        <f>ROUND(+Marathon!$E35,4)</f>
        <v>1</v>
      </c>
      <c r="U30" s="60">
        <f>ROUND(+Marathon!$E35,4)</f>
        <v>1</v>
      </c>
      <c r="V30" s="60">
        <f>ROUND(+Marathon!$E35,4)</f>
        <v>1</v>
      </c>
      <c r="W30" s="52"/>
    </row>
    <row r="31" spans="1:23" x14ac:dyDescent="0.2">
      <c r="A31" s="62">
        <v>30</v>
      </c>
      <c r="B31" s="63">
        <f>ROUND(+Mile!E36,4)</f>
        <v>1</v>
      </c>
      <c r="C31" s="63">
        <f>ROUND(+'5K'!E36,4)</f>
        <v>1</v>
      </c>
      <c r="D31" s="63">
        <f>ROUND(+'6K'!E36,4)</f>
        <v>0.99990000000000001</v>
      </c>
      <c r="E31" s="63">
        <f>ROUND(+'4MI'!E36,4)</f>
        <v>0.99970000000000003</v>
      </c>
      <c r="F31" s="63">
        <f>ROUND(+'8K'!$E36,4)</f>
        <v>0.99909999999999999</v>
      </c>
      <c r="G31" s="63">
        <f>ROUND(+'5MI'!E36,4)</f>
        <v>0.999</v>
      </c>
      <c r="H31" s="63">
        <f>ROUND(+'10K'!$E36,4)</f>
        <v>0.998</v>
      </c>
      <c r="I31" s="63">
        <f>ROUND(+'12K'!$E36,4)</f>
        <v>0.99850000000000005</v>
      </c>
      <c r="J31" s="63">
        <f>ROUND(+'15K'!$E36,4)</f>
        <v>0.99909999999999999</v>
      </c>
      <c r="K31" s="63">
        <f>ROUND(+'10MI'!$E36,4)</f>
        <v>0.99929999999999997</v>
      </c>
      <c r="L31" s="63">
        <f>ROUND(+'20K'!$E36,4)</f>
        <v>0.99970000000000003</v>
      </c>
      <c r="M31" s="63">
        <f>ROUND(+H.Marathon!$E36,4)</f>
        <v>0.99970000000000003</v>
      </c>
      <c r="N31" s="63">
        <f>ROUND(+'25K'!$E36,4)</f>
        <v>1</v>
      </c>
      <c r="O31" s="63">
        <f>ROUND(+'30K'!$E36,4)</f>
        <v>1</v>
      </c>
      <c r="P31" s="63">
        <f>ROUND(+Marathon!$E36,4)</f>
        <v>1</v>
      </c>
      <c r="Q31" s="63">
        <f>ROUND(+Marathon!$E36,4)</f>
        <v>1</v>
      </c>
      <c r="R31" s="63">
        <f>ROUND(+Marathon!$E36,4)</f>
        <v>1</v>
      </c>
      <c r="S31" s="63">
        <f>ROUND(+Marathon!$E36,4)</f>
        <v>1</v>
      </c>
      <c r="T31" s="63">
        <f>ROUND(+Marathon!$E36,4)</f>
        <v>1</v>
      </c>
      <c r="U31" s="63">
        <f>ROUND(+Marathon!$E36,4)</f>
        <v>1</v>
      </c>
      <c r="V31" s="63">
        <f>ROUND(+Marathon!$E36,4)</f>
        <v>1</v>
      </c>
      <c r="W31" s="52"/>
    </row>
    <row r="32" spans="1:23" x14ac:dyDescent="0.2">
      <c r="A32" s="54">
        <v>31</v>
      </c>
      <c r="B32" s="60">
        <f>ROUND(+Mile!E37,4)</f>
        <v>0.99980000000000002</v>
      </c>
      <c r="C32" s="60">
        <f>ROUND(+'5K'!E37,4)</f>
        <v>0.99980000000000002</v>
      </c>
      <c r="D32" s="60">
        <f>ROUND(+'6K'!E37,4)</f>
        <v>0.99919999999999998</v>
      </c>
      <c r="E32" s="60">
        <f>ROUND(+'4MI'!E37,4)</f>
        <v>0.999</v>
      </c>
      <c r="F32" s="60">
        <f>ROUND(+'8K'!$E37,4)</f>
        <v>0.99790000000000001</v>
      </c>
      <c r="G32" s="60">
        <f>ROUND(+'5MI'!E37,4)</f>
        <v>0.99780000000000002</v>
      </c>
      <c r="H32" s="60">
        <f>ROUND(+'10K'!$E37,4)</f>
        <v>0.99639999999999995</v>
      </c>
      <c r="I32" s="61">
        <f>ROUND(+'12K'!$E37,4)</f>
        <v>0.99709999999999999</v>
      </c>
      <c r="J32" s="60">
        <f>ROUND(+'15K'!$E37,4)</f>
        <v>0.99790000000000001</v>
      </c>
      <c r="K32" s="60">
        <f>ROUND(+'10MI'!$E37,4)</f>
        <v>0.99819999999999998</v>
      </c>
      <c r="L32" s="60">
        <f>ROUND(+'20K'!$E37,4)</f>
        <v>0.99880000000000002</v>
      </c>
      <c r="M32" s="60">
        <f>ROUND(+H.Marathon!$E37,4)</f>
        <v>0.99890000000000001</v>
      </c>
      <c r="N32" s="60">
        <f>ROUND(+'25K'!$E37,4)</f>
        <v>0.99950000000000006</v>
      </c>
      <c r="O32" s="60">
        <f>ROUND(+'30K'!$E37,4)</f>
        <v>0.99990000000000001</v>
      </c>
      <c r="P32" s="60">
        <f>ROUND(+Marathon!$E37,4)</f>
        <v>1</v>
      </c>
      <c r="Q32" s="60">
        <f>ROUND(+Marathon!$E37,4)</f>
        <v>1</v>
      </c>
      <c r="R32" s="60">
        <f>ROUND(+Marathon!$E37,4)</f>
        <v>1</v>
      </c>
      <c r="S32" s="60">
        <f>ROUND(+Marathon!$E37,4)</f>
        <v>1</v>
      </c>
      <c r="T32" s="60">
        <f>ROUND(+Marathon!$E37,4)</f>
        <v>1</v>
      </c>
      <c r="U32" s="60">
        <f>ROUND(+Marathon!$E37,4)</f>
        <v>1</v>
      </c>
      <c r="V32" s="60">
        <f>ROUND(+Marathon!$E37,4)</f>
        <v>1</v>
      </c>
      <c r="W32" s="52"/>
    </row>
    <row r="33" spans="1:23" x14ac:dyDescent="0.2">
      <c r="A33" s="54">
        <v>32</v>
      </c>
      <c r="B33" s="60">
        <f>ROUND(+Mile!E38,4)</f>
        <v>0.999</v>
      </c>
      <c r="C33" s="60">
        <f>ROUND(+'5K'!E38,4)</f>
        <v>0.999</v>
      </c>
      <c r="D33" s="60">
        <f>ROUND(+'6K'!E38,4)</f>
        <v>0.99809999999999999</v>
      </c>
      <c r="E33" s="60">
        <f>ROUND(+'4MI'!E38,4)</f>
        <v>0.99770000000000003</v>
      </c>
      <c r="F33" s="60">
        <f>ROUND(+'8K'!$E38,4)</f>
        <v>0.99619999999999997</v>
      </c>
      <c r="G33" s="60">
        <f>ROUND(+'5MI'!E38,4)</f>
        <v>0.99619999999999997</v>
      </c>
      <c r="H33" s="60">
        <f>ROUND(+'10K'!$E38,4)</f>
        <v>0.99439999999999995</v>
      </c>
      <c r="I33" s="61">
        <f>ROUND(+'12K'!$E38,4)</f>
        <v>0.99529999999999996</v>
      </c>
      <c r="J33" s="60">
        <f>ROUND(+'15K'!$E38,4)</f>
        <v>0.99629999999999996</v>
      </c>
      <c r="K33" s="60">
        <f>ROUND(+'10MI'!$E38,4)</f>
        <v>0.99650000000000005</v>
      </c>
      <c r="L33" s="60">
        <f>ROUND(+'20K'!$E38,4)</f>
        <v>0.99739999999999995</v>
      </c>
      <c r="M33" s="60">
        <f>ROUND(+H.Marathon!$E38,4)</f>
        <v>0.99760000000000004</v>
      </c>
      <c r="N33" s="60">
        <f>ROUND(+'25K'!$E38,4)</f>
        <v>0.99839999999999995</v>
      </c>
      <c r="O33" s="60">
        <f>ROUND(+'30K'!$E38,4)</f>
        <v>0.99919999999999998</v>
      </c>
      <c r="P33" s="60">
        <f>ROUND(+Marathon!$E38,4)</f>
        <v>0.99990000000000001</v>
      </c>
      <c r="Q33" s="60">
        <f>ROUND(+Marathon!$E38,4)</f>
        <v>0.99990000000000001</v>
      </c>
      <c r="R33" s="60">
        <f>ROUND(+Marathon!$E38,4)</f>
        <v>0.99990000000000001</v>
      </c>
      <c r="S33" s="60">
        <f>ROUND(+Marathon!$E38,4)</f>
        <v>0.99990000000000001</v>
      </c>
      <c r="T33" s="60">
        <f>ROUND(+Marathon!$E38,4)</f>
        <v>0.99990000000000001</v>
      </c>
      <c r="U33" s="60">
        <f>ROUND(+Marathon!$E38,4)</f>
        <v>0.99990000000000001</v>
      </c>
      <c r="V33" s="60">
        <f>ROUND(+Marathon!$E38,4)</f>
        <v>0.99990000000000001</v>
      </c>
      <c r="W33" s="52"/>
    </row>
    <row r="34" spans="1:23" x14ac:dyDescent="0.2">
      <c r="A34" s="54">
        <v>33</v>
      </c>
      <c r="B34" s="60">
        <f>ROUND(+Mile!E39,4)</f>
        <v>0.99770000000000003</v>
      </c>
      <c r="C34" s="60">
        <f>ROUND(+'5K'!E39,4)</f>
        <v>0.99770000000000003</v>
      </c>
      <c r="D34" s="60">
        <f>ROUND(+'6K'!E39,4)</f>
        <v>0.99650000000000005</v>
      </c>
      <c r="E34" s="60">
        <f>ROUND(+'4MI'!E39,4)</f>
        <v>0.99590000000000001</v>
      </c>
      <c r="F34" s="60">
        <f>ROUND(+'8K'!$E39,4)</f>
        <v>0.99409999999999998</v>
      </c>
      <c r="G34" s="60">
        <f>ROUND(+'5MI'!E39,4)</f>
        <v>0.99399999999999999</v>
      </c>
      <c r="H34" s="60">
        <f>ROUND(+'10K'!$E39,4)</f>
        <v>0.99199999999999999</v>
      </c>
      <c r="I34" s="61">
        <f>ROUND(+'12K'!$E39,4)</f>
        <v>0.9929</v>
      </c>
      <c r="J34" s="60">
        <f>ROUND(+'15K'!$E39,4)</f>
        <v>0.99409999999999998</v>
      </c>
      <c r="K34" s="60">
        <f>ROUND(+'10MI'!$E39,4)</f>
        <v>0.99439999999999995</v>
      </c>
      <c r="L34" s="60">
        <f>ROUND(+'20K'!$E39,4)</f>
        <v>0.99550000000000005</v>
      </c>
      <c r="M34" s="60">
        <f>ROUND(+H.Marathon!$E39,4)</f>
        <v>0.99580000000000002</v>
      </c>
      <c r="N34" s="60">
        <f>ROUND(+'25K'!$E39,4)</f>
        <v>0.99680000000000002</v>
      </c>
      <c r="O34" s="60">
        <f>ROUND(+'30K'!$E39,4)</f>
        <v>0.99790000000000001</v>
      </c>
      <c r="P34" s="60">
        <f>ROUND(+Marathon!$E39,4)</f>
        <v>0.99929999999999997</v>
      </c>
      <c r="Q34" s="60">
        <f>ROUND(+Marathon!$E39,4)</f>
        <v>0.99929999999999997</v>
      </c>
      <c r="R34" s="60">
        <f>ROUND(+Marathon!$E39,4)</f>
        <v>0.99929999999999997</v>
      </c>
      <c r="S34" s="60">
        <f>ROUND(+Marathon!$E39,4)</f>
        <v>0.99929999999999997</v>
      </c>
      <c r="T34" s="60">
        <f>ROUND(+Marathon!$E39,4)</f>
        <v>0.99929999999999997</v>
      </c>
      <c r="U34" s="60">
        <f>ROUND(+Marathon!$E39,4)</f>
        <v>0.99929999999999997</v>
      </c>
      <c r="V34" s="60">
        <f>ROUND(+Marathon!$E39,4)</f>
        <v>0.99929999999999997</v>
      </c>
      <c r="W34" s="52"/>
    </row>
    <row r="35" spans="1:23" x14ac:dyDescent="0.2">
      <c r="A35" s="54">
        <v>34</v>
      </c>
      <c r="B35" s="60">
        <f>ROUND(+Mile!E40,4)</f>
        <v>0.99590000000000001</v>
      </c>
      <c r="C35" s="60">
        <f>ROUND(+'5K'!E40,4)</f>
        <v>0.99590000000000001</v>
      </c>
      <c r="D35" s="60">
        <f>ROUND(+'6K'!E40,4)</f>
        <v>0.99429999999999996</v>
      </c>
      <c r="E35" s="60">
        <f>ROUND(+'4MI'!E40,4)</f>
        <v>0.99360000000000004</v>
      </c>
      <c r="F35" s="60">
        <f>ROUND(+'8K'!$E40,4)</f>
        <v>0.99150000000000005</v>
      </c>
      <c r="G35" s="60">
        <f>ROUND(+'5MI'!E40,4)</f>
        <v>0.99139999999999995</v>
      </c>
      <c r="H35" s="60">
        <f>ROUND(+'10K'!$E40,4)</f>
        <v>0.98909999999999998</v>
      </c>
      <c r="I35" s="61">
        <f>ROUND(+'12K'!$E40,4)</f>
        <v>0.99019999999999997</v>
      </c>
      <c r="J35" s="60">
        <f>ROUND(+'15K'!$E40,4)</f>
        <v>0.99139999999999995</v>
      </c>
      <c r="K35" s="60">
        <f>ROUND(+'10MI'!$E40,4)</f>
        <v>0.9919</v>
      </c>
      <c r="L35" s="60">
        <f>ROUND(+'20K'!$E40,4)</f>
        <v>0.99309999999999998</v>
      </c>
      <c r="M35" s="60">
        <f>ROUND(+H.Marathon!$E40,4)</f>
        <v>0.99339999999999995</v>
      </c>
      <c r="N35" s="60">
        <f>ROUND(+'25K'!$E40,4)</f>
        <v>0.99470000000000003</v>
      </c>
      <c r="O35" s="60">
        <f>ROUND(+'30K'!$E40,4)</f>
        <v>0.996</v>
      </c>
      <c r="P35" s="60">
        <f>ROUND(+Marathon!$E40,4)</f>
        <v>0.99809999999999999</v>
      </c>
      <c r="Q35" s="60">
        <f>ROUND(+Marathon!$E40,4)</f>
        <v>0.99809999999999999</v>
      </c>
      <c r="R35" s="60">
        <f>ROUND(+Marathon!$E40,4)</f>
        <v>0.99809999999999999</v>
      </c>
      <c r="S35" s="60">
        <f>ROUND(+Marathon!$E40,4)</f>
        <v>0.99809999999999999</v>
      </c>
      <c r="T35" s="60">
        <f>ROUND(+Marathon!$E40,4)</f>
        <v>0.99809999999999999</v>
      </c>
      <c r="U35" s="60">
        <f>ROUND(+Marathon!$E40,4)</f>
        <v>0.99809999999999999</v>
      </c>
      <c r="V35" s="60">
        <f>ROUND(+Marathon!$E40,4)</f>
        <v>0.99809999999999999</v>
      </c>
      <c r="W35" s="52"/>
    </row>
    <row r="36" spans="1:23" x14ac:dyDescent="0.2">
      <c r="A36" s="62">
        <v>35</v>
      </c>
      <c r="B36" s="63">
        <f>ROUND(+Mile!E41,4)</f>
        <v>0.99350000000000005</v>
      </c>
      <c r="C36" s="63">
        <f>ROUND(+'5K'!E41,4)</f>
        <v>0.99350000000000005</v>
      </c>
      <c r="D36" s="63">
        <f>ROUND(+'6K'!E41,4)</f>
        <v>0.99160000000000004</v>
      </c>
      <c r="E36" s="63">
        <f>ROUND(+'4MI'!E41,4)</f>
        <v>0.9909</v>
      </c>
      <c r="F36" s="63">
        <f>ROUND(+'8K'!$E41,4)</f>
        <v>0.98839999999999995</v>
      </c>
      <c r="G36" s="63">
        <f>ROUND(+'5MI'!E41,4)</f>
        <v>0.98839999999999995</v>
      </c>
      <c r="H36" s="63">
        <f>ROUND(+'10K'!$E41,4)</f>
        <v>0.98570000000000002</v>
      </c>
      <c r="I36" s="63">
        <f>ROUND(+'12K'!$E41,4)</f>
        <v>0.9869</v>
      </c>
      <c r="J36" s="63">
        <f>ROUND(+'15K'!$E41,4)</f>
        <v>0.98829999999999996</v>
      </c>
      <c r="K36" s="63">
        <f>ROUND(+'10MI'!$E41,4)</f>
        <v>0.98880000000000001</v>
      </c>
      <c r="L36" s="63">
        <f>ROUND(+'20K'!$E41,4)</f>
        <v>0.99009999999999998</v>
      </c>
      <c r="M36" s="63">
        <f>ROUND(+H.Marathon!$E41,4)</f>
        <v>0.99039999999999995</v>
      </c>
      <c r="N36" s="63">
        <f>ROUND(+'25K'!$E41,4)</f>
        <v>0.9919</v>
      </c>
      <c r="O36" s="63">
        <f>ROUND(+'30K'!$E41,4)</f>
        <v>0.99350000000000005</v>
      </c>
      <c r="P36" s="63">
        <f>ROUND(+Marathon!$E41,4)</f>
        <v>0.99609999999999999</v>
      </c>
      <c r="Q36" s="63">
        <f>ROUND(+Marathon!$E41,4)</f>
        <v>0.99609999999999999</v>
      </c>
      <c r="R36" s="63">
        <f>ROUND(+Marathon!$E41,4)</f>
        <v>0.99609999999999999</v>
      </c>
      <c r="S36" s="63">
        <f>ROUND(+Marathon!$E41,4)</f>
        <v>0.99609999999999999</v>
      </c>
      <c r="T36" s="63">
        <f>ROUND(+Marathon!$E41,4)</f>
        <v>0.99609999999999999</v>
      </c>
      <c r="U36" s="63">
        <f>ROUND(+Marathon!$E41,4)</f>
        <v>0.99609999999999999</v>
      </c>
      <c r="V36" s="63">
        <f>ROUND(+Marathon!$E41,4)</f>
        <v>0.99609999999999999</v>
      </c>
      <c r="W36" s="52"/>
    </row>
    <row r="37" spans="1:23" x14ac:dyDescent="0.2">
      <c r="A37" s="54">
        <v>36</v>
      </c>
      <c r="B37" s="60">
        <f>ROUND(+Mile!E42,4)</f>
        <v>0.99060000000000004</v>
      </c>
      <c r="C37" s="60">
        <f>ROUND(+'5K'!E42,4)</f>
        <v>0.99060000000000004</v>
      </c>
      <c r="D37" s="60">
        <f>ROUND(+'6K'!E42,4)</f>
        <v>0.98839999999999995</v>
      </c>
      <c r="E37" s="60">
        <f>ROUND(+'4MI'!E42,4)</f>
        <v>0.98760000000000003</v>
      </c>
      <c r="F37" s="60">
        <f>ROUND(+'8K'!$E42,4)</f>
        <v>0.9849</v>
      </c>
      <c r="G37" s="60">
        <f>ROUND(+'5MI'!E42,4)</f>
        <v>0.98480000000000001</v>
      </c>
      <c r="H37" s="60">
        <f>ROUND(+'10K'!$E42,4)</f>
        <v>0.9819</v>
      </c>
      <c r="I37" s="61">
        <f>ROUND(+'12K'!$E42,4)</f>
        <v>0.98319999999999996</v>
      </c>
      <c r="J37" s="60">
        <f>ROUND(+'15K'!$E42,4)</f>
        <v>0.98470000000000002</v>
      </c>
      <c r="K37" s="60">
        <f>ROUND(+'10MI'!$E42,4)</f>
        <v>0.98519999999999996</v>
      </c>
      <c r="L37" s="60">
        <f>ROUND(+'20K'!$E42,4)</f>
        <v>0.98660000000000003</v>
      </c>
      <c r="M37" s="60">
        <f>ROUND(+H.Marathon!$E42,4)</f>
        <v>0.98699999999999999</v>
      </c>
      <c r="N37" s="60">
        <f>ROUND(+'25K'!$E42,4)</f>
        <v>0.98860000000000003</v>
      </c>
      <c r="O37" s="60">
        <f>ROUND(+'30K'!$E42,4)</f>
        <v>0.99039999999999995</v>
      </c>
      <c r="P37" s="60">
        <f>ROUND(+Marathon!$E42,4)</f>
        <v>0.99350000000000005</v>
      </c>
      <c r="Q37" s="60">
        <f>ROUND(+Marathon!$E42,4)</f>
        <v>0.99350000000000005</v>
      </c>
      <c r="R37" s="60">
        <f>ROUND(+Marathon!$E42,4)</f>
        <v>0.99350000000000005</v>
      </c>
      <c r="S37" s="60">
        <f>ROUND(+Marathon!$E42,4)</f>
        <v>0.99350000000000005</v>
      </c>
      <c r="T37" s="60">
        <f>ROUND(+Marathon!$E42,4)</f>
        <v>0.99350000000000005</v>
      </c>
      <c r="U37" s="60">
        <f>ROUND(+Marathon!$E42,4)</f>
        <v>0.99350000000000005</v>
      </c>
      <c r="V37" s="60">
        <f>ROUND(+Marathon!$E42,4)</f>
        <v>0.99350000000000005</v>
      </c>
      <c r="W37" s="52"/>
    </row>
    <row r="38" spans="1:23" x14ac:dyDescent="0.2">
      <c r="A38" s="54">
        <v>37</v>
      </c>
      <c r="B38" s="60">
        <f>ROUND(+Mile!E43,4)</f>
        <v>0.98709999999999998</v>
      </c>
      <c r="C38" s="60">
        <f>ROUND(+'5K'!E43,4)</f>
        <v>0.98709999999999998</v>
      </c>
      <c r="D38" s="60">
        <f>ROUND(+'6K'!E43,4)</f>
        <v>0.98470000000000002</v>
      </c>
      <c r="E38" s="60">
        <f>ROUND(+'4MI'!E43,4)</f>
        <v>0.98380000000000001</v>
      </c>
      <c r="F38" s="60">
        <f>ROUND(+'8K'!$E43,4)</f>
        <v>0.98089999999999999</v>
      </c>
      <c r="G38" s="60">
        <f>ROUND(+'5MI'!E43,4)</f>
        <v>0.98080000000000001</v>
      </c>
      <c r="H38" s="60">
        <f>ROUND(+'10K'!$E43,4)</f>
        <v>0.97770000000000001</v>
      </c>
      <c r="I38" s="61">
        <f>ROUND(+'12K'!$E43,4)</f>
        <v>0.97899999999999998</v>
      </c>
      <c r="J38" s="60">
        <f>ROUND(+'15K'!$E43,4)</f>
        <v>0.98060000000000003</v>
      </c>
      <c r="K38" s="60">
        <f>ROUND(+'10MI'!$E43,4)</f>
        <v>0.98109999999999997</v>
      </c>
      <c r="L38" s="60">
        <f>ROUND(+'20K'!$E43,4)</f>
        <v>0.98260000000000003</v>
      </c>
      <c r="M38" s="60">
        <f>ROUND(+H.Marathon!$E43,4)</f>
        <v>0.98299999999999998</v>
      </c>
      <c r="N38" s="60">
        <f>ROUND(+'25K'!$E43,4)</f>
        <v>0.98480000000000001</v>
      </c>
      <c r="O38" s="60">
        <f>ROUND(+'30K'!$E43,4)</f>
        <v>0.98670000000000002</v>
      </c>
      <c r="P38" s="60">
        <f>ROUND(+Marathon!$E43,4)</f>
        <v>0.99019999999999997</v>
      </c>
      <c r="Q38" s="60">
        <f>ROUND(+Marathon!$E43,4)</f>
        <v>0.99019999999999997</v>
      </c>
      <c r="R38" s="60">
        <f>ROUND(+Marathon!$E43,4)</f>
        <v>0.99019999999999997</v>
      </c>
      <c r="S38" s="60">
        <f>ROUND(+Marathon!$E43,4)</f>
        <v>0.99019999999999997</v>
      </c>
      <c r="T38" s="60">
        <f>ROUND(+Marathon!$E43,4)</f>
        <v>0.99019999999999997</v>
      </c>
      <c r="U38" s="60">
        <f>ROUND(+Marathon!$E43,4)</f>
        <v>0.99019999999999997</v>
      </c>
      <c r="V38" s="60">
        <f>ROUND(+Marathon!$E43,4)</f>
        <v>0.99019999999999997</v>
      </c>
      <c r="W38" s="52"/>
    </row>
    <row r="39" spans="1:23" x14ac:dyDescent="0.2">
      <c r="A39" s="54">
        <v>38</v>
      </c>
      <c r="B39" s="60">
        <f>ROUND(+Mile!E44,4)</f>
        <v>0.98309999999999997</v>
      </c>
      <c r="C39" s="60">
        <f>ROUND(+'5K'!E44,4)</f>
        <v>0.98309999999999997</v>
      </c>
      <c r="D39" s="60">
        <f>ROUND(+'6K'!E44,4)</f>
        <v>0.98050000000000004</v>
      </c>
      <c r="E39" s="60">
        <f>ROUND(+'4MI'!E44,4)</f>
        <v>0.97950000000000004</v>
      </c>
      <c r="F39" s="60">
        <f>ROUND(+'8K'!$E44,4)</f>
        <v>0.97640000000000005</v>
      </c>
      <c r="G39" s="60">
        <f>ROUND(+'5MI'!E44,4)</f>
        <v>0.97629999999999995</v>
      </c>
      <c r="H39" s="60">
        <f>ROUND(+'10K'!$E44,4)</f>
        <v>0.97299999999999998</v>
      </c>
      <c r="I39" s="61">
        <f>ROUND(+'12K'!$E44,4)</f>
        <v>0.97430000000000005</v>
      </c>
      <c r="J39" s="60">
        <f>ROUND(+'15K'!$E44,4)</f>
        <v>0.97599999999999998</v>
      </c>
      <c r="K39" s="60">
        <f>ROUND(+'10MI'!$E44,4)</f>
        <v>0.97650000000000003</v>
      </c>
      <c r="L39" s="60">
        <f>ROUND(+'20K'!$E44,4)</f>
        <v>0.97809999999999997</v>
      </c>
      <c r="M39" s="60">
        <f>ROUND(+H.Marathon!$E44,4)</f>
        <v>0.97850000000000004</v>
      </c>
      <c r="N39" s="60">
        <f>ROUND(+'25K'!$E44,4)</f>
        <v>0.98040000000000005</v>
      </c>
      <c r="O39" s="60">
        <f>ROUND(+'30K'!$E44,4)</f>
        <v>0.98240000000000005</v>
      </c>
      <c r="P39" s="60">
        <f>ROUND(+Marathon!$E44,4)</f>
        <v>0.98619999999999997</v>
      </c>
      <c r="Q39" s="60">
        <f>ROUND(+Marathon!$E44,4)</f>
        <v>0.98619999999999997</v>
      </c>
      <c r="R39" s="60">
        <f>ROUND(+Marathon!$E44,4)</f>
        <v>0.98619999999999997</v>
      </c>
      <c r="S39" s="60">
        <f>ROUND(+Marathon!$E44,4)</f>
        <v>0.98619999999999997</v>
      </c>
      <c r="T39" s="60">
        <f>ROUND(+Marathon!$E44,4)</f>
        <v>0.98619999999999997</v>
      </c>
      <c r="U39" s="60">
        <f>ROUND(+Marathon!$E44,4)</f>
        <v>0.98619999999999997</v>
      </c>
      <c r="V39" s="60">
        <f>ROUND(+Marathon!$E44,4)</f>
        <v>0.98619999999999997</v>
      </c>
      <c r="W39" s="52"/>
    </row>
    <row r="40" spans="1:23" x14ac:dyDescent="0.2">
      <c r="A40" s="54">
        <v>39</v>
      </c>
      <c r="B40" s="60">
        <f>ROUND(+Mile!E45,4)</f>
        <v>0.97850000000000004</v>
      </c>
      <c r="C40" s="60">
        <f>ROUND(+'5K'!E45,4)</f>
        <v>0.97850000000000004</v>
      </c>
      <c r="D40" s="60">
        <f>ROUND(+'6K'!E45,4)</f>
        <v>0.9758</v>
      </c>
      <c r="E40" s="60">
        <f>ROUND(+'4MI'!E45,4)</f>
        <v>0.97470000000000001</v>
      </c>
      <c r="F40" s="60">
        <f>ROUND(+'8K'!$E45,4)</f>
        <v>0.97140000000000004</v>
      </c>
      <c r="G40" s="60">
        <f>ROUND(+'5MI'!E45,4)</f>
        <v>0.97130000000000005</v>
      </c>
      <c r="H40" s="60">
        <f>ROUND(+'10K'!$E45,4)</f>
        <v>0.96789999999999998</v>
      </c>
      <c r="I40" s="61">
        <f>ROUND(+'12K'!$E45,4)</f>
        <v>0.96919999999999995</v>
      </c>
      <c r="J40" s="60">
        <f>ROUND(+'15K'!$E45,4)</f>
        <v>0.97089999999999999</v>
      </c>
      <c r="K40" s="60">
        <f>ROUND(+'10MI'!$E45,4)</f>
        <v>0.97140000000000004</v>
      </c>
      <c r="L40" s="60">
        <f>ROUND(+'20K'!$E45,4)</f>
        <v>0.97309999999999997</v>
      </c>
      <c r="M40" s="60">
        <f>ROUND(+H.Marathon!$E45,4)</f>
        <v>0.97350000000000003</v>
      </c>
      <c r="N40" s="60">
        <f>ROUND(+'25K'!$E45,4)</f>
        <v>0.97540000000000004</v>
      </c>
      <c r="O40" s="60">
        <f>ROUND(+'30K'!$E45,4)</f>
        <v>0.97750000000000004</v>
      </c>
      <c r="P40" s="60">
        <f>ROUND(+Marathon!$E45,4)</f>
        <v>0.98150000000000004</v>
      </c>
      <c r="Q40" s="60">
        <f>ROUND(+Marathon!$E45,4)</f>
        <v>0.98150000000000004</v>
      </c>
      <c r="R40" s="60">
        <f>ROUND(+Marathon!$E45,4)</f>
        <v>0.98150000000000004</v>
      </c>
      <c r="S40" s="60">
        <f>ROUND(+Marathon!$E45,4)</f>
        <v>0.98150000000000004</v>
      </c>
      <c r="T40" s="60">
        <f>ROUND(+Marathon!$E45,4)</f>
        <v>0.98150000000000004</v>
      </c>
      <c r="U40" s="60">
        <f>ROUND(+Marathon!$E45,4)</f>
        <v>0.98150000000000004</v>
      </c>
      <c r="V40" s="60">
        <f>ROUND(+Marathon!$E45,4)</f>
        <v>0.98150000000000004</v>
      </c>
      <c r="W40" s="52"/>
    </row>
    <row r="41" spans="1:23" x14ac:dyDescent="0.2">
      <c r="A41" s="62">
        <v>40</v>
      </c>
      <c r="B41" s="63">
        <f>ROUND(+Mile!E46,4)</f>
        <v>0.97340000000000004</v>
      </c>
      <c r="C41" s="63">
        <f>ROUND(+'5K'!E46,4)</f>
        <v>0.97340000000000004</v>
      </c>
      <c r="D41" s="63">
        <f>ROUND(+'6K'!E46,4)</f>
        <v>0.97060000000000002</v>
      </c>
      <c r="E41" s="63">
        <f>ROUND(+'4MI'!E46,4)</f>
        <v>0.96950000000000003</v>
      </c>
      <c r="F41" s="63">
        <f>ROUND(+'8K'!$E46,4)</f>
        <v>0.96599999999999997</v>
      </c>
      <c r="G41" s="63">
        <f>ROUND(+'5MI'!E46,4)</f>
        <v>0.96589999999999998</v>
      </c>
      <c r="H41" s="63">
        <f>ROUND(+'10K'!$E46,4)</f>
        <v>0.96230000000000004</v>
      </c>
      <c r="I41" s="63">
        <f>ROUND(+'12K'!$E46,4)</f>
        <v>0.96360000000000001</v>
      </c>
      <c r="J41" s="63">
        <f>ROUND(+'15K'!$E46,4)</f>
        <v>0.96530000000000005</v>
      </c>
      <c r="K41" s="63">
        <f>ROUND(+'10MI'!$E46,4)</f>
        <v>0.96579999999999999</v>
      </c>
      <c r="L41" s="63">
        <f>ROUND(+'20K'!$E46,4)</f>
        <v>0.96750000000000003</v>
      </c>
      <c r="M41" s="63">
        <f>ROUND(+H.Marathon!$E46,4)</f>
        <v>0.96789999999999998</v>
      </c>
      <c r="N41" s="63">
        <f>ROUND(+'25K'!$E46,4)</f>
        <v>0.96989999999999998</v>
      </c>
      <c r="O41" s="63">
        <f>ROUND(+'30K'!$E46,4)</f>
        <v>0.97199999999999998</v>
      </c>
      <c r="P41" s="63">
        <f>ROUND(+Marathon!$E46,4)</f>
        <v>0.97619999999999996</v>
      </c>
      <c r="Q41" s="63">
        <f>ROUND(+Marathon!$E46,4)</f>
        <v>0.97619999999999996</v>
      </c>
      <c r="R41" s="63">
        <f>ROUND(+Marathon!$E46,4)</f>
        <v>0.97619999999999996</v>
      </c>
      <c r="S41" s="63">
        <f>ROUND(+Marathon!$E46,4)</f>
        <v>0.97619999999999996</v>
      </c>
      <c r="T41" s="63">
        <f>ROUND(+Marathon!$E46,4)</f>
        <v>0.97619999999999996</v>
      </c>
      <c r="U41" s="63">
        <f>ROUND(+Marathon!$E46,4)</f>
        <v>0.97619999999999996</v>
      </c>
      <c r="V41" s="63">
        <f>ROUND(+Marathon!$E46,4)</f>
        <v>0.97619999999999996</v>
      </c>
      <c r="W41" s="52"/>
    </row>
    <row r="42" spans="1:23" x14ac:dyDescent="0.2">
      <c r="A42" s="54">
        <v>41</v>
      </c>
      <c r="B42" s="60">
        <f>ROUND(+Mile!E47,4)</f>
        <v>0.96779999999999999</v>
      </c>
      <c r="C42" s="60">
        <f>ROUND(+'5K'!E47,4)</f>
        <v>0.96779999999999999</v>
      </c>
      <c r="D42" s="60">
        <f>ROUND(+'6K'!E47,4)</f>
        <v>0.96479999999999999</v>
      </c>
      <c r="E42" s="60">
        <f>ROUND(+'4MI'!E47,4)</f>
        <v>0.9637</v>
      </c>
      <c r="F42" s="60">
        <f>ROUND(+'8K'!$E47,4)</f>
        <v>0.96009999999999995</v>
      </c>
      <c r="G42" s="60">
        <f>ROUND(+'5MI'!E47,4)</f>
        <v>0.96</v>
      </c>
      <c r="H42" s="60">
        <f>ROUND(+'10K'!$E47,4)</f>
        <v>0.95630000000000004</v>
      </c>
      <c r="I42" s="61">
        <f>ROUND(+'12K'!$E47,4)</f>
        <v>0.95760000000000001</v>
      </c>
      <c r="J42" s="60">
        <f>ROUND(+'15K'!$E47,4)</f>
        <v>0.95920000000000005</v>
      </c>
      <c r="K42" s="60">
        <f>ROUND(+'10MI'!$E47,4)</f>
        <v>0.9597</v>
      </c>
      <c r="L42" s="60">
        <f>ROUND(+'20K'!$E47,4)</f>
        <v>0.96140000000000003</v>
      </c>
      <c r="M42" s="60">
        <f>ROUND(+H.Marathon!$E47,4)</f>
        <v>0.96179999999999999</v>
      </c>
      <c r="N42" s="60">
        <f>ROUND(+'25K'!$E47,4)</f>
        <v>0.96379999999999999</v>
      </c>
      <c r="O42" s="60">
        <f>ROUND(+'30K'!$E47,4)</f>
        <v>0.96589999999999998</v>
      </c>
      <c r="P42" s="60">
        <f>ROUND(+Marathon!$E47,4)</f>
        <v>0.97019999999999995</v>
      </c>
      <c r="Q42" s="60">
        <f>ROUND(+Marathon!$E47,4)</f>
        <v>0.97019999999999995</v>
      </c>
      <c r="R42" s="60">
        <f>ROUND(+Marathon!$E47,4)</f>
        <v>0.97019999999999995</v>
      </c>
      <c r="S42" s="60">
        <f>ROUND(+Marathon!$E47,4)</f>
        <v>0.97019999999999995</v>
      </c>
      <c r="T42" s="60">
        <f>ROUND(+Marathon!$E47,4)</f>
        <v>0.97019999999999995</v>
      </c>
      <c r="U42" s="60">
        <f>ROUND(+Marathon!$E47,4)</f>
        <v>0.97019999999999995</v>
      </c>
      <c r="V42" s="60">
        <f>ROUND(+Marathon!$E47,4)</f>
        <v>0.97019999999999995</v>
      </c>
      <c r="W42" s="52"/>
    </row>
    <row r="43" spans="1:23" x14ac:dyDescent="0.2">
      <c r="A43" s="54">
        <v>42</v>
      </c>
      <c r="B43" s="60">
        <f>ROUND(+Mile!E48,4)</f>
        <v>0.96160000000000001</v>
      </c>
      <c r="C43" s="60">
        <f>ROUND(+'5K'!E48,4)</f>
        <v>0.96160000000000001</v>
      </c>
      <c r="D43" s="60">
        <f>ROUND(+'6K'!E48,4)</f>
        <v>0.95860000000000001</v>
      </c>
      <c r="E43" s="60">
        <f>ROUND(+'4MI'!E48,4)</f>
        <v>0.95740000000000003</v>
      </c>
      <c r="F43" s="60">
        <f>ROUND(+'8K'!$E48,4)</f>
        <v>0.95369999999999999</v>
      </c>
      <c r="G43" s="60">
        <f>ROUND(+'5MI'!E48,4)</f>
        <v>0.9536</v>
      </c>
      <c r="H43" s="60">
        <f>ROUND(+'10K'!$E48,4)</f>
        <v>0.94989999999999997</v>
      </c>
      <c r="I43" s="61">
        <f>ROUND(+'12K'!$E48,4)</f>
        <v>0.95109999999999995</v>
      </c>
      <c r="J43" s="60">
        <f>ROUND(+'15K'!$E48,4)</f>
        <v>0.95269999999999999</v>
      </c>
      <c r="K43" s="60">
        <f>ROUND(+'10MI'!$E48,4)</f>
        <v>0.95320000000000005</v>
      </c>
      <c r="L43" s="60">
        <f>ROUND(+'20K'!$E48,4)</f>
        <v>0.95479999999999998</v>
      </c>
      <c r="M43" s="60">
        <f>ROUND(+H.Marathon!$E48,4)</f>
        <v>0.95520000000000005</v>
      </c>
      <c r="N43" s="60">
        <f>ROUND(+'25K'!$E48,4)</f>
        <v>0.95709999999999995</v>
      </c>
      <c r="O43" s="60">
        <f>ROUND(+'30K'!$E48,4)</f>
        <v>0.95930000000000004</v>
      </c>
      <c r="P43" s="60">
        <f>ROUND(+Marathon!$E48,4)</f>
        <v>0.96350000000000002</v>
      </c>
      <c r="Q43" s="60">
        <f>ROUND(+Marathon!$E48,4)</f>
        <v>0.96350000000000002</v>
      </c>
      <c r="R43" s="60">
        <f>ROUND(+Marathon!$E48,4)</f>
        <v>0.96350000000000002</v>
      </c>
      <c r="S43" s="60">
        <f>ROUND(+Marathon!$E48,4)</f>
        <v>0.96350000000000002</v>
      </c>
      <c r="T43" s="60">
        <f>ROUND(+Marathon!$E48,4)</f>
        <v>0.96350000000000002</v>
      </c>
      <c r="U43" s="60">
        <f>ROUND(+Marathon!$E48,4)</f>
        <v>0.96350000000000002</v>
      </c>
      <c r="V43" s="60">
        <f>ROUND(+Marathon!$E48,4)</f>
        <v>0.96350000000000002</v>
      </c>
      <c r="W43" s="52"/>
    </row>
    <row r="44" spans="1:23" x14ac:dyDescent="0.2">
      <c r="A44" s="54">
        <v>43</v>
      </c>
      <c r="B44" s="60">
        <f>ROUND(+Mile!E49,4)</f>
        <v>0.95489999999999997</v>
      </c>
      <c r="C44" s="60">
        <f>ROUND(+'5K'!E49,4)</f>
        <v>0.95489999999999997</v>
      </c>
      <c r="D44" s="60">
        <f>ROUND(+'6K'!E49,4)</f>
        <v>0.95179999999999998</v>
      </c>
      <c r="E44" s="60">
        <f>ROUND(+'4MI'!E49,4)</f>
        <v>0.9506</v>
      </c>
      <c r="F44" s="60">
        <f>ROUND(+'8K'!$E49,4)</f>
        <v>0.94679999999999997</v>
      </c>
      <c r="G44" s="60">
        <f>ROUND(+'5MI'!E49,4)</f>
        <v>0.94669999999999999</v>
      </c>
      <c r="H44" s="60">
        <f>ROUND(+'10K'!$E49,4)</f>
        <v>0.94289999999999996</v>
      </c>
      <c r="I44" s="61">
        <f>ROUND(+'12K'!$E49,4)</f>
        <v>0.94410000000000005</v>
      </c>
      <c r="J44" s="60">
        <f>ROUND(+'15K'!$E49,4)</f>
        <v>0.9456</v>
      </c>
      <c r="K44" s="60">
        <f>ROUND(+'10MI'!$E49,4)</f>
        <v>0.94610000000000005</v>
      </c>
      <c r="L44" s="60">
        <f>ROUND(+'20K'!$E49,4)</f>
        <v>0.9476</v>
      </c>
      <c r="M44" s="60">
        <f>ROUND(+H.Marathon!$E49,4)</f>
        <v>0.94799999999999995</v>
      </c>
      <c r="N44" s="60">
        <f>ROUND(+'25K'!$E49,4)</f>
        <v>0.94989999999999997</v>
      </c>
      <c r="O44" s="60">
        <f>ROUND(+'30K'!$E49,4)</f>
        <v>0.95199999999999996</v>
      </c>
      <c r="P44" s="60">
        <f>ROUND(+Marathon!$E49,4)</f>
        <v>0.95620000000000005</v>
      </c>
      <c r="Q44" s="60">
        <f>ROUND(+Marathon!$E49,4)</f>
        <v>0.95620000000000005</v>
      </c>
      <c r="R44" s="60">
        <f>ROUND(+Marathon!$E49,4)</f>
        <v>0.95620000000000005</v>
      </c>
      <c r="S44" s="60">
        <f>ROUND(+Marathon!$E49,4)</f>
        <v>0.95620000000000005</v>
      </c>
      <c r="T44" s="60">
        <f>ROUND(+Marathon!$E49,4)</f>
        <v>0.95620000000000005</v>
      </c>
      <c r="U44" s="60">
        <f>ROUND(+Marathon!$E49,4)</f>
        <v>0.95620000000000005</v>
      </c>
      <c r="V44" s="60">
        <f>ROUND(+Marathon!$E49,4)</f>
        <v>0.95620000000000005</v>
      </c>
      <c r="W44" s="52"/>
    </row>
    <row r="45" spans="1:23" x14ac:dyDescent="0.2">
      <c r="A45" s="54">
        <v>44</v>
      </c>
      <c r="B45" s="60">
        <f>ROUND(+Mile!E50,4)</f>
        <v>0.9476</v>
      </c>
      <c r="C45" s="60">
        <f>ROUND(+'5K'!E50,4)</f>
        <v>0.9476</v>
      </c>
      <c r="D45" s="60">
        <f>ROUND(+'6K'!E50,4)</f>
        <v>0.94450000000000001</v>
      </c>
      <c r="E45" s="60">
        <f>ROUND(+'4MI'!E50,4)</f>
        <v>0.94330000000000003</v>
      </c>
      <c r="F45" s="60">
        <f>ROUND(+'8K'!$E50,4)</f>
        <v>0.9395</v>
      </c>
      <c r="G45" s="60">
        <f>ROUND(+'5MI'!E50,4)</f>
        <v>0.93940000000000001</v>
      </c>
      <c r="H45" s="60">
        <f>ROUND(+'10K'!$E50,4)</f>
        <v>0.93559999999999999</v>
      </c>
      <c r="I45" s="61">
        <f>ROUND(+'12K'!$E50,4)</f>
        <v>0.93669999999999998</v>
      </c>
      <c r="J45" s="60">
        <f>ROUND(+'15K'!$E50,4)</f>
        <v>0.93810000000000004</v>
      </c>
      <c r="K45" s="60">
        <f>ROUND(+'10MI'!$E50,4)</f>
        <v>0.9385</v>
      </c>
      <c r="L45" s="60">
        <f>ROUND(+'20K'!$E50,4)</f>
        <v>0.93989999999999996</v>
      </c>
      <c r="M45" s="60">
        <f>ROUND(+H.Marathon!$E50,4)</f>
        <v>0.94030000000000002</v>
      </c>
      <c r="N45" s="60">
        <f>ROUND(+'25K'!$E50,4)</f>
        <v>0.94210000000000005</v>
      </c>
      <c r="O45" s="60">
        <f>ROUND(+'30K'!$E50,4)</f>
        <v>0.94410000000000005</v>
      </c>
      <c r="P45" s="60">
        <f>ROUND(+Marathon!$E50,4)</f>
        <v>0.94820000000000004</v>
      </c>
      <c r="Q45" s="60">
        <f>ROUND(+Marathon!$E50,4)</f>
        <v>0.94820000000000004</v>
      </c>
      <c r="R45" s="60">
        <f>ROUND(+Marathon!$E50,4)</f>
        <v>0.94820000000000004</v>
      </c>
      <c r="S45" s="60">
        <f>ROUND(+Marathon!$E50,4)</f>
        <v>0.94820000000000004</v>
      </c>
      <c r="T45" s="60">
        <f>ROUND(+Marathon!$E50,4)</f>
        <v>0.94820000000000004</v>
      </c>
      <c r="U45" s="60">
        <f>ROUND(+Marathon!$E50,4)</f>
        <v>0.94820000000000004</v>
      </c>
      <c r="V45" s="60">
        <f>ROUND(+Marathon!$E50,4)</f>
        <v>0.94820000000000004</v>
      </c>
      <c r="W45" s="52"/>
    </row>
    <row r="46" spans="1:23" x14ac:dyDescent="0.2">
      <c r="A46" s="62">
        <v>45</v>
      </c>
      <c r="B46" s="63">
        <f>ROUND(+Mile!E51,4)</f>
        <v>0.93979999999999997</v>
      </c>
      <c r="C46" s="63">
        <f>ROUND(+'5K'!E51,4)</f>
        <v>0.93979999999999997</v>
      </c>
      <c r="D46" s="63">
        <f>ROUND(+'6K'!E51,4)</f>
        <v>0.93669999999999998</v>
      </c>
      <c r="E46" s="63">
        <f>ROUND(+'4MI'!E51,4)</f>
        <v>0.9355</v>
      </c>
      <c r="F46" s="63">
        <f>ROUND(+'8K'!$E51,4)</f>
        <v>0.93169999999999997</v>
      </c>
      <c r="G46" s="63">
        <f>ROUND(+'5MI'!E51,4)</f>
        <v>0.93159999999999998</v>
      </c>
      <c r="H46" s="63">
        <f>ROUND(+'10K'!$E51,4)</f>
        <v>0.92779999999999996</v>
      </c>
      <c r="I46" s="63">
        <f>ROUND(+'12K'!$E51,4)</f>
        <v>0.92879999999999996</v>
      </c>
      <c r="J46" s="63">
        <f>ROUND(+'15K'!$E51,4)</f>
        <v>0.93</v>
      </c>
      <c r="K46" s="63">
        <f>ROUND(+'10MI'!$E51,4)</f>
        <v>0.9304</v>
      </c>
      <c r="L46" s="63">
        <f>ROUND(+'20K'!$E51,4)</f>
        <v>0.93179999999999996</v>
      </c>
      <c r="M46" s="63">
        <f>ROUND(+H.Marathon!$E51,4)</f>
        <v>0.93210000000000004</v>
      </c>
      <c r="N46" s="63">
        <f>ROUND(+'25K'!$E51,4)</f>
        <v>0.93379999999999996</v>
      </c>
      <c r="O46" s="63">
        <f>ROUND(+'30K'!$E51,4)</f>
        <v>0.93569999999999998</v>
      </c>
      <c r="P46" s="63">
        <f>ROUND(+Marathon!$E51,4)</f>
        <v>0.9395</v>
      </c>
      <c r="Q46" s="63">
        <f>ROUND(+Marathon!$E51,4)</f>
        <v>0.9395</v>
      </c>
      <c r="R46" s="63">
        <f>ROUND(+Marathon!$E51,4)</f>
        <v>0.9395</v>
      </c>
      <c r="S46" s="63">
        <f>ROUND(+Marathon!$E51,4)</f>
        <v>0.9395</v>
      </c>
      <c r="T46" s="63">
        <f>ROUND(+Marathon!$E51,4)</f>
        <v>0.9395</v>
      </c>
      <c r="U46" s="63">
        <f>ROUND(+Marathon!$E51,4)</f>
        <v>0.9395</v>
      </c>
      <c r="V46" s="63">
        <f>ROUND(+Marathon!$E51,4)</f>
        <v>0.9395</v>
      </c>
      <c r="W46" s="52"/>
    </row>
    <row r="47" spans="1:23" x14ac:dyDescent="0.2">
      <c r="A47" s="54">
        <v>46</v>
      </c>
      <c r="B47" s="60">
        <f>ROUND(+Mile!E52,4)</f>
        <v>0.93140000000000001</v>
      </c>
      <c r="C47" s="60">
        <f>ROUND(+'5K'!E52,4)</f>
        <v>0.93140000000000001</v>
      </c>
      <c r="D47" s="60">
        <f>ROUND(+'6K'!E52,4)</f>
        <v>0.9284</v>
      </c>
      <c r="E47" s="60">
        <f>ROUND(+'4MI'!E52,4)</f>
        <v>0.92720000000000002</v>
      </c>
      <c r="F47" s="60">
        <f>ROUND(+'8K'!$E52,4)</f>
        <v>0.9234</v>
      </c>
      <c r="G47" s="60">
        <f>ROUND(+'5MI'!E52,4)</f>
        <v>0.92330000000000001</v>
      </c>
      <c r="H47" s="60">
        <f>ROUND(+'10K'!$E52,4)</f>
        <v>0.91949999999999998</v>
      </c>
      <c r="I47" s="61">
        <f>ROUND(+'12K'!$E52,4)</f>
        <v>0.9204</v>
      </c>
      <c r="J47" s="60">
        <f>ROUND(+'15K'!$E52,4)</f>
        <v>0.92149999999999999</v>
      </c>
      <c r="K47" s="60">
        <f>ROUND(+'10MI'!$E52,4)</f>
        <v>0.92190000000000005</v>
      </c>
      <c r="L47" s="60">
        <f>ROUND(+'20K'!$E52,4)</f>
        <v>0.92300000000000004</v>
      </c>
      <c r="M47" s="60">
        <f>ROUND(+H.Marathon!$E52,4)</f>
        <v>0.92330000000000001</v>
      </c>
      <c r="N47" s="60">
        <f>ROUND(+'25K'!$E52,4)</f>
        <v>0.92490000000000006</v>
      </c>
      <c r="O47" s="60">
        <f>ROUND(+'30K'!$E52,4)</f>
        <v>0.92659999999999998</v>
      </c>
      <c r="P47" s="60">
        <f>ROUND(+Marathon!$E52,4)</f>
        <v>0.93010000000000004</v>
      </c>
      <c r="Q47" s="60">
        <f>ROUND(+Marathon!$E52,4)</f>
        <v>0.93010000000000004</v>
      </c>
      <c r="R47" s="60">
        <f>ROUND(+Marathon!$E52,4)</f>
        <v>0.93010000000000004</v>
      </c>
      <c r="S47" s="60">
        <f>ROUND(+Marathon!$E52,4)</f>
        <v>0.93010000000000004</v>
      </c>
      <c r="T47" s="60">
        <f>ROUND(+Marathon!$E52,4)</f>
        <v>0.93010000000000004</v>
      </c>
      <c r="U47" s="60">
        <f>ROUND(+Marathon!$E52,4)</f>
        <v>0.93010000000000004</v>
      </c>
      <c r="V47" s="60">
        <f>ROUND(+Marathon!$E52,4)</f>
        <v>0.93010000000000004</v>
      </c>
      <c r="W47" s="52"/>
    </row>
    <row r="48" spans="1:23" x14ac:dyDescent="0.2">
      <c r="A48" s="54">
        <v>47</v>
      </c>
      <c r="B48" s="60">
        <f>ROUND(+Mile!E53,4)</f>
        <v>0.92249999999999999</v>
      </c>
      <c r="C48" s="60">
        <f>ROUND(+'5K'!E53,4)</f>
        <v>0.92249999999999999</v>
      </c>
      <c r="D48" s="60">
        <f>ROUND(+'6K'!E53,4)</f>
        <v>0.91949999999999998</v>
      </c>
      <c r="E48" s="60">
        <f>ROUND(+'4MI'!E53,4)</f>
        <v>0.91839999999999999</v>
      </c>
      <c r="F48" s="60">
        <f>ROUND(+'8K'!$E53,4)</f>
        <v>0.91469999999999996</v>
      </c>
      <c r="G48" s="60">
        <f>ROUND(+'5MI'!E53,4)</f>
        <v>0.91459999999999997</v>
      </c>
      <c r="H48" s="60">
        <f>ROUND(+'10K'!$E53,4)</f>
        <v>0.91090000000000004</v>
      </c>
      <c r="I48" s="61">
        <f>ROUND(+'12K'!$E53,4)</f>
        <v>0.91159999999999997</v>
      </c>
      <c r="J48" s="60">
        <f>ROUND(+'15K'!$E53,4)</f>
        <v>0.91249999999999998</v>
      </c>
      <c r="K48" s="60">
        <f>ROUND(+'10MI'!$E53,4)</f>
        <v>0.91279999999999994</v>
      </c>
      <c r="L48" s="60">
        <f>ROUND(+'20K'!$E53,4)</f>
        <v>0.91379999999999995</v>
      </c>
      <c r="M48" s="60">
        <f>ROUND(+H.Marathon!$E53,4)</f>
        <v>0.91400000000000003</v>
      </c>
      <c r="N48" s="60">
        <f>ROUND(+'25K'!$E53,4)</f>
        <v>0.91539999999999999</v>
      </c>
      <c r="O48" s="60">
        <f>ROUND(+'30K'!$E53,4)</f>
        <v>0.91690000000000005</v>
      </c>
      <c r="P48" s="60">
        <f>ROUND(+Marathon!$E53,4)</f>
        <v>0.92</v>
      </c>
      <c r="Q48" s="60">
        <f>ROUND(+Marathon!$E53,4)</f>
        <v>0.92</v>
      </c>
      <c r="R48" s="60">
        <f>ROUND(+Marathon!$E53,4)</f>
        <v>0.92</v>
      </c>
      <c r="S48" s="60">
        <f>ROUND(+Marathon!$E53,4)</f>
        <v>0.92</v>
      </c>
      <c r="T48" s="60">
        <f>ROUND(+Marathon!$E53,4)</f>
        <v>0.92</v>
      </c>
      <c r="U48" s="60">
        <f>ROUND(+Marathon!$E53,4)</f>
        <v>0.92</v>
      </c>
      <c r="V48" s="60">
        <f>ROUND(+Marathon!$E53,4)</f>
        <v>0.92</v>
      </c>
      <c r="W48" s="52"/>
    </row>
    <row r="49" spans="1:23" x14ac:dyDescent="0.2">
      <c r="A49" s="54">
        <v>48</v>
      </c>
      <c r="B49" s="60">
        <f>ROUND(+Mile!E54,4)</f>
        <v>0.91310000000000002</v>
      </c>
      <c r="C49" s="60">
        <f>ROUND(+'5K'!E54,4)</f>
        <v>0.91310000000000002</v>
      </c>
      <c r="D49" s="60">
        <f>ROUND(+'6K'!E54,4)</f>
        <v>0.91020000000000001</v>
      </c>
      <c r="E49" s="60">
        <f>ROUND(+'4MI'!E54,4)</f>
        <v>0.90910000000000002</v>
      </c>
      <c r="F49" s="60">
        <f>ROUND(+'8K'!$E54,4)</f>
        <v>0.90549999999999997</v>
      </c>
      <c r="G49" s="60">
        <f>ROUND(+'5MI'!E54,4)</f>
        <v>0.90539999999999998</v>
      </c>
      <c r="H49" s="60">
        <f>ROUND(+'10K'!$E54,4)</f>
        <v>0.90169999999999995</v>
      </c>
      <c r="I49" s="61">
        <f>ROUND(+'12K'!$E54,4)</f>
        <v>0.90229999999999999</v>
      </c>
      <c r="J49" s="60">
        <f>ROUND(+'15K'!$E54,4)</f>
        <v>0.90300000000000002</v>
      </c>
      <c r="K49" s="60">
        <f>ROUND(+'10MI'!$E54,4)</f>
        <v>0.90329999999999999</v>
      </c>
      <c r="L49" s="60">
        <f>ROUND(+'20K'!$E54,4)</f>
        <v>0.90400000000000003</v>
      </c>
      <c r="M49" s="60">
        <f>ROUND(+H.Marathon!$E54,4)</f>
        <v>0.9042</v>
      </c>
      <c r="N49" s="60">
        <f>ROUND(+'25K'!$E54,4)</f>
        <v>0.90539999999999998</v>
      </c>
      <c r="O49" s="60">
        <f>ROUND(+'30K'!$E54,4)</f>
        <v>0.90669999999999995</v>
      </c>
      <c r="P49" s="60">
        <f>ROUND(+Marathon!$E54,4)</f>
        <v>0.9093</v>
      </c>
      <c r="Q49" s="60">
        <f>ROUND(+Marathon!$E54,4)</f>
        <v>0.9093</v>
      </c>
      <c r="R49" s="60">
        <f>ROUND(+Marathon!$E54,4)</f>
        <v>0.9093</v>
      </c>
      <c r="S49" s="60">
        <f>ROUND(+Marathon!$E54,4)</f>
        <v>0.9093</v>
      </c>
      <c r="T49" s="60">
        <f>ROUND(+Marathon!$E54,4)</f>
        <v>0.9093</v>
      </c>
      <c r="U49" s="60">
        <f>ROUND(+Marathon!$E54,4)</f>
        <v>0.9093</v>
      </c>
      <c r="V49" s="60">
        <f>ROUND(+Marathon!$E54,4)</f>
        <v>0.9093</v>
      </c>
      <c r="W49" s="52"/>
    </row>
    <row r="50" spans="1:23" x14ac:dyDescent="0.2">
      <c r="A50" s="54">
        <v>49</v>
      </c>
      <c r="B50" s="60">
        <f>ROUND(+Mile!E55,4)</f>
        <v>0.90339999999999998</v>
      </c>
      <c r="C50" s="60">
        <f>ROUND(+'5K'!E55,4)</f>
        <v>0.90339999999999998</v>
      </c>
      <c r="D50" s="60">
        <f>ROUND(+'6K'!E55,4)</f>
        <v>0.90049999999999997</v>
      </c>
      <c r="E50" s="60">
        <f>ROUND(+'4MI'!E55,4)</f>
        <v>0.89929999999999999</v>
      </c>
      <c r="F50" s="60">
        <f>ROUND(+'8K'!$E55,4)</f>
        <v>0.89580000000000004</v>
      </c>
      <c r="G50" s="60">
        <f>ROUND(+'5MI'!E55,4)</f>
        <v>0.89570000000000005</v>
      </c>
      <c r="H50" s="60">
        <f>ROUND(+'10K'!$E55,4)</f>
        <v>0.8921</v>
      </c>
      <c r="I50" s="61">
        <f>ROUND(+'12K'!$E55,4)</f>
        <v>0.89249999999999996</v>
      </c>
      <c r="J50" s="60">
        <f>ROUND(+'15K'!$E55,4)</f>
        <v>0.89300000000000002</v>
      </c>
      <c r="K50" s="60">
        <f>ROUND(+'10MI'!$E55,4)</f>
        <v>0.89319999999999999</v>
      </c>
      <c r="L50" s="60">
        <f>ROUND(+'20K'!$E55,4)</f>
        <v>0.89380000000000004</v>
      </c>
      <c r="M50" s="60">
        <f>ROUND(+H.Marathon!$E55,4)</f>
        <v>0.89390000000000003</v>
      </c>
      <c r="N50" s="60">
        <f>ROUND(+'25K'!$E55,4)</f>
        <v>0.89490000000000003</v>
      </c>
      <c r="O50" s="60">
        <f>ROUND(+'30K'!$E55,4)</f>
        <v>0.89600000000000002</v>
      </c>
      <c r="P50" s="60">
        <f>ROUND(+Marathon!$E55,4)</f>
        <v>0.8982</v>
      </c>
      <c r="Q50" s="60">
        <f>ROUND(+Marathon!$E55,4)</f>
        <v>0.8982</v>
      </c>
      <c r="R50" s="60">
        <f>ROUND(+Marathon!$E55,4)</f>
        <v>0.8982</v>
      </c>
      <c r="S50" s="60">
        <f>ROUND(+Marathon!$E55,4)</f>
        <v>0.8982</v>
      </c>
      <c r="T50" s="60">
        <f>ROUND(+Marathon!$E55,4)</f>
        <v>0.8982</v>
      </c>
      <c r="U50" s="60">
        <f>ROUND(+Marathon!$E55,4)</f>
        <v>0.8982</v>
      </c>
      <c r="V50" s="60">
        <f>ROUND(+Marathon!$E55,4)</f>
        <v>0.8982</v>
      </c>
      <c r="W50" s="52"/>
    </row>
    <row r="51" spans="1:23" x14ac:dyDescent="0.2">
      <c r="A51" s="62">
        <v>50</v>
      </c>
      <c r="B51" s="63">
        <f>ROUND(+Mile!E56,4)</f>
        <v>0.89370000000000005</v>
      </c>
      <c r="C51" s="63">
        <f>ROUND(+'5K'!E56,4)</f>
        <v>0.89370000000000005</v>
      </c>
      <c r="D51" s="63">
        <f>ROUND(+'6K'!E56,4)</f>
        <v>0.89070000000000005</v>
      </c>
      <c r="E51" s="63">
        <f>ROUND(+'4MI'!E56,4)</f>
        <v>0.88949999999999996</v>
      </c>
      <c r="F51" s="63">
        <f>ROUND(+'8K'!$E56,4)</f>
        <v>0.88590000000000002</v>
      </c>
      <c r="G51" s="63">
        <f>ROUND(+'5MI'!E56,4)</f>
        <v>0.88580000000000003</v>
      </c>
      <c r="H51" s="63">
        <f>ROUND(+'10K'!$E56,4)</f>
        <v>0.88219999999999998</v>
      </c>
      <c r="I51" s="63">
        <f>ROUND(+'12K'!$E56,4)</f>
        <v>0.88249999999999995</v>
      </c>
      <c r="J51" s="63">
        <f>ROUND(+'15K'!$E56,4)</f>
        <v>0.88280000000000003</v>
      </c>
      <c r="K51" s="63">
        <f>ROUND(+'10MI'!$E56,4)</f>
        <v>0.88300000000000001</v>
      </c>
      <c r="L51" s="63">
        <f>ROUND(+'20K'!$E56,4)</f>
        <v>0.88339999999999996</v>
      </c>
      <c r="M51" s="63">
        <f>ROUND(+H.Marathon!$E56,4)</f>
        <v>0.88349999999999995</v>
      </c>
      <c r="N51" s="63">
        <f>ROUND(+'25K'!$E56,4)</f>
        <v>0.88429999999999997</v>
      </c>
      <c r="O51" s="63">
        <f>ROUND(+'30K'!$E56,4)</f>
        <v>0.88519999999999999</v>
      </c>
      <c r="P51" s="63">
        <f>ROUND(+Marathon!$E56,4)</f>
        <v>0.88719999999999999</v>
      </c>
      <c r="Q51" s="63">
        <f>ROUND(+Marathon!$E56,4)</f>
        <v>0.88719999999999999</v>
      </c>
      <c r="R51" s="63">
        <f>ROUND(+Marathon!$E56,4)</f>
        <v>0.88719999999999999</v>
      </c>
      <c r="S51" s="63">
        <f>ROUND(+Marathon!$E56,4)</f>
        <v>0.88719999999999999</v>
      </c>
      <c r="T51" s="63">
        <f>ROUND(+Marathon!$E56,4)</f>
        <v>0.88719999999999999</v>
      </c>
      <c r="U51" s="63">
        <f>ROUND(+Marathon!$E56,4)</f>
        <v>0.88719999999999999</v>
      </c>
      <c r="V51" s="63">
        <f>ROUND(+Marathon!$E56,4)</f>
        <v>0.88719999999999999</v>
      </c>
      <c r="W51" s="52"/>
    </row>
    <row r="52" spans="1:23" x14ac:dyDescent="0.2">
      <c r="A52" s="54">
        <v>51</v>
      </c>
      <c r="B52" s="60">
        <f>ROUND(+Mile!E57,4)</f>
        <v>0.88400000000000001</v>
      </c>
      <c r="C52" s="60">
        <f>ROUND(+'5K'!E57,4)</f>
        <v>0.88400000000000001</v>
      </c>
      <c r="D52" s="60">
        <f>ROUND(+'6K'!E57,4)</f>
        <v>0.88090000000000002</v>
      </c>
      <c r="E52" s="60">
        <f>ROUND(+'4MI'!E57,4)</f>
        <v>0.87980000000000003</v>
      </c>
      <c r="F52" s="60">
        <f>ROUND(+'8K'!$E57,4)</f>
        <v>0.87609999999999999</v>
      </c>
      <c r="G52" s="60">
        <f>ROUND(+'5MI'!E57,4)</f>
        <v>0.876</v>
      </c>
      <c r="H52" s="60">
        <f>ROUND(+'10K'!$E57,4)</f>
        <v>0.87229999999999996</v>
      </c>
      <c r="I52" s="61">
        <f>ROUND(+'12K'!$E57,4)</f>
        <v>0.87239999999999995</v>
      </c>
      <c r="J52" s="60">
        <f>ROUND(+'15K'!$E57,4)</f>
        <v>0.87270000000000003</v>
      </c>
      <c r="K52" s="60">
        <f>ROUND(+'10MI'!$E57,4)</f>
        <v>0.87270000000000003</v>
      </c>
      <c r="L52" s="60">
        <f>ROUND(+'20K'!$E57,4)</f>
        <v>0.873</v>
      </c>
      <c r="M52" s="60">
        <f>ROUND(+H.Marathon!$E57,4)</f>
        <v>0.87309999999999999</v>
      </c>
      <c r="N52" s="60">
        <f>ROUND(+'25K'!$E57,4)</f>
        <v>0.87370000000000003</v>
      </c>
      <c r="O52" s="60">
        <f>ROUND(+'30K'!$E57,4)</f>
        <v>0.87450000000000006</v>
      </c>
      <c r="P52" s="60">
        <f>ROUND(+Marathon!$E57,4)</f>
        <v>0.87609999999999999</v>
      </c>
      <c r="Q52" s="60">
        <f>ROUND(+Marathon!$E57,4)</f>
        <v>0.87609999999999999</v>
      </c>
      <c r="R52" s="60">
        <f>ROUND(+Marathon!$E57,4)</f>
        <v>0.87609999999999999</v>
      </c>
      <c r="S52" s="60">
        <f>ROUND(+Marathon!$E57,4)</f>
        <v>0.87609999999999999</v>
      </c>
      <c r="T52" s="60">
        <f>ROUND(+Marathon!$E57,4)</f>
        <v>0.87609999999999999</v>
      </c>
      <c r="U52" s="60">
        <f>ROUND(+Marathon!$E57,4)</f>
        <v>0.87609999999999999</v>
      </c>
      <c r="V52" s="60">
        <f>ROUND(+Marathon!$E57,4)</f>
        <v>0.87609999999999999</v>
      </c>
      <c r="W52" s="52"/>
    </row>
    <row r="53" spans="1:23" x14ac:dyDescent="0.2">
      <c r="A53" s="54">
        <v>52</v>
      </c>
      <c r="B53" s="60">
        <f>ROUND(+Mile!E58,4)</f>
        <v>0.87429999999999997</v>
      </c>
      <c r="C53" s="60">
        <f>ROUND(+'5K'!E58,4)</f>
        <v>0.87429999999999997</v>
      </c>
      <c r="D53" s="60">
        <f>ROUND(+'6K'!E58,4)</f>
        <v>0.87119999999999997</v>
      </c>
      <c r="E53" s="60">
        <f>ROUND(+'4MI'!E58,4)</f>
        <v>0.87</v>
      </c>
      <c r="F53" s="60">
        <f>ROUND(+'8K'!$E58,4)</f>
        <v>0.86619999999999997</v>
      </c>
      <c r="G53" s="60">
        <f>ROUND(+'5MI'!E58,4)</f>
        <v>0.86609999999999998</v>
      </c>
      <c r="H53" s="60">
        <f>ROUND(+'10K'!$E58,4)</f>
        <v>0.86229999999999996</v>
      </c>
      <c r="I53" s="61">
        <f>ROUND(+'12K'!$E58,4)</f>
        <v>0.86240000000000006</v>
      </c>
      <c r="J53" s="60">
        <f>ROUND(+'15K'!$E58,4)</f>
        <v>0.86250000000000004</v>
      </c>
      <c r="K53" s="60">
        <f>ROUND(+'10MI'!$E58,4)</f>
        <v>0.86250000000000004</v>
      </c>
      <c r="L53" s="60">
        <f>ROUND(+'20K'!$E58,4)</f>
        <v>0.86270000000000002</v>
      </c>
      <c r="M53" s="60">
        <f>ROUND(+H.Marathon!$E58,4)</f>
        <v>0.86270000000000002</v>
      </c>
      <c r="N53" s="60">
        <f>ROUND(+'25K'!$E58,4)</f>
        <v>0.86319999999999997</v>
      </c>
      <c r="O53" s="60">
        <f>ROUND(+'30K'!$E58,4)</f>
        <v>0.86370000000000002</v>
      </c>
      <c r="P53" s="60">
        <f>ROUND(+Marathon!$E58,4)</f>
        <v>0.86509999999999998</v>
      </c>
      <c r="Q53" s="60">
        <f>ROUND(+Marathon!$E58,4)</f>
        <v>0.86509999999999998</v>
      </c>
      <c r="R53" s="60">
        <f>ROUND(+Marathon!$E58,4)</f>
        <v>0.86509999999999998</v>
      </c>
      <c r="S53" s="60">
        <f>ROUND(+Marathon!$E58,4)</f>
        <v>0.86509999999999998</v>
      </c>
      <c r="T53" s="60">
        <f>ROUND(+Marathon!$E58,4)</f>
        <v>0.86509999999999998</v>
      </c>
      <c r="U53" s="60">
        <f>ROUND(+Marathon!$E58,4)</f>
        <v>0.86509999999999998</v>
      </c>
      <c r="V53" s="60">
        <f>ROUND(+Marathon!$E58,4)</f>
        <v>0.86509999999999998</v>
      </c>
      <c r="W53" s="52"/>
    </row>
    <row r="54" spans="1:23" x14ac:dyDescent="0.2">
      <c r="A54" s="54">
        <v>53</v>
      </c>
      <c r="B54" s="60">
        <f>ROUND(+Mile!E59,4)</f>
        <v>0.86450000000000005</v>
      </c>
      <c r="C54" s="60">
        <f>ROUND(+'5K'!E59,4)</f>
        <v>0.86450000000000005</v>
      </c>
      <c r="D54" s="60">
        <f>ROUND(+'6K'!E59,4)</f>
        <v>0.86140000000000005</v>
      </c>
      <c r="E54" s="60">
        <f>ROUND(+'4MI'!E59,4)</f>
        <v>0.86019999999999996</v>
      </c>
      <c r="F54" s="60">
        <f>ROUND(+'8K'!$E59,4)</f>
        <v>0.85629999999999995</v>
      </c>
      <c r="G54" s="60">
        <f>ROUND(+'5MI'!E59,4)</f>
        <v>0.85619999999999996</v>
      </c>
      <c r="H54" s="60">
        <f>ROUND(+'10K'!$E59,4)</f>
        <v>0.85240000000000005</v>
      </c>
      <c r="I54" s="61">
        <f>ROUND(+'12K'!$E59,4)</f>
        <v>0.85229999999999995</v>
      </c>
      <c r="J54" s="60">
        <f>ROUND(+'15K'!$E59,4)</f>
        <v>0.85229999999999995</v>
      </c>
      <c r="K54" s="60">
        <f>ROUND(+'10MI'!$E59,4)</f>
        <v>0.85229999999999995</v>
      </c>
      <c r="L54" s="60">
        <f>ROUND(+'20K'!$E59,4)</f>
        <v>0.85229999999999995</v>
      </c>
      <c r="M54" s="60">
        <f>ROUND(+H.Marathon!$E59,4)</f>
        <v>0.85229999999999995</v>
      </c>
      <c r="N54" s="60">
        <f>ROUND(+'25K'!$E59,4)</f>
        <v>0.85260000000000002</v>
      </c>
      <c r="O54" s="60">
        <f>ROUND(+'30K'!$E59,4)</f>
        <v>0.85299999999999998</v>
      </c>
      <c r="P54" s="60">
        <f>ROUND(+Marathon!$E59,4)</f>
        <v>0.85399999999999998</v>
      </c>
      <c r="Q54" s="60">
        <f>ROUND(+Marathon!$E59,4)</f>
        <v>0.85399999999999998</v>
      </c>
      <c r="R54" s="60">
        <f>ROUND(+Marathon!$E59,4)</f>
        <v>0.85399999999999998</v>
      </c>
      <c r="S54" s="60">
        <f>ROUND(+Marathon!$E59,4)</f>
        <v>0.85399999999999998</v>
      </c>
      <c r="T54" s="60">
        <f>ROUND(+Marathon!$E59,4)</f>
        <v>0.85399999999999998</v>
      </c>
      <c r="U54" s="60">
        <f>ROUND(+Marathon!$E59,4)</f>
        <v>0.85399999999999998</v>
      </c>
      <c r="V54" s="60">
        <f>ROUND(+Marathon!$E59,4)</f>
        <v>0.85399999999999998</v>
      </c>
      <c r="W54" s="52"/>
    </row>
    <row r="55" spans="1:23" x14ac:dyDescent="0.2">
      <c r="A55" s="54">
        <v>54</v>
      </c>
      <c r="B55" s="60">
        <f>ROUND(+Mile!E60,4)</f>
        <v>0.8548</v>
      </c>
      <c r="C55" s="60">
        <f>ROUND(+'5K'!E60,4)</f>
        <v>0.8548</v>
      </c>
      <c r="D55" s="60">
        <f>ROUND(+'6K'!E60,4)</f>
        <v>0.85160000000000002</v>
      </c>
      <c r="E55" s="60">
        <f>ROUND(+'4MI'!E60,4)</f>
        <v>0.85040000000000004</v>
      </c>
      <c r="F55" s="60">
        <f>ROUND(+'8K'!$E60,4)</f>
        <v>0.84650000000000003</v>
      </c>
      <c r="G55" s="60">
        <f>ROUND(+'5MI'!E60,4)</f>
        <v>0.84640000000000004</v>
      </c>
      <c r="H55" s="60">
        <f>ROUND(+'10K'!$E60,4)</f>
        <v>0.84250000000000003</v>
      </c>
      <c r="I55" s="61">
        <f>ROUND(+'12K'!$E60,4)</f>
        <v>0.84230000000000005</v>
      </c>
      <c r="J55" s="60">
        <f>ROUND(+'15K'!$E60,4)</f>
        <v>0.84209999999999996</v>
      </c>
      <c r="K55" s="60">
        <f>ROUND(+'10MI'!$E60,4)</f>
        <v>0.84199999999999997</v>
      </c>
      <c r="L55" s="60">
        <f>ROUND(+'20K'!$E60,4)</f>
        <v>0.84189999999999998</v>
      </c>
      <c r="M55" s="60">
        <f>ROUND(+H.Marathon!$E60,4)</f>
        <v>0.84189999999999998</v>
      </c>
      <c r="N55" s="60">
        <f>ROUND(+'25K'!$E60,4)</f>
        <v>0.84199999999999997</v>
      </c>
      <c r="O55" s="60">
        <f>ROUND(+'30K'!$E60,4)</f>
        <v>0.84230000000000005</v>
      </c>
      <c r="P55" s="60">
        <f>ROUND(+Marathon!$E60,4)</f>
        <v>0.84289999999999998</v>
      </c>
      <c r="Q55" s="60">
        <f>ROUND(+Marathon!$E60,4)</f>
        <v>0.84289999999999998</v>
      </c>
      <c r="R55" s="60">
        <f>ROUND(+Marathon!$E60,4)</f>
        <v>0.84289999999999998</v>
      </c>
      <c r="S55" s="60">
        <f>ROUND(+Marathon!$E60,4)</f>
        <v>0.84289999999999998</v>
      </c>
      <c r="T55" s="60">
        <f>ROUND(+Marathon!$E60,4)</f>
        <v>0.84289999999999998</v>
      </c>
      <c r="U55" s="60">
        <f>ROUND(+Marathon!$E60,4)</f>
        <v>0.84289999999999998</v>
      </c>
      <c r="V55" s="60">
        <f>ROUND(+Marathon!$E60,4)</f>
        <v>0.84289999999999998</v>
      </c>
      <c r="W55" s="52"/>
    </row>
    <row r="56" spans="1:23" x14ac:dyDescent="0.2">
      <c r="A56" s="62">
        <v>55</v>
      </c>
      <c r="B56" s="63">
        <f>ROUND(+Mile!E61,4)</f>
        <v>0.84509999999999996</v>
      </c>
      <c r="C56" s="63">
        <f>ROUND(+'5K'!E61,4)</f>
        <v>0.84509999999999996</v>
      </c>
      <c r="D56" s="63">
        <f>ROUND(+'6K'!E61,4)</f>
        <v>0.84179999999999999</v>
      </c>
      <c r="E56" s="63">
        <f>ROUND(+'4MI'!E61,4)</f>
        <v>0.84060000000000001</v>
      </c>
      <c r="F56" s="63">
        <f>ROUND(+'8K'!$E61,4)</f>
        <v>0.83660000000000001</v>
      </c>
      <c r="G56" s="63">
        <f>ROUND(+'5MI'!E61,4)</f>
        <v>0.83650000000000002</v>
      </c>
      <c r="H56" s="63">
        <f>ROUND(+'10K'!$E61,4)</f>
        <v>0.83250000000000002</v>
      </c>
      <c r="I56" s="63">
        <f>ROUND(+'12K'!$E61,4)</f>
        <v>0.83220000000000005</v>
      </c>
      <c r="J56" s="63">
        <f>ROUND(+'15K'!$E61,4)</f>
        <v>0.83189999999999997</v>
      </c>
      <c r="K56" s="63">
        <f>ROUND(+'10MI'!$E61,4)</f>
        <v>0.83179999999999998</v>
      </c>
      <c r="L56" s="63">
        <f>ROUND(+'20K'!$E61,4)</f>
        <v>0.83160000000000001</v>
      </c>
      <c r="M56" s="63">
        <f>ROUND(+H.Marathon!$E61,4)</f>
        <v>0.83150000000000002</v>
      </c>
      <c r="N56" s="63">
        <f>ROUND(+'25K'!$E61,4)</f>
        <v>0.83150000000000002</v>
      </c>
      <c r="O56" s="63">
        <f>ROUND(+'30K'!$E61,4)</f>
        <v>0.83150000000000002</v>
      </c>
      <c r="P56" s="63">
        <f>ROUND(+Marathon!$E61,4)</f>
        <v>0.83189999999999997</v>
      </c>
      <c r="Q56" s="63">
        <f>ROUND(+Marathon!$E61,4)</f>
        <v>0.83189999999999997</v>
      </c>
      <c r="R56" s="63">
        <f>ROUND(+Marathon!$E61,4)</f>
        <v>0.83189999999999997</v>
      </c>
      <c r="S56" s="63">
        <f>ROUND(+Marathon!$E61,4)</f>
        <v>0.83189999999999997</v>
      </c>
      <c r="T56" s="63">
        <f>ROUND(+Marathon!$E61,4)</f>
        <v>0.83189999999999997</v>
      </c>
      <c r="U56" s="63">
        <f>ROUND(+Marathon!$E61,4)</f>
        <v>0.83189999999999997</v>
      </c>
      <c r="V56" s="63">
        <f>ROUND(+Marathon!$E61,4)</f>
        <v>0.83189999999999997</v>
      </c>
      <c r="W56" s="52"/>
    </row>
    <row r="57" spans="1:23" x14ac:dyDescent="0.2">
      <c r="A57" s="54">
        <v>56</v>
      </c>
      <c r="B57" s="60">
        <f>ROUND(+Mile!E62,4)</f>
        <v>0.83540000000000003</v>
      </c>
      <c r="C57" s="60">
        <f>ROUND(+'5K'!E62,4)</f>
        <v>0.83540000000000003</v>
      </c>
      <c r="D57" s="60">
        <f>ROUND(+'6K'!E62,4)</f>
        <v>0.83209999999999995</v>
      </c>
      <c r="E57" s="60">
        <f>ROUND(+'4MI'!E62,4)</f>
        <v>0.83079999999999998</v>
      </c>
      <c r="F57" s="60">
        <f>ROUND(+'8K'!$E62,4)</f>
        <v>0.82679999999999998</v>
      </c>
      <c r="G57" s="60">
        <f>ROUND(+'5MI'!E62,4)</f>
        <v>0.8266</v>
      </c>
      <c r="H57" s="60">
        <f>ROUND(+'10K'!$E62,4)</f>
        <v>0.8226</v>
      </c>
      <c r="I57" s="61">
        <f>ROUND(+'12K'!$E62,4)</f>
        <v>0.82220000000000004</v>
      </c>
      <c r="J57" s="60">
        <f>ROUND(+'15K'!$E62,4)</f>
        <v>0.82169999999999999</v>
      </c>
      <c r="K57" s="60">
        <f>ROUND(+'10MI'!$E62,4)</f>
        <v>0.8216</v>
      </c>
      <c r="L57" s="60">
        <f>ROUND(+'20K'!$E62,4)</f>
        <v>0.82120000000000004</v>
      </c>
      <c r="M57" s="60">
        <f>ROUND(+H.Marathon!$E62,4)</f>
        <v>0.82110000000000005</v>
      </c>
      <c r="N57" s="60">
        <f>ROUND(+'25K'!$E62,4)</f>
        <v>0.82089999999999996</v>
      </c>
      <c r="O57" s="60">
        <f>ROUND(+'30K'!$E62,4)</f>
        <v>0.82079999999999997</v>
      </c>
      <c r="P57" s="60">
        <f>ROUND(+Marathon!$E62,4)</f>
        <v>0.82079999999999997</v>
      </c>
      <c r="Q57" s="60">
        <f>ROUND(+Marathon!$E62,4)</f>
        <v>0.82079999999999997</v>
      </c>
      <c r="R57" s="60">
        <f>ROUND(+Marathon!$E62,4)</f>
        <v>0.82079999999999997</v>
      </c>
      <c r="S57" s="60">
        <f>ROUND(+Marathon!$E62,4)</f>
        <v>0.82079999999999997</v>
      </c>
      <c r="T57" s="60">
        <f>ROUND(+Marathon!$E62,4)</f>
        <v>0.82079999999999997</v>
      </c>
      <c r="U57" s="60">
        <f>ROUND(+Marathon!$E62,4)</f>
        <v>0.82079999999999997</v>
      </c>
      <c r="V57" s="60">
        <f>ROUND(+Marathon!$E62,4)</f>
        <v>0.82079999999999997</v>
      </c>
      <c r="W57" s="52"/>
    </row>
    <row r="58" spans="1:23" x14ac:dyDescent="0.2">
      <c r="A58" s="54">
        <v>57</v>
      </c>
      <c r="B58" s="60">
        <f>ROUND(+Mile!E63,4)</f>
        <v>0.82569999999999999</v>
      </c>
      <c r="C58" s="60">
        <f>ROUND(+'5K'!E63,4)</f>
        <v>0.82569999999999999</v>
      </c>
      <c r="D58" s="60">
        <f>ROUND(+'6K'!E63,4)</f>
        <v>0.82230000000000003</v>
      </c>
      <c r="E58" s="60">
        <f>ROUND(+'4MI'!E63,4)</f>
        <v>0.82099999999999995</v>
      </c>
      <c r="F58" s="60">
        <f>ROUND(+'8K'!$E63,4)</f>
        <v>0.81689999999999996</v>
      </c>
      <c r="G58" s="60">
        <f>ROUND(+'5MI'!E63,4)</f>
        <v>0.81679999999999997</v>
      </c>
      <c r="H58" s="60">
        <f>ROUND(+'10K'!$E63,4)</f>
        <v>0.81259999999999999</v>
      </c>
      <c r="I58" s="61">
        <f>ROUND(+'12K'!$E63,4)</f>
        <v>0.81210000000000004</v>
      </c>
      <c r="J58" s="60">
        <f>ROUND(+'15K'!$E63,4)</f>
        <v>0.8115</v>
      </c>
      <c r="K58" s="60">
        <f>ROUND(+'10MI'!$E63,4)</f>
        <v>0.81130000000000002</v>
      </c>
      <c r="L58" s="60">
        <f>ROUND(+'20K'!$E63,4)</f>
        <v>0.81079999999999997</v>
      </c>
      <c r="M58" s="60">
        <f>ROUND(+H.Marathon!$E63,4)</f>
        <v>0.81069999999999998</v>
      </c>
      <c r="N58" s="60">
        <f>ROUND(+'25K'!$E63,4)</f>
        <v>0.81040000000000001</v>
      </c>
      <c r="O58" s="60">
        <f>ROUND(+'30K'!$E63,4)</f>
        <v>0.81010000000000004</v>
      </c>
      <c r="P58" s="60">
        <f>ROUND(+Marathon!$E63,4)</f>
        <v>0.80979999999999996</v>
      </c>
      <c r="Q58" s="60">
        <f>ROUND(+Marathon!$E63,4)</f>
        <v>0.80979999999999996</v>
      </c>
      <c r="R58" s="60">
        <f>ROUND(+Marathon!$E63,4)</f>
        <v>0.80979999999999996</v>
      </c>
      <c r="S58" s="60">
        <f>ROUND(+Marathon!$E63,4)</f>
        <v>0.80979999999999996</v>
      </c>
      <c r="T58" s="60">
        <f>ROUND(+Marathon!$E63,4)</f>
        <v>0.80979999999999996</v>
      </c>
      <c r="U58" s="60">
        <f>ROUND(+Marathon!$E63,4)</f>
        <v>0.80979999999999996</v>
      </c>
      <c r="V58" s="60">
        <f>ROUND(+Marathon!$E63,4)</f>
        <v>0.80979999999999996</v>
      </c>
      <c r="W58" s="52"/>
    </row>
    <row r="59" spans="1:23" x14ac:dyDescent="0.2">
      <c r="A59" s="54">
        <v>58</v>
      </c>
      <c r="B59" s="60">
        <f>ROUND(+Mile!E64,4)</f>
        <v>0.81599999999999995</v>
      </c>
      <c r="C59" s="60">
        <f>ROUND(+'5K'!E64,4)</f>
        <v>0.81599999999999995</v>
      </c>
      <c r="D59" s="60">
        <f>ROUND(+'6K'!E64,4)</f>
        <v>0.8125</v>
      </c>
      <c r="E59" s="60">
        <f>ROUND(+'4MI'!E64,4)</f>
        <v>0.81120000000000003</v>
      </c>
      <c r="F59" s="60">
        <f>ROUND(+'8K'!$E64,4)</f>
        <v>0.80700000000000005</v>
      </c>
      <c r="G59" s="60">
        <f>ROUND(+'5MI'!E64,4)</f>
        <v>0.80689999999999995</v>
      </c>
      <c r="H59" s="60">
        <f>ROUND(+'10K'!$E64,4)</f>
        <v>0.80269999999999997</v>
      </c>
      <c r="I59" s="61">
        <f>ROUND(+'12K'!$E64,4)</f>
        <v>0.80210000000000004</v>
      </c>
      <c r="J59" s="60">
        <f>ROUND(+'15K'!$E64,4)</f>
        <v>0.80130000000000001</v>
      </c>
      <c r="K59" s="60">
        <f>ROUND(+'10MI'!$E64,4)</f>
        <v>0.80110000000000003</v>
      </c>
      <c r="L59" s="60">
        <f>ROUND(+'20K'!$E64,4)</f>
        <v>0.80049999999999999</v>
      </c>
      <c r="M59" s="60">
        <f>ROUND(+H.Marathon!$E64,4)</f>
        <v>0.80030000000000001</v>
      </c>
      <c r="N59" s="60">
        <f>ROUND(+'25K'!$E64,4)</f>
        <v>0.79979999999999996</v>
      </c>
      <c r="O59" s="60">
        <f>ROUND(+'30K'!$E64,4)</f>
        <v>0.79930000000000001</v>
      </c>
      <c r="P59" s="60">
        <f>ROUND(+Marathon!$E64,4)</f>
        <v>0.79869999999999997</v>
      </c>
      <c r="Q59" s="60">
        <f>ROUND(+Marathon!$E64,4)</f>
        <v>0.79869999999999997</v>
      </c>
      <c r="R59" s="60">
        <f>ROUND(+Marathon!$E64,4)</f>
        <v>0.79869999999999997</v>
      </c>
      <c r="S59" s="60">
        <f>ROUND(+Marathon!$E64,4)</f>
        <v>0.79869999999999997</v>
      </c>
      <c r="T59" s="60">
        <f>ROUND(+Marathon!$E64,4)</f>
        <v>0.79869999999999997</v>
      </c>
      <c r="U59" s="60">
        <f>ROUND(+Marathon!$E64,4)</f>
        <v>0.79869999999999997</v>
      </c>
      <c r="V59" s="60">
        <f>ROUND(+Marathon!$E64,4)</f>
        <v>0.79869999999999997</v>
      </c>
      <c r="W59" s="52"/>
    </row>
    <row r="60" spans="1:23" x14ac:dyDescent="0.2">
      <c r="A60" s="54">
        <v>59</v>
      </c>
      <c r="B60" s="60">
        <f>ROUND(+Mile!E65,4)</f>
        <v>0.80630000000000002</v>
      </c>
      <c r="C60" s="60">
        <f>ROUND(+'5K'!E65,4)</f>
        <v>0.80630000000000002</v>
      </c>
      <c r="D60" s="60">
        <f>ROUND(+'6K'!E65,4)</f>
        <v>0.80279999999999996</v>
      </c>
      <c r="E60" s="60">
        <f>ROUND(+'4MI'!E65,4)</f>
        <v>0.8014</v>
      </c>
      <c r="F60" s="60">
        <f>ROUND(+'8K'!$E65,4)</f>
        <v>0.79720000000000002</v>
      </c>
      <c r="G60" s="60">
        <f>ROUND(+'5MI'!E65,4)</f>
        <v>0.79700000000000004</v>
      </c>
      <c r="H60" s="60">
        <f>ROUND(+'10K'!$E65,4)</f>
        <v>0.79279999999999995</v>
      </c>
      <c r="I60" s="61">
        <f>ROUND(+'12K'!$E65,4)</f>
        <v>0.79200000000000004</v>
      </c>
      <c r="J60" s="60">
        <f>ROUND(+'15K'!$E65,4)</f>
        <v>0.79110000000000003</v>
      </c>
      <c r="K60" s="60">
        <f>ROUND(+'10MI'!$E65,4)</f>
        <v>0.79090000000000005</v>
      </c>
      <c r="L60" s="60">
        <f>ROUND(+'20K'!$E65,4)</f>
        <v>0.79010000000000002</v>
      </c>
      <c r="M60" s="60">
        <f>ROUND(+H.Marathon!$E65,4)</f>
        <v>0.78990000000000005</v>
      </c>
      <c r="N60" s="60">
        <f>ROUND(+'25K'!$E65,4)</f>
        <v>0.78920000000000001</v>
      </c>
      <c r="O60" s="60">
        <f>ROUND(+'30K'!$E65,4)</f>
        <v>0.78859999999999997</v>
      </c>
      <c r="P60" s="60">
        <f>ROUND(+Marathon!$E65,4)</f>
        <v>0.78759999999999997</v>
      </c>
      <c r="Q60" s="60">
        <f>ROUND(+Marathon!$E65,4)</f>
        <v>0.78759999999999997</v>
      </c>
      <c r="R60" s="60">
        <f>ROUND(+Marathon!$E65,4)</f>
        <v>0.78759999999999997</v>
      </c>
      <c r="S60" s="60">
        <f>ROUND(+Marathon!$E65,4)</f>
        <v>0.78759999999999997</v>
      </c>
      <c r="T60" s="60">
        <f>ROUND(+Marathon!$E65,4)</f>
        <v>0.78759999999999997</v>
      </c>
      <c r="U60" s="60">
        <f>ROUND(+Marathon!$E65,4)</f>
        <v>0.78759999999999997</v>
      </c>
      <c r="V60" s="60">
        <f>ROUND(+Marathon!$E65,4)</f>
        <v>0.78759999999999997</v>
      </c>
      <c r="W60" s="52"/>
    </row>
    <row r="61" spans="1:23" x14ac:dyDescent="0.2">
      <c r="A61" s="62">
        <v>60</v>
      </c>
      <c r="B61" s="63">
        <f>ROUND(+Mile!E66,4)</f>
        <v>0.79659999999999997</v>
      </c>
      <c r="C61" s="63">
        <f>ROUND(+'5K'!E66,4)</f>
        <v>0.79659999999999997</v>
      </c>
      <c r="D61" s="63">
        <f>ROUND(+'6K'!E66,4)</f>
        <v>0.79300000000000004</v>
      </c>
      <c r="E61" s="63">
        <f>ROUND(+'4MI'!E66,4)</f>
        <v>0.79159999999999997</v>
      </c>
      <c r="F61" s="63">
        <f>ROUND(+'8K'!$E66,4)</f>
        <v>0.7873</v>
      </c>
      <c r="G61" s="63">
        <f>ROUND(+'5MI'!E66,4)</f>
        <v>0.78720000000000001</v>
      </c>
      <c r="H61" s="63">
        <f>ROUND(+'10K'!$E66,4)</f>
        <v>0.78280000000000005</v>
      </c>
      <c r="I61" s="63">
        <f>ROUND(+'12K'!$E66,4)</f>
        <v>0.78200000000000003</v>
      </c>
      <c r="J61" s="63">
        <f>ROUND(+'15K'!$E66,4)</f>
        <v>0.78090000000000004</v>
      </c>
      <c r="K61" s="63">
        <f>ROUND(+'10MI'!$E66,4)</f>
        <v>0.78059999999999996</v>
      </c>
      <c r="L61" s="63">
        <f>ROUND(+'20K'!$E66,4)</f>
        <v>0.77969999999999995</v>
      </c>
      <c r="M61" s="63">
        <f>ROUND(+H.Marathon!$E66,4)</f>
        <v>0.77949999999999997</v>
      </c>
      <c r="N61" s="63">
        <f>ROUND(+'25K'!$E66,4)</f>
        <v>0.77869999999999995</v>
      </c>
      <c r="O61" s="63">
        <f>ROUND(+'30K'!$E66,4)</f>
        <v>0.77790000000000004</v>
      </c>
      <c r="P61" s="63">
        <f>ROUND(+Marathon!$E66,4)</f>
        <v>0.77659999999999996</v>
      </c>
      <c r="Q61" s="63">
        <f>ROUND(+Marathon!$E66,4)</f>
        <v>0.77659999999999996</v>
      </c>
      <c r="R61" s="63">
        <f>ROUND(+Marathon!$E66,4)</f>
        <v>0.77659999999999996</v>
      </c>
      <c r="S61" s="63">
        <f>ROUND(+Marathon!$E66,4)</f>
        <v>0.77659999999999996</v>
      </c>
      <c r="T61" s="63">
        <f>ROUND(+Marathon!$E66,4)</f>
        <v>0.77659999999999996</v>
      </c>
      <c r="U61" s="63">
        <f>ROUND(+Marathon!$E66,4)</f>
        <v>0.77659999999999996</v>
      </c>
      <c r="V61" s="63">
        <f>ROUND(+Marathon!$E66,4)</f>
        <v>0.77659999999999996</v>
      </c>
      <c r="W61" s="52"/>
    </row>
    <row r="62" spans="1:23" x14ac:dyDescent="0.2">
      <c r="A62" s="54">
        <v>61</v>
      </c>
      <c r="B62" s="60">
        <f>ROUND(+Mile!E67,4)</f>
        <v>0.78690000000000004</v>
      </c>
      <c r="C62" s="60">
        <f>ROUND(+'5K'!E67,4)</f>
        <v>0.78690000000000004</v>
      </c>
      <c r="D62" s="60">
        <f>ROUND(+'6K'!E67,4)</f>
        <v>0.78320000000000001</v>
      </c>
      <c r="E62" s="60">
        <f>ROUND(+'4MI'!E67,4)</f>
        <v>0.78180000000000005</v>
      </c>
      <c r="F62" s="60">
        <f>ROUND(+'8K'!$E67,4)</f>
        <v>0.77739999999999998</v>
      </c>
      <c r="G62" s="60">
        <f>ROUND(+'5MI'!E67,4)</f>
        <v>0.77729999999999999</v>
      </c>
      <c r="H62" s="60">
        <f>ROUND(+'10K'!$E67,4)</f>
        <v>0.77290000000000003</v>
      </c>
      <c r="I62" s="61">
        <f>ROUND(+'12K'!$E67,4)</f>
        <v>0.77190000000000003</v>
      </c>
      <c r="J62" s="60">
        <f>ROUND(+'15K'!$E67,4)</f>
        <v>0.77080000000000004</v>
      </c>
      <c r="K62" s="60">
        <f>ROUND(+'10MI'!$E67,4)</f>
        <v>0.77039999999999997</v>
      </c>
      <c r="L62" s="60">
        <f>ROUND(+'20K'!$E67,4)</f>
        <v>0.76939999999999997</v>
      </c>
      <c r="M62" s="60">
        <f>ROUND(+H.Marathon!$E67,4)</f>
        <v>0.76910000000000001</v>
      </c>
      <c r="N62" s="60">
        <f>ROUND(+'25K'!$E67,4)</f>
        <v>0.7681</v>
      </c>
      <c r="O62" s="60">
        <f>ROUND(+'30K'!$E67,4)</f>
        <v>0.7671</v>
      </c>
      <c r="P62" s="60">
        <f>ROUND(+Marathon!$E67,4)</f>
        <v>0.76549999999999996</v>
      </c>
      <c r="Q62" s="60">
        <f>ROUND(+Marathon!$E67,4)</f>
        <v>0.76549999999999996</v>
      </c>
      <c r="R62" s="60">
        <f>ROUND(+Marathon!$E67,4)</f>
        <v>0.76549999999999996</v>
      </c>
      <c r="S62" s="60">
        <f>ROUND(+Marathon!$E67,4)</f>
        <v>0.76549999999999996</v>
      </c>
      <c r="T62" s="60">
        <f>ROUND(+Marathon!$E67,4)</f>
        <v>0.76549999999999996</v>
      </c>
      <c r="U62" s="60">
        <f>ROUND(+Marathon!$E67,4)</f>
        <v>0.76549999999999996</v>
      </c>
      <c r="V62" s="60">
        <f>ROUND(+Marathon!$E67,4)</f>
        <v>0.76549999999999996</v>
      </c>
      <c r="W62" s="52"/>
    </row>
    <row r="63" spans="1:23" x14ac:dyDescent="0.2">
      <c r="A63" s="54">
        <v>62</v>
      </c>
      <c r="B63" s="60">
        <f>ROUND(+Mile!E68,4)</f>
        <v>0.7772</v>
      </c>
      <c r="C63" s="60">
        <f>ROUND(+'5K'!E68,4)</f>
        <v>0.7772</v>
      </c>
      <c r="D63" s="60">
        <f>ROUND(+'6K'!E68,4)</f>
        <v>0.77349999999999997</v>
      </c>
      <c r="E63" s="60">
        <f>ROUND(+'4MI'!E68,4)</f>
        <v>0.77200000000000002</v>
      </c>
      <c r="F63" s="60">
        <f>ROUND(+'8K'!$E68,4)</f>
        <v>0.76759999999999995</v>
      </c>
      <c r="G63" s="60">
        <f>ROUND(+'5MI'!E68,4)</f>
        <v>0.76739999999999997</v>
      </c>
      <c r="H63" s="60">
        <f>ROUND(+'10K'!$E68,4)</f>
        <v>0.76290000000000002</v>
      </c>
      <c r="I63" s="61">
        <f>ROUND(+'12K'!$E68,4)</f>
        <v>0.76180000000000003</v>
      </c>
      <c r="J63" s="60">
        <f>ROUND(+'15K'!$E68,4)</f>
        <v>0.76060000000000005</v>
      </c>
      <c r="K63" s="60">
        <f>ROUND(+'10MI'!$E68,4)</f>
        <v>0.76019999999999999</v>
      </c>
      <c r="L63" s="60">
        <f>ROUND(+'20K'!$E68,4)</f>
        <v>0.75900000000000001</v>
      </c>
      <c r="M63" s="60">
        <f>ROUND(+H.Marathon!$E68,4)</f>
        <v>0.75870000000000004</v>
      </c>
      <c r="N63" s="60">
        <f>ROUND(+'25K'!$E68,4)</f>
        <v>0.75760000000000005</v>
      </c>
      <c r="O63" s="60">
        <f>ROUND(+'30K'!$E68,4)</f>
        <v>0.75639999999999996</v>
      </c>
      <c r="P63" s="60">
        <f>ROUND(+Marathon!$E68,4)</f>
        <v>0.75449999999999995</v>
      </c>
      <c r="Q63" s="60">
        <f>ROUND(+Marathon!$E68,4)</f>
        <v>0.75449999999999995</v>
      </c>
      <c r="R63" s="60">
        <f>ROUND(+Marathon!$E68,4)</f>
        <v>0.75449999999999995</v>
      </c>
      <c r="S63" s="60">
        <f>ROUND(+Marathon!$E68,4)</f>
        <v>0.75449999999999995</v>
      </c>
      <c r="T63" s="60">
        <f>ROUND(+Marathon!$E68,4)</f>
        <v>0.75449999999999995</v>
      </c>
      <c r="U63" s="60">
        <f>ROUND(+Marathon!$E68,4)</f>
        <v>0.75449999999999995</v>
      </c>
      <c r="V63" s="60">
        <f>ROUND(+Marathon!$E68,4)</f>
        <v>0.75449999999999995</v>
      </c>
      <c r="W63" s="52"/>
    </row>
    <row r="64" spans="1:23" x14ac:dyDescent="0.2">
      <c r="A64" s="54">
        <v>63</v>
      </c>
      <c r="B64" s="60">
        <f>ROUND(+Mile!E69,4)</f>
        <v>0.76739999999999997</v>
      </c>
      <c r="C64" s="60">
        <f>ROUND(+'5K'!E69,4)</f>
        <v>0.76739999999999997</v>
      </c>
      <c r="D64" s="60">
        <f>ROUND(+'6K'!E69,4)</f>
        <v>0.76370000000000005</v>
      </c>
      <c r="E64" s="60">
        <f>ROUND(+'4MI'!E69,4)</f>
        <v>0.76219999999999999</v>
      </c>
      <c r="F64" s="60">
        <f>ROUND(+'8K'!$E69,4)</f>
        <v>0.75770000000000004</v>
      </c>
      <c r="G64" s="60">
        <f>ROUND(+'5MI'!E69,4)</f>
        <v>0.75760000000000005</v>
      </c>
      <c r="H64" s="60">
        <f>ROUND(+'10K'!$E69,4)</f>
        <v>0.753</v>
      </c>
      <c r="I64" s="61">
        <f>ROUND(+'12K'!$E69,4)</f>
        <v>0.75180000000000002</v>
      </c>
      <c r="J64" s="60">
        <f>ROUND(+'15K'!$E69,4)</f>
        <v>0.75039999999999996</v>
      </c>
      <c r="K64" s="60">
        <f>ROUND(+'10MI'!$E69,4)</f>
        <v>0.74990000000000001</v>
      </c>
      <c r="L64" s="60">
        <f>ROUND(+'20K'!$E69,4)</f>
        <v>0.74860000000000004</v>
      </c>
      <c r="M64" s="60">
        <f>ROUND(+H.Marathon!$E69,4)</f>
        <v>0.74829999999999997</v>
      </c>
      <c r="N64" s="60">
        <f>ROUND(+'25K'!$E69,4)</f>
        <v>0.747</v>
      </c>
      <c r="O64" s="60">
        <f>ROUND(+'30K'!$E69,4)</f>
        <v>0.74570000000000003</v>
      </c>
      <c r="P64" s="60">
        <f>ROUND(+Marathon!$E69,4)</f>
        <v>0.74339999999999995</v>
      </c>
      <c r="Q64" s="60">
        <f>ROUND(+Marathon!$E69,4)</f>
        <v>0.74339999999999995</v>
      </c>
      <c r="R64" s="60">
        <f>ROUND(+Marathon!$E69,4)</f>
        <v>0.74339999999999995</v>
      </c>
      <c r="S64" s="60">
        <f>ROUND(+Marathon!$E69,4)</f>
        <v>0.74339999999999995</v>
      </c>
      <c r="T64" s="60">
        <f>ROUND(+Marathon!$E69,4)</f>
        <v>0.74339999999999995</v>
      </c>
      <c r="U64" s="60">
        <f>ROUND(+Marathon!$E69,4)</f>
        <v>0.74339999999999995</v>
      </c>
      <c r="V64" s="60">
        <f>ROUND(+Marathon!$E69,4)</f>
        <v>0.74339999999999995</v>
      </c>
      <c r="W64" s="52"/>
    </row>
    <row r="65" spans="1:23" x14ac:dyDescent="0.2">
      <c r="A65" s="54">
        <v>64</v>
      </c>
      <c r="B65" s="60">
        <f>ROUND(+Mile!E70,4)</f>
        <v>0.75770000000000004</v>
      </c>
      <c r="C65" s="60">
        <f>ROUND(+'5K'!E70,4)</f>
        <v>0.75770000000000004</v>
      </c>
      <c r="D65" s="60">
        <f>ROUND(+'6K'!E70,4)</f>
        <v>0.75390000000000001</v>
      </c>
      <c r="E65" s="60">
        <f>ROUND(+'4MI'!E70,4)</f>
        <v>0.75239999999999996</v>
      </c>
      <c r="F65" s="60">
        <f>ROUND(+'8K'!$E70,4)</f>
        <v>0.74780000000000002</v>
      </c>
      <c r="G65" s="60">
        <f>ROUND(+'5MI'!E70,4)</f>
        <v>0.74770000000000003</v>
      </c>
      <c r="H65" s="60">
        <f>ROUND(+'10K'!$E70,4)</f>
        <v>0.74309999999999998</v>
      </c>
      <c r="I65" s="61">
        <f>ROUND(+'12K'!$E70,4)</f>
        <v>0.74170000000000003</v>
      </c>
      <c r="J65" s="60">
        <f>ROUND(+'15K'!$E70,4)</f>
        <v>0.74019999999999997</v>
      </c>
      <c r="K65" s="60">
        <f>ROUND(+'10MI'!$E70,4)</f>
        <v>0.73970000000000002</v>
      </c>
      <c r="L65" s="60">
        <f>ROUND(+'20K'!$E70,4)</f>
        <v>0.73829999999999996</v>
      </c>
      <c r="M65" s="60">
        <f>ROUND(+H.Marathon!$E70,4)</f>
        <v>0.7379</v>
      </c>
      <c r="N65" s="60">
        <f>ROUND(+'25K'!$E70,4)</f>
        <v>0.73640000000000005</v>
      </c>
      <c r="O65" s="60">
        <f>ROUND(+'30K'!$E70,4)</f>
        <v>0.7349</v>
      </c>
      <c r="P65" s="60">
        <f>ROUND(+Marathon!$E70,4)</f>
        <v>0.73229999999999995</v>
      </c>
      <c r="Q65" s="60">
        <f>ROUND(+Marathon!$E70,4)</f>
        <v>0.73229999999999995</v>
      </c>
      <c r="R65" s="60">
        <f>ROUND(+Marathon!$E70,4)</f>
        <v>0.73229999999999995</v>
      </c>
      <c r="S65" s="60">
        <f>ROUND(+Marathon!$E70,4)</f>
        <v>0.73229999999999995</v>
      </c>
      <c r="T65" s="60">
        <f>ROUND(+Marathon!$E70,4)</f>
        <v>0.73229999999999995</v>
      </c>
      <c r="U65" s="60">
        <f>ROUND(+Marathon!$E70,4)</f>
        <v>0.73229999999999995</v>
      </c>
      <c r="V65" s="60">
        <f>ROUND(+Marathon!$E70,4)</f>
        <v>0.73229999999999995</v>
      </c>
      <c r="W65" s="52"/>
    </row>
    <row r="66" spans="1:23" x14ac:dyDescent="0.2">
      <c r="A66" s="62">
        <v>65</v>
      </c>
      <c r="B66" s="63">
        <f>ROUND(+Mile!E71,4)</f>
        <v>0.748</v>
      </c>
      <c r="C66" s="63">
        <f>ROUND(+'5K'!E71,4)</f>
        <v>0.748</v>
      </c>
      <c r="D66" s="63">
        <f>ROUND(+'6K'!E71,4)</f>
        <v>0.74409999999999998</v>
      </c>
      <c r="E66" s="63">
        <f>ROUND(+'4MI'!E71,4)</f>
        <v>0.74260000000000004</v>
      </c>
      <c r="F66" s="63">
        <f>ROUND(+'8K'!$E71,4)</f>
        <v>0.73799999999999999</v>
      </c>
      <c r="G66" s="63">
        <f>ROUND(+'5MI'!E71,4)</f>
        <v>0.73780000000000001</v>
      </c>
      <c r="H66" s="63">
        <f>ROUND(+'10K'!$E71,4)</f>
        <v>0.73309999999999997</v>
      </c>
      <c r="I66" s="63">
        <f>ROUND(+'12K'!$E71,4)</f>
        <v>0.73170000000000002</v>
      </c>
      <c r="J66" s="63">
        <f>ROUND(+'15K'!$E71,4)</f>
        <v>0.73</v>
      </c>
      <c r="K66" s="63">
        <f>ROUND(+'10MI'!$E71,4)</f>
        <v>0.72950000000000004</v>
      </c>
      <c r="L66" s="63">
        <f>ROUND(+'20K'!$E71,4)</f>
        <v>0.72789999999999999</v>
      </c>
      <c r="M66" s="63">
        <f>ROUND(+H.Marathon!$E71,4)</f>
        <v>0.72750000000000004</v>
      </c>
      <c r="N66" s="63">
        <f>ROUND(+'25K'!$E71,4)</f>
        <v>0.72589999999999999</v>
      </c>
      <c r="O66" s="63">
        <f>ROUND(+'30K'!$E71,4)</f>
        <v>0.72419999999999995</v>
      </c>
      <c r="P66" s="63">
        <f>ROUND(+Marathon!$E71,4)</f>
        <v>0.72130000000000005</v>
      </c>
      <c r="Q66" s="63">
        <f>ROUND(+Marathon!$E71,4)</f>
        <v>0.72130000000000005</v>
      </c>
      <c r="R66" s="63">
        <f>ROUND(+Marathon!$E71,4)</f>
        <v>0.72130000000000005</v>
      </c>
      <c r="S66" s="63">
        <f>ROUND(+Marathon!$E71,4)</f>
        <v>0.72130000000000005</v>
      </c>
      <c r="T66" s="63">
        <f>ROUND(+Marathon!$E71,4)</f>
        <v>0.72130000000000005</v>
      </c>
      <c r="U66" s="63">
        <f>ROUND(+Marathon!$E71,4)</f>
        <v>0.72130000000000005</v>
      </c>
      <c r="V66" s="63">
        <f>ROUND(+Marathon!$E71,4)</f>
        <v>0.72130000000000005</v>
      </c>
      <c r="W66" s="52"/>
    </row>
    <row r="67" spans="1:23" x14ac:dyDescent="0.2">
      <c r="A67" s="54">
        <v>66</v>
      </c>
      <c r="B67" s="60">
        <f>ROUND(+Mile!E72,4)</f>
        <v>0.73829999999999996</v>
      </c>
      <c r="C67" s="60">
        <f>ROUND(+'5K'!E72,4)</f>
        <v>0.73829999999999996</v>
      </c>
      <c r="D67" s="60">
        <f>ROUND(+'6K'!E72,4)</f>
        <v>0.73440000000000005</v>
      </c>
      <c r="E67" s="60">
        <f>ROUND(+'4MI'!E72,4)</f>
        <v>0.73280000000000001</v>
      </c>
      <c r="F67" s="60">
        <f>ROUND(+'8K'!$E72,4)</f>
        <v>0.72809999999999997</v>
      </c>
      <c r="G67" s="60">
        <f>ROUND(+'5MI'!E72,4)</f>
        <v>0.72799999999999998</v>
      </c>
      <c r="H67" s="60">
        <f>ROUND(+'10K'!$E72,4)</f>
        <v>0.72319999999999995</v>
      </c>
      <c r="I67" s="61">
        <f>ROUND(+'12K'!$E72,4)</f>
        <v>0.72160000000000002</v>
      </c>
      <c r="J67" s="60">
        <f>ROUND(+'15K'!$E72,4)</f>
        <v>0.7198</v>
      </c>
      <c r="K67" s="60">
        <f>ROUND(+'10MI'!$E72,4)</f>
        <v>0.71919999999999995</v>
      </c>
      <c r="L67" s="60">
        <f>ROUND(+'20K'!$E72,4)</f>
        <v>0.71750000000000003</v>
      </c>
      <c r="M67" s="60">
        <f>ROUND(+H.Marathon!$E72,4)</f>
        <v>0.71709999999999996</v>
      </c>
      <c r="N67" s="60">
        <f>ROUND(+'25K'!$E72,4)</f>
        <v>0.71530000000000005</v>
      </c>
      <c r="O67" s="60">
        <f>ROUND(+'30K'!$E72,4)</f>
        <v>0.71350000000000002</v>
      </c>
      <c r="P67" s="60">
        <f>ROUND(+Marathon!$E72,4)</f>
        <v>0.71020000000000005</v>
      </c>
      <c r="Q67" s="60">
        <f>ROUND(+Marathon!$E72,4)</f>
        <v>0.71020000000000005</v>
      </c>
      <c r="R67" s="60">
        <f>ROUND(+Marathon!$E72,4)</f>
        <v>0.71020000000000005</v>
      </c>
      <c r="S67" s="60">
        <f>ROUND(+Marathon!$E72,4)</f>
        <v>0.71020000000000005</v>
      </c>
      <c r="T67" s="60">
        <f>ROUND(+Marathon!$E72,4)</f>
        <v>0.71020000000000005</v>
      </c>
      <c r="U67" s="60">
        <f>ROUND(+Marathon!$E72,4)</f>
        <v>0.71020000000000005</v>
      </c>
      <c r="V67" s="60">
        <f>ROUND(+Marathon!$E72,4)</f>
        <v>0.71020000000000005</v>
      </c>
      <c r="W67" s="52"/>
    </row>
    <row r="68" spans="1:23" x14ac:dyDescent="0.2">
      <c r="A68" s="54">
        <v>67</v>
      </c>
      <c r="B68" s="60">
        <f>ROUND(+Mile!E73,4)</f>
        <v>0.72860000000000003</v>
      </c>
      <c r="C68" s="60">
        <f>ROUND(+'5K'!E73,4)</f>
        <v>0.72860000000000003</v>
      </c>
      <c r="D68" s="60">
        <f>ROUND(+'6K'!E73,4)</f>
        <v>0.72460000000000002</v>
      </c>
      <c r="E68" s="60">
        <f>ROUND(+'4MI'!E73,4)</f>
        <v>0.72299999999999998</v>
      </c>
      <c r="F68" s="60">
        <f>ROUND(+'8K'!$E73,4)</f>
        <v>0.71819999999999995</v>
      </c>
      <c r="G68" s="60">
        <f>ROUND(+'5MI'!E73,4)</f>
        <v>0.71809999999999996</v>
      </c>
      <c r="H68" s="60">
        <f>ROUND(+'10K'!$E73,4)</f>
        <v>0.71319999999999995</v>
      </c>
      <c r="I68" s="61">
        <f>ROUND(+'12K'!$E73,4)</f>
        <v>0.71160000000000001</v>
      </c>
      <c r="J68" s="60">
        <f>ROUND(+'15K'!$E73,4)</f>
        <v>0.70960000000000001</v>
      </c>
      <c r="K68" s="60">
        <f>ROUND(+'10MI'!$E73,4)</f>
        <v>0.70899999999999996</v>
      </c>
      <c r="L68" s="60">
        <f>ROUND(+'20K'!$E73,4)</f>
        <v>0.70720000000000005</v>
      </c>
      <c r="M68" s="60">
        <f>ROUND(+H.Marathon!$E73,4)</f>
        <v>0.70669999999999999</v>
      </c>
      <c r="N68" s="60">
        <f>ROUND(+'25K'!$E73,4)</f>
        <v>0.70469999999999999</v>
      </c>
      <c r="O68" s="60">
        <f>ROUND(+'30K'!$E73,4)</f>
        <v>0.70269999999999999</v>
      </c>
      <c r="P68" s="60">
        <f>ROUND(+Marathon!$E73,4)</f>
        <v>0.69920000000000004</v>
      </c>
      <c r="Q68" s="60">
        <f>ROUND(+Marathon!$E73,4)</f>
        <v>0.69920000000000004</v>
      </c>
      <c r="R68" s="60">
        <f>ROUND(+Marathon!$E73,4)</f>
        <v>0.69920000000000004</v>
      </c>
      <c r="S68" s="60">
        <f>ROUND(+Marathon!$E73,4)</f>
        <v>0.69920000000000004</v>
      </c>
      <c r="T68" s="60">
        <f>ROUND(+Marathon!$E73,4)</f>
        <v>0.69920000000000004</v>
      </c>
      <c r="U68" s="60">
        <f>ROUND(+Marathon!$E73,4)</f>
        <v>0.69920000000000004</v>
      </c>
      <c r="V68" s="60">
        <f>ROUND(+Marathon!$E73,4)</f>
        <v>0.69920000000000004</v>
      </c>
      <c r="W68" s="52"/>
    </row>
    <row r="69" spans="1:23" x14ac:dyDescent="0.2">
      <c r="A69" s="54">
        <v>68</v>
      </c>
      <c r="B69" s="60">
        <f>ROUND(+Mile!E74,4)</f>
        <v>0.71889999999999998</v>
      </c>
      <c r="C69" s="60">
        <f>ROUND(+'5K'!E74,4)</f>
        <v>0.71889999999999998</v>
      </c>
      <c r="D69" s="60">
        <f>ROUND(+'6K'!E74,4)</f>
        <v>0.71479999999999999</v>
      </c>
      <c r="E69" s="60">
        <f>ROUND(+'4MI'!E74,4)</f>
        <v>0.71330000000000005</v>
      </c>
      <c r="F69" s="60">
        <f>ROUND(+'8K'!$E74,4)</f>
        <v>0.70840000000000003</v>
      </c>
      <c r="G69" s="60">
        <f>ROUND(+'5MI'!E74,4)</f>
        <v>0.70820000000000005</v>
      </c>
      <c r="H69" s="60">
        <f>ROUND(+'10K'!$E74,4)</f>
        <v>0.70330000000000004</v>
      </c>
      <c r="I69" s="61">
        <f>ROUND(+'12K'!$E74,4)</f>
        <v>0.70150000000000001</v>
      </c>
      <c r="J69" s="60">
        <f>ROUND(+'15K'!$E74,4)</f>
        <v>0.69940000000000002</v>
      </c>
      <c r="K69" s="60">
        <f>ROUND(+'10MI'!$E74,4)</f>
        <v>0.69879999999999998</v>
      </c>
      <c r="L69" s="60">
        <f>ROUND(+'20K'!$E74,4)</f>
        <v>0.69679999999999997</v>
      </c>
      <c r="M69" s="60">
        <f>ROUND(+H.Marathon!$E74,4)</f>
        <v>0.69630000000000003</v>
      </c>
      <c r="N69" s="60">
        <f>ROUND(+'25K'!$E74,4)</f>
        <v>0.69420000000000004</v>
      </c>
      <c r="O69" s="60">
        <f>ROUND(+'30K'!$E74,4)</f>
        <v>0.69199999999999995</v>
      </c>
      <c r="P69" s="60">
        <f>ROUND(+Marathon!$E74,4)</f>
        <v>0.68810000000000004</v>
      </c>
      <c r="Q69" s="60">
        <f>ROUND(+Marathon!$E74,4)</f>
        <v>0.68810000000000004</v>
      </c>
      <c r="R69" s="60">
        <f>ROUND(+Marathon!$E74,4)</f>
        <v>0.68810000000000004</v>
      </c>
      <c r="S69" s="60">
        <f>ROUND(+Marathon!$E74,4)</f>
        <v>0.68810000000000004</v>
      </c>
      <c r="T69" s="60">
        <f>ROUND(+Marathon!$E74,4)</f>
        <v>0.68810000000000004</v>
      </c>
      <c r="U69" s="60">
        <f>ROUND(+Marathon!$E74,4)</f>
        <v>0.68810000000000004</v>
      </c>
      <c r="V69" s="60">
        <f>ROUND(+Marathon!$E74,4)</f>
        <v>0.68810000000000004</v>
      </c>
      <c r="W69" s="52"/>
    </row>
    <row r="70" spans="1:23" x14ac:dyDescent="0.2">
      <c r="A70" s="54">
        <v>69</v>
      </c>
      <c r="B70" s="60">
        <f>ROUND(+Mile!E75,4)</f>
        <v>0.70920000000000005</v>
      </c>
      <c r="C70" s="60">
        <f>ROUND(+'5K'!E75,4)</f>
        <v>0.70920000000000005</v>
      </c>
      <c r="D70" s="60">
        <f>ROUND(+'6K'!E75,4)</f>
        <v>0.70509999999999995</v>
      </c>
      <c r="E70" s="60">
        <f>ROUND(+'4MI'!E75,4)</f>
        <v>0.70350000000000001</v>
      </c>
      <c r="F70" s="60">
        <f>ROUND(+'8K'!$E75,4)</f>
        <v>0.69850000000000001</v>
      </c>
      <c r="G70" s="60">
        <f>ROUND(+'5MI'!E75,4)</f>
        <v>0.69840000000000002</v>
      </c>
      <c r="H70" s="60">
        <f>ROUND(+'10K'!$E75,4)</f>
        <v>0.69340000000000002</v>
      </c>
      <c r="I70" s="61">
        <f>ROUND(+'12K'!$E75,4)</f>
        <v>0.6915</v>
      </c>
      <c r="J70" s="60">
        <f>ROUND(+'15K'!$E75,4)</f>
        <v>0.68920000000000003</v>
      </c>
      <c r="K70" s="60">
        <f>ROUND(+'10MI'!$E75,4)</f>
        <v>0.6885</v>
      </c>
      <c r="L70" s="60">
        <f>ROUND(+'20K'!$E75,4)</f>
        <v>0.68640000000000001</v>
      </c>
      <c r="M70" s="60">
        <f>ROUND(+H.Marathon!$E75,4)</f>
        <v>0.68589999999999995</v>
      </c>
      <c r="N70" s="60">
        <f>ROUND(+'25K'!$E75,4)</f>
        <v>0.68359999999999999</v>
      </c>
      <c r="O70" s="60">
        <f>ROUND(+'30K'!$E75,4)</f>
        <v>0.68120000000000003</v>
      </c>
      <c r="P70" s="60">
        <f>ROUND(+Marathon!$E75,4)</f>
        <v>0.67700000000000005</v>
      </c>
      <c r="Q70" s="60">
        <f>ROUND(+Marathon!$E75,4)</f>
        <v>0.67700000000000005</v>
      </c>
      <c r="R70" s="60">
        <f>ROUND(+Marathon!$E75,4)</f>
        <v>0.67700000000000005</v>
      </c>
      <c r="S70" s="60">
        <f>ROUND(+Marathon!$E75,4)</f>
        <v>0.67700000000000005</v>
      </c>
      <c r="T70" s="60">
        <f>ROUND(+Marathon!$E75,4)</f>
        <v>0.67700000000000005</v>
      </c>
      <c r="U70" s="60">
        <f>ROUND(+Marathon!$E75,4)</f>
        <v>0.67700000000000005</v>
      </c>
      <c r="V70" s="60">
        <f>ROUND(+Marathon!$E75,4)</f>
        <v>0.67700000000000005</v>
      </c>
      <c r="W70" s="52"/>
    </row>
    <row r="71" spans="1:23" x14ac:dyDescent="0.2">
      <c r="A71" s="62">
        <v>70</v>
      </c>
      <c r="B71" s="63">
        <f>ROUND(+Mile!E76,4)</f>
        <v>0.69950000000000001</v>
      </c>
      <c r="C71" s="63">
        <f>ROUND(+'5K'!E76,4)</f>
        <v>0.69950000000000001</v>
      </c>
      <c r="D71" s="63">
        <f>ROUND(+'6K'!E76,4)</f>
        <v>0.69530000000000003</v>
      </c>
      <c r="E71" s="63">
        <f>ROUND(+'4MI'!E76,4)</f>
        <v>0.69369999999999998</v>
      </c>
      <c r="F71" s="63">
        <f>ROUND(+'8K'!$E76,4)</f>
        <v>0.68859999999999999</v>
      </c>
      <c r="G71" s="63">
        <f>ROUND(+'5MI'!E76,4)</f>
        <v>0.6885</v>
      </c>
      <c r="H71" s="63">
        <f>ROUND(+'10K'!$E76,4)</f>
        <v>0.68340000000000001</v>
      </c>
      <c r="I71" s="63">
        <f>ROUND(+'12K'!$E76,4)</f>
        <v>0.68140000000000001</v>
      </c>
      <c r="J71" s="63">
        <f>ROUND(+'15K'!$E76,4)</f>
        <v>0.67910000000000004</v>
      </c>
      <c r="K71" s="63">
        <f>ROUND(+'10MI'!$E76,4)</f>
        <v>0.67830000000000001</v>
      </c>
      <c r="L71" s="63">
        <f>ROUND(+'20K'!$E76,4)</f>
        <v>0.67610000000000003</v>
      </c>
      <c r="M71" s="63">
        <f>ROUND(+H.Marathon!$E76,4)</f>
        <v>0.67549999999999999</v>
      </c>
      <c r="N71" s="63">
        <f>ROUND(+'25K'!$E76,4)</f>
        <v>0.67310000000000003</v>
      </c>
      <c r="O71" s="63">
        <f>ROUND(+'30K'!$E76,4)</f>
        <v>0.67049999999999998</v>
      </c>
      <c r="P71" s="63">
        <f>ROUND(+Marathon!$E76,4)</f>
        <v>0.66600000000000004</v>
      </c>
      <c r="Q71" s="63">
        <f>ROUND(+Marathon!$E76,4)</f>
        <v>0.66600000000000004</v>
      </c>
      <c r="R71" s="63">
        <f>ROUND(+Marathon!$E76,4)</f>
        <v>0.66600000000000004</v>
      </c>
      <c r="S71" s="63">
        <f>ROUND(+Marathon!$E76,4)</f>
        <v>0.66600000000000004</v>
      </c>
      <c r="T71" s="63">
        <f>ROUND(+Marathon!$E76,4)</f>
        <v>0.66600000000000004</v>
      </c>
      <c r="U71" s="63">
        <f>ROUND(+Marathon!$E76,4)</f>
        <v>0.66600000000000004</v>
      </c>
      <c r="V71" s="63">
        <f>ROUND(+Marathon!$E76,4)</f>
        <v>0.66600000000000004</v>
      </c>
      <c r="W71" s="52"/>
    </row>
    <row r="72" spans="1:23" x14ac:dyDescent="0.2">
      <c r="A72" s="54">
        <v>71</v>
      </c>
      <c r="B72" s="60">
        <f>ROUND(+Mile!E77,4)</f>
        <v>0.68979999999999997</v>
      </c>
      <c r="C72" s="60">
        <f>ROUND(+'5K'!E77,4)</f>
        <v>0.68979999999999997</v>
      </c>
      <c r="D72" s="60">
        <f>ROUND(+'6K'!E77,4)</f>
        <v>0.6855</v>
      </c>
      <c r="E72" s="60">
        <f>ROUND(+'4MI'!E77,4)</f>
        <v>0.68389999999999995</v>
      </c>
      <c r="F72" s="60">
        <f>ROUND(+'8K'!$E77,4)</f>
        <v>0.67879999999999996</v>
      </c>
      <c r="G72" s="60">
        <f>ROUND(+'5MI'!E77,4)</f>
        <v>0.67859999999999998</v>
      </c>
      <c r="H72" s="60">
        <f>ROUND(+'10K'!$E77,4)</f>
        <v>0.67349999999999999</v>
      </c>
      <c r="I72" s="61">
        <f>ROUND(+'12K'!$E77,4)</f>
        <v>0.6714</v>
      </c>
      <c r="J72" s="60">
        <f>ROUND(+'15K'!$E77,4)</f>
        <v>0.66890000000000005</v>
      </c>
      <c r="K72" s="60">
        <f>ROUND(+'10MI'!$E77,4)</f>
        <v>0.66810000000000003</v>
      </c>
      <c r="L72" s="60">
        <f>ROUND(+'20K'!$E77,4)</f>
        <v>0.66569999999999996</v>
      </c>
      <c r="M72" s="60">
        <f>ROUND(+H.Marathon!$E77,4)</f>
        <v>0.66510000000000002</v>
      </c>
      <c r="N72" s="60">
        <f>ROUND(+'25K'!$E77,4)</f>
        <v>0.66249999999999998</v>
      </c>
      <c r="O72" s="60">
        <f>ROUND(+'30K'!$E77,4)</f>
        <v>0.65980000000000005</v>
      </c>
      <c r="P72" s="60">
        <f>ROUND(+Marathon!$E77,4)</f>
        <v>0.65490000000000004</v>
      </c>
      <c r="Q72" s="60">
        <f>ROUND(+Marathon!$E77,4)</f>
        <v>0.65490000000000004</v>
      </c>
      <c r="R72" s="60">
        <f>ROUND(+Marathon!$E77,4)</f>
        <v>0.65490000000000004</v>
      </c>
      <c r="S72" s="60">
        <f>ROUND(+Marathon!$E77,4)</f>
        <v>0.65490000000000004</v>
      </c>
      <c r="T72" s="60">
        <f>ROUND(+Marathon!$E77,4)</f>
        <v>0.65490000000000004</v>
      </c>
      <c r="U72" s="60">
        <f>ROUND(+Marathon!$E77,4)</f>
        <v>0.65490000000000004</v>
      </c>
      <c r="V72" s="60">
        <f>ROUND(+Marathon!$E77,4)</f>
        <v>0.65490000000000004</v>
      </c>
      <c r="W72" s="52"/>
    </row>
    <row r="73" spans="1:23" x14ac:dyDescent="0.2">
      <c r="A73" s="54">
        <v>72</v>
      </c>
      <c r="B73" s="60">
        <f>ROUND(+Mile!E78,4)</f>
        <v>0.68010000000000004</v>
      </c>
      <c r="C73" s="60">
        <f>ROUND(+'5K'!E78,4)</f>
        <v>0.68010000000000004</v>
      </c>
      <c r="D73" s="60">
        <f>ROUND(+'6K'!E78,4)</f>
        <v>0.67569999999999997</v>
      </c>
      <c r="E73" s="60">
        <f>ROUND(+'4MI'!E78,4)</f>
        <v>0.67410000000000003</v>
      </c>
      <c r="F73" s="60">
        <f>ROUND(+'8K'!$E78,4)</f>
        <v>0.66890000000000005</v>
      </c>
      <c r="G73" s="60">
        <f>ROUND(+'5MI'!E78,4)</f>
        <v>0.66879999999999995</v>
      </c>
      <c r="H73" s="60">
        <f>ROUND(+'10K'!$E78,4)</f>
        <v>0.66349999999999998</v>
      </c>
      <c r="I73" s="61">
        <f>ROUND(+'12K'!$E78,4)</f>
        <v>0.6613</v>
      </c>
      <c r="J73" s="60">
        <f>ROUND(+'15K'!$E78,4)</f>
        <v>0.65869999999999995</v>
      </c>
      <c r="K73" s="60">
        <f>ROUND(+'10MI'!$E78,4)</f>
        <v>0.65780000000000005</v>
      </c>
      <c r="L73" s="60">
        <f>ROUND(+'20K'!$E78,4)</f>
        <v>0.65529999999999999</v>
      </c>
      <c r="M73" s="60">
        <f>ROUND(+H.Marathon!$E78,4)</f>
        <v>0.65469999999999995</v>
      </c>
      <c r="N73" s="60">
        <f>ROUND(+'25K'!$E78,4)</f>
        <v>0.65190000000000003</v>
      </c>
      <c r="O73" s="60">
        <f>ROUND(+'30K'!$E78,4)</f>
        <v>0.64900000000000002</v>
      </c>
      <c r="P73" s="60">
        <f>ROUND(+Marathon!$E78,4)</f>
        <v>0.64390000000000003</v>
      </c>
      <c r="Q73" s="60">
        <f>ROUND(+Marathon!$E78,4)</f>
        <v>0.64390000000000003</v>
      </c>
      <c r="R73" s="60">
        <f>ROUND(+Marathon!$E78,4)</f>
        <v>0.64390000000000003</v>
      </c>
      <c r="S73" s="60">
        <f>ROUND(+Marathon!$E78,4)</f>
        <v>0.64390000000000003</v>
      </c>
      <c r="T73" s="60">
        <f>ROUND(+Marathon!$E78,4)</f>
        <v>0.64390000000000003</v>
      </c>
      <c r="U73" s="60">
        <f>ROUND(+Marathon!$E78,4)</f>
        <v>0.64390000000000003</v>
      </c>
      <c r="V73" s="60">
        <f>ROUND(+Marathon!$E78,4)</f>
        <v>0.64390000000000003</v>
      </c>
      <c r="W73" s="52"/>
    </row>
    <row r="74" spans="1:23" x14ac:dyDescent="0.2">
      <c r="A74" s="54">
        <v>73</v>
      </c>
      <c r="B74" s="60">
        <f>ROUND(+Mile!E79,4)</f>
        <v>0.67030000000000001</v>
      </c>
      <c r="C74" s="60">
        <f>ROUND(+'5K'!E79,4)</f>
        <v>0.67030000000000001</v>
      </c>
      <c r="D74" s="60">
        <f>ROUND(+'6K'!E79,4)</f>
        <v>0.66600000000000004</v>
      </c>
      <c r="E74" s="60">
        <f>ROUND(+'4MI'!E79,4)</f>
        <v>0.6643</v>
      </c>
      <c r="F74" s="60">
        <f>ROUND(+'8K'!$E79,4)</f>
        <v>0.65900000000000003</v>
      </c>
      <c r="G74" s="60">
        <f>ROUND(+'5MI'!E79,4)</f>
        <v>0.65890000000000004</v>
      </c>
      <c r="H74" s="60">
        <f>ROUND(+'10K'!$E79,4)</f>
        <v>0.65359999999999996</v>
      </c>
      <c r="I74" s="61">
        <f>ROUND(+'12K'!$E79,4)</f>
        <v>0.65129999999999999</v>
      </c>
      <c r="J74" s="60">
        <f>ROUND(+'15K'!$E79,4)</f>
        <v>0.64849999999999997</v>
      </c>
      <c r="K74" s="60">
        <f>ROUND(+'10MI'!$E79,4)</f>
        <v>0.64759999999999995</v>
      </c>
      <c r="L74" s="60">
        <f>ROUND(+'20K'!$E79,4)</f>
        <v>0.64500000000000002</v>
      </c>
      <c r="M74" s="60">
        <f>ROUND(+H.Marathon!$E79,4)</f>
        <v>0.64429999999999998</v>
      </c>
      <c r="N74" s="60">
        <f>ROUND(+'25K'!$E79,4)</f>
        <v>0.64139999999999997</v>
      </c>
      <c r="O74" s="60">
        <f>ROUND(+'30K'!$E79,4)</f>
        <v>0.63829999999999998</v>
      </c>
      <c r="P74" s="60">
        <f>ROUND(+Marathon!$E79,4)</f>
        <v>0.63280000000000003</v>
      </c>
      <c r="Q74" s="60">
        <f>ROUND(+Marathon!$E79,4)</f>
        <v>0.63280000000000003</v>
      </c>
      <c r="R74" s="60">
        <f>ROUND(+Marathon!$E79,4)</f>
        <v>0.63280000000000003</v>
      </c>
      <c r="S74" s="60">
        <f>ROUND(+Marathon!$E79,4)</f>
        <v>0.63280000000000003</v>
      </c>
      <c r="T74" s="60">
        <f>ROUND(+Marathon!$E79,4)</f>
        <v>0.63280000000000003</v>
      </c>
      <c r="U74" s="60">
        <f>ROUND(+Marathon!$E79,4)</f>
        <v>0.63280000000000003</v>
      </c>
      <c r="V74" s="60">
        <f>ROUND(+Marathon!$E79,4)</f>
        <v>0.63280000000000003</v>
      </c>
      <c r="W74" s="52"/>
    </row>
    <row r="75" spans="1:23" x14ac:dyDescent="0.2">
      <c r="A75" s="54">
        <v>74</v>
      </c>
      <c r="B75" s="60">
        <f>ROUND(+Mile!E80,4)</f>
        <v>0.66059999999999997</v>
      </c>
      <c r="C75" s="60">
        <f>ROUND(+'5K'!E80,4)</f>
        <v>0.66059999999999997</v>
      </c>
      <c r="D75" s="60">
        <f>ROUND(+'6K'!E80,4)</f>
        <v>0.65620000000000001</v>
      </c>
      <c r="E75" s="60">
        <f>ROUND(+'4MI'!E80,4)</f>
        <v>0.65449999999999997</v>
      </c>
      <c r="F75" s="60">
        <f>ROUND(+'8K'!$E80,4)</f>
        <v>0.6492</v>
      </c>
      <c r="G75" s="60">
        <f>ROUND(+'5MI'!E80,4)</f>
        <v>0.64900000000000002</v>
      </c>
      <c r="H75" s="60">
        <f>ROUND(+'10K'!$E80,4)</f>
        <v>0.64370000000000005</v>
      </c>
      <c r="I75" s="61">
        <f>ROUND(+'12K'!$E80,4)</f>
        <v>0.64119999999999999</v>
      </c>
      <c r="J75" s="60">
        <f>ROUND(+'15K'!$E80,4)</f>
        <v>0.63829999999999998</v>
      </c>
      <c r="K75" s="60">
        <f>ROUND(+'10MI'!$E80,4)</f>
        <v>0.63739999999999997</v>
      </c>
      <c r="L75" s="60">
        <f>ROUND(+'20K'!$E80,4)</f>
        <v>0.63460000000000005</v>
      </c>
      <c r="M75" s="60">
        <f>ROUND(+H.Marathon!$E80,4)</f>
        <v>0.63390000000000002</v>
      </c>
      <c r="N75" s="60">
        <f>ROUND(+'25K'!$E80,4)</f>
        <v>0.63080000000000003</v>
      </c>
      <c r="O75" s="60">
        <f>ROUND(+'30K'!$E80,4)</f>
        <v>0.62760000000000005</v>
      </c>
      <c r="P75" s="60">
        <f>ROUND(+Marathon!$E80,4)</f>
        <v>0.62170000000000003</v>
      </c>
      <c r="Q75" s="60">
        <f>ROUND(+Marathon!$E80,4)</f>
        <v>0.62170000000000003</v>
      </c>
      <c r="R75" s="60">
        <f>ROUND(+Marathon!$E80,4)</f>
        <v>0.62170000000000003</v>
      </c>
      <c r="S75" s="60">
        <f>ROUND(+Marathon!$E80,4)</f>
        <v>0.62170000000000003</v>
      </c>
      <c r="T75" s="60">
        <f>ROUND(+Marathon!$E80,4)</f>
        <v>0.62170000000000003</v>
      </c>
      <c r="U75" s="60">
        <f>ROUND(+Marathon!$E80,4)</f>
        <v>0.62170000000000003</v>
      </c>
      <c r="V75" s="60">
        <f>ROUND(+Marathon!$E80,4)</f>
        <v>0.62170000000000003</v>
      </c>
      <c r="W75" s="52"/>
    </row>
    <row r="76" spans="1:23" x14ac:dyDescent="0.2">
      <c r="A76" s="62">
        <v>75</v>
      </c>
      <c r="B76" s="63">
        <f>ROUND(+Mile!E81,4)</f>
        <v>0.65090000000000003</v>
      </c>
      <c r="C76" s="63">
        <f>ROUND(+'5K'!E81,4)</f>
        <v>0.65090000000000003</v>
      </c>
      <c r="D76" s="63">
        <f>ROUND(+'6K'!E81,4)</f>
        <v>0.64639999999999997</v>
      </c>
      <c r="E76" s="63">
        <f>ROUND(+'4MI'!E81,4)</f>
        <v>0.64470000000000005</v>
      </c>
      <c r="F76" s="63">
        <f>ROUND(+'8K'!$E81,4)</f>
        <v>0.63929999999999998</v>
      </c>
      <c r="G76" s="63">
        <f>ROUND(+'5MI'!E81,4)</f>
        <v>0.63919999999999999</v>
      </c>
      <c r="H76" s="63">
        <f>ROUND(+'10K'!$E81,4)</f>
        <v>0.63370000000000004</v>
      </c>
      <c r="I76" s="63">
        <f>ROUND(+'12K'!$E81,4)</f>
        <v>0.63119999999999998</v>
      </c>
      <c r="J76" s="63">
        <f>ROUND(+'15K'!$E81,4)</f>
        <v>0.62809999999999999</v>
      </c>
      <c r="K76" s="63">
        <f>ROUND(+'10MI'!$E81,4)</f>
        <v>0.62709999999999999</v>
      </c>
      <c r="L76" s="63">
        <f>ROUND(+'20K'!$E81,4)</f>
        <v>0.62419999999999998</v>
      </c>
      <c r="M76" s="63">
        <f>ROUND(+H.Marathon!$E81,4)</f>
        <v>0.62350000000000005</v>
      </c>
      <c r="N76" s="63">
        <f>ROUND(+'25K'!$E81,4)</f>
        <v>0.62029999999999996</v>
      </c>
      <c r="O76" s="63">
        <f>ROUND(+'30K'!$E81,4)</f>
        <v>0.61680000000000001</v>
      </c>
      <c r="P76" s="63">
        <f>ROUND(+Marathon!$E81,4)</f>
        <v>0.61029999999999995</v>
      </c>
      <c r="Q76" s="63">
        <f>ROUND(+Marathon!$E81,4)</f>
        <v>0.61029999999999995</v>
      </c>
      <c r="R76" s="63">
        <f>ROUND(+Marathon!$E81,4)</f>
        <v>0.61029999999999995</v>
      </c>
      <c r="S76" s="63">
        <f>ROUND(+Marathon!$E81,4)</f>
        <v>0.61029999999999995</v>
      </c>
      <c r="T76" s="63">
        <f>ROUND(+Marathon!$E81,4)</f>
        <v>0.61029999999999995</v>
      </c>
      <c r="U76" s="63">
        <f>ROUND(+Marathon!$E81,4)</f>
        <v>0.61029999999999995</v>
      </c>
      <c r="V76" s="63">
        <f>ROUND(+Marathon!$E81,4)</f>
        <v>0.61029999999999995</v>
      </c>
      <c r="W76" s="52"/>
    </row>
    <row r="77" spans="1:23" x14ac:dyDescent="0.2">
      <c r="A77" s="54">
        <v>76</v>
      </c>
      <c r="B77" s="60">
        <f>ROUND(+Mile!E82,4)</f>
        <v>0.64119999999999999</v>
      </c>
      <c r="C77" s="60">
        <f>ROUND(+'5K'!E82,4)</f>
        <v>0.64119999999999999</v>
      </c>
      <c r="D77" s="60">
        <f>ROUND(+'6K'!E82,4)</f>
        <v>0.63670000000000004</v>
      </c>
      <c r="E77" s="60">
        <f>ROUND(+'4MI'!E82,4)</f>
        <v>0.63490000000000002</v>
      </c>
      <c r="F77" s="60">
        <f>ROUND(+'8K'!$E82,4)</f>
        <v>0.62939999999999996</v>
      </c>
      <c r="G77" s="60">
        <f>ROUND(+'5MI'!E82,4)</f>
        <v>0.62929999999999997</v>
      </c>
      <c r="H77" s="60">
        <f>ROUND(+'10K'!$E82,4)</f>
        <v>0.62339999999999995</v>
      </c>
      <c r="I77" s="61">
        <f>ROUND(+'12K'!$E82,4)</f>
        <v>0.62090000000000001</v>
      </c>
      <c r="J77" s="60">
        <f>ROUND(+'15K'!$E82,4)</f>
        <v>0.61780000000000002</v>
      </c>
      <c r="K77" s="60">
        <f>ROUND(+'10MI'!$E82,4)</f>
        <v>0.61680000000000001</v>
      </c>
      <c r="L77" s="60">
        <f>ROUND(+'20K'!$E82,4)</f>
        <v>0.6139</v>
      </c>
      <c r="M77" s="60">
        <f>ROUND(+H.Marathon!$E82,4)</f>
        <v>0.61309999999999998</v>
      </c>
      <c r="N77" s="60">
        <f>ROUND(+'25K'!$E82,4)</f>
        <v>0.60960000000000003</v>
      </c>
      <c r="O77" s="60">
        <f>ROUND(+'30K'!$E82,4)</f>
        <v>0.60560000000000003</v>
      </c>
      <c r="P77" s="60">
        <f>ROUND(+Marathon!$E82,4)</f>
        <v>0.59799999999999998</v>
      </c>
      <c r="Q77" s="60">
        <f>ROUND(+Marathon!$E82,4)</f>
        <v>0.59799999999999998</v>
      </c>
      <c r="R77" s="60">
        <f>ROUND(+Marathon!$E82,4)</f>
        <v>0.59799999999999998</v>
      </c>
      <c r="S77" s="60">
        <f>ROUND(+Marathon!$E82,4)</f>
        <v>0.59799999999999998</v>
      </c>
      <c r="T77" s="60">
        <f>ROUND(+Marathon!$E82,4)</f>
        <v>0.59799999999999998</v>
      </c>
      <c r="U77" s="60">
        <f>ROUND(+Marathon!$E82,4)</f>
        <v>0.59799999999999998</v>
      </c>
      <c r="V77" s="60">
        <f>ROUND(+Marathon!$E82,4)</f>
        <v>0.59799999999999998</v>
      </c>
      <c r="W77" s="52"/>
    </row>
    <row r="78" spans="1:23" x14ac:dyDescent="0.2">
      <c r="A78" s="54">
        <v>77</v>
      </c>
      <c r="B78" s="60">
        <f>ROUND(+Mile!E83,4)</f>
        <v>0.63149999999999995</v>
      </c>
      <c r="C78" s="60">
        <f>ROUND(+'5K'!E83,4)</f>
        <v>0.63149999999999995</v>
      </c>
      <c r="D78" s="60">
        <f>ROUND(+'6K'!E83,4)</f>
        <v>0.62690000000000001</v>
      </c>
      <c r="E78" s="60">
        <f>ROUND(+'4MI'!E83,4)</f>
        <v>0.62509999999999999</v>
      </c>
      <c r="F78" s="60">
        <f>ROUND(+'8K'!$E83,4)</f>
        <v>0.61929999999999996</v>
      </c>
      <c r="G78" s="60">
        <f>ROUND(+'5MI'!E83,4)</f>
        <v>0.61909999999999998</v>
      </c>
      <c r="H78" s="60">
        <f>ROUND(+'10K'!$E83,4)</f>
        <v>0.61229999999999996</v>
      </c>
      <c r="I78" s="61">
        <f>ROUND(+'12K'!$E83,4)</f>
        <v>0.60980000000000001</v>
      </c>
      <c r="J78" s="60">
        <f>ROUND(+'15K'!$E83,4)</f>
        <v>0.60680000000000001</v>
      </c>
      <c r="K78" s="60">
        <f>ROUND(+'10MI'!$E83,4)</f>
        <v>0.60589999999999999</v>
      </c>
      <c r="L78" s="60">
        <f>ROUND(+'20K'!$E83,4)</f>
        <v>0.60299999999999998</v>
      </c>
      <c r="M78" s="60">
        <f>ROUND(+H.Marathon!$E83,4)</f>
        <v>0.60219999999999996</v>
      </c>
      <c r="N78" s="60">
        <f>ROUND(+'25K'!$E83,4)</f>
        <v>0.59819999999999995</v>
      </c>
      <c r="O78" s="60">
        <f>ROUND(+'30K'!$E83,4)</f>
        <v>0.59370000000000001</v>
      </c>
      <c r="P78" s="60">
        <f>ROUND(+Marathon!$E83,4)</f>
        <v>0.58499999999999996</v>
      </c>
      <c r="Q78" s="60">
        <f>ROUND(+Marathon!$E83,4)</f>
        <v>0.58499999999999996</v>
      </c>
      <c r="R78" s="60">
        <f>ROUND(+Marathon!$E83,4)</f>
        <v>0.58499999999999996</v>
      </c>
      <c r="S78" s="60">
        <f>ROUND(+Marathon!$E83,4)</f>
        <v>0.58499999999999996</v>
      </c>
      <c r="T78" s="60">
        <f>ROUND(+Marathon!$E83,4)</f>
        <v>0.58499999999999996</v>
      </c>
      <c r="U78" s="60">
        <f>ROUND(+Marathon!$E83,4)</f>
        <v>0.58499999999999996</v>
      </c>
      <c r="V78" s="60">
        <f>ROUND(+Marathon!$E83,4)</f>
        <v>0.58499999999999996</v>
      </c>
      <c r="W78" s="52"/>
    </row>
    <row r="79" spans="1:23" x14ac:dyDescent="0.2">
      <c r="A79" s="54">
        <v>78</v>
      </c>
      <c r="B79" s="60">
        <f>ROUND(+Mile!E84,4)</f>
        <v>0.62180000000000002</v>
      </c>
      <c r="C79" s="60">
        <f>ROUND(+'5K'!E84,4)</f>
        <v>0.62180000000000002</v>
      </c>
      <c r="D79" s="60">
        <f>ROUND(+'6K'!E84,4)</f>
        <v>0.61699999999999999</v>
      </c>
      <c r="E79" s="60">
        <f>ROUND(+'4MI'!E84,4)</f>
        <v>0.61509999999999998</v>
      </c>
      <c r="F79" s="60">
        <f>ROUND(+'8K'!$E84,4)</f>
        <v>0.60829999999999995</v>
      </c>
      <c r="G79" s="60">
        <f>ROUND(+'5MI'!E84,4)</f>
        <v>0.60809999999999997</v>
      </c>
      <c r="H79" s="60">
        <f>ROUND(+'10K'!$E84,4)</f>
        <v>0.60050000000000003</v>
      </c>
      <c r="I79" s="61">
        <f>ROUND(+'12K'!$E84,4)</f>
        <v>0.59799999999999998</v>
      </c>
      <c r="J79" s="60">
        <f>ROUND(+'15K'!$E84,4)</f>
        <v>0.59509999999999996</v>
      </c>
      <c r="K79" s="60">
        <f>ROUND(+'10MI'!$E84,4)</f>
        <v>0.59409999999999996</v>
      </c>
      <c r="L79" s="60">
        <f>ROUND(+'20K'!$E84,4)</f>
        <v>0.59130000000000005</v>
      </c>
      <c r="M79" s="60">
        <f>ROUND(+H.Marathon!$E84,4)</f>
        <v>0.59060000000000001</v>
      </c>
      <c r="N79" s="60">
        <f>ROUND(+'25K'!$E84,4)</f>
        <v>0.58589999999999998</v>
      </c>
      <c r="O79" s="60">
        <f>ROUND(+'30K'!$E84,4)</f>
        <v>0.58089999999999997</v>
      </c>
      <c r="P79" s="60">
        <f>ROUND(+Marathon!$E84,4)</f>
        <v>0.57110000000000005</v>
      </c>
      <c r="Q79" s="60">
        <f>ROUND(+Marathon!$E84,4)</f>
        <v>0.57110000000000005</v>
      </c>
      <c r="R79" s="60">
        <f>ROUND(+Marathon!$E84,4)</f>
        <v>0.57110000000000005</v>
      </c>
      <c r="S79" s="60">
        <f>ROUND(+Marathon!$E84,4)</f>
        <v>0.57110000000000005</v>
      </c>
      <c r="T79" s="60">
        <f>ROUND(+Marathon!$E84,4)</f>
        <v>0.57110000000000005</v>
      </c>
      <c r="U79" s="60">
        <f>ROUND(+Marathon!$E84,4)</f>
        <v>0.57110000000000005</v>
      </c>
      <c r="V79" s="60">
        <f>ROUND(+Marathon!$E84,4)</f>
        <v>0.57110000000000005</v>
      </c>
      <c r="W79" s="52"/>
    </row>
    <row r="80" spans="1:23" x14ac:dyDescent="0.2">
      <c r="A80" s="54">
        <v>79</v>
      </c>
      <c r="B80" s="60">
        <f>ROUND(+Mile!E85,4)</f>
        <v>0.61199999999999999</v>
      </c>
      <c r="C80" s="60">
        <f>ROUND(+'5K'!E85,4)</f>
        <v>0.61199999999999999</v>
      </c>
      <c r="D80" s="60">
        <f>ROUND(+'6K'!E85,4)</f>
        <v>0.60650000000000004</v>
      </c>
      <c r="E80" s="60">
        <f>ROUND(+'4MI'!E85,4)</f>
        <v>0.60409999999999997</v>
      </c>
      <c r="F80" s="60">
        <f>ROUND(+'8K'!$E85,4)</f>
        <v>0.59650000000000003</v>
      </c>
      <c r="G80" s="60">
        <f>ROUND(+'5MI'!E85,4)</f>
        <v>0.59619999999999995</v>
      </c>
      <c r="H80" s="60">
        <f>ROUND(+'10K'!$E85,4)</f>
        <v>0.58789999999999998</v>
      </c>
      <c r="I80" s="61">
        <f>ROUND(+'12K'!$E85,4)</f>
        <v>0.58550000000000002</v>
      </c>
      <c r="J80" s="60">
        <f>ROUND(+'15K'!$E85,4)</f>
        <v>0.58250000000000002</v>
      </c>
      <c r="K80" s="60">
        <f>ROUND(+'10MI'!$E85,4)</f>
        <v>0.58160000000000001</v>
      </c>
      <c r="L80" s="60">
        <f>ROUND(+'20K'!$E85,4)</f>
        <v>0.57879999999999998</v>
      </c>
      <c r="M80" s="60">
        <f>ROUND(+H.Marathon!$E85,4)</f>
        <v>0.57809999999999995</v>
      </c>
      <c r="N80" s="60">
        <f>ROUND(+'25K'!$E85,4)</f>
        <v>0.57289999999999996</v>
      </c>
      <c r="O80" s="60">
        <f>ROUND(+'30K'!$E85,4)</f>
        <v>0.56730000000000003</v>
      </c>
      <c r="P80" s="60">
        <f>ROUND(+Marathon!$E85,4)</f>
        <v>0.55640000000000001</v>
      </c>
      <c r="Q80" s="60">
        <f>ROUND(+Marathon!$E85,4)</f>
        <v>0.55640000000000001</v>
      </c>
      <c r="R80" s="60">
        <f>ROUND(+Marathon!$E85,4)</f>
        <v>0.55640000000000001</v>
      </c>
      <c r="S80" s="60">
        <f>ROUND(+Marathon!$E85,4)</f>
        <v>0.55640000000000001</v>
      </c>
      <c r="T80" s="60">
        <f>ROUND(+Marathon!$E85,4)</f>
        <v>0.55640000000000001</v>
      </c>
      <c r="U80" s="60">
        <f>ROUND(+Marathon!$E85,4)</f>
        <v>0.55640000000000001</v>
      </c>
      <c r="V80" s="60">
        <f>ROUND(+Marathon!$E85,4)</f>
        <v>0.55640000000000001</v>
      </c>
      <c r="W80" s="52"/>
    </row>
    <row r="81" spans="1:23" x14ac:dyDescent="0.2">
      <c r="A81" s="62">
        <v>80</v>
      </c>
      <c r="B81" s="63">
        <f>ROUND(+Mile!E86,4)</f>
        <v>0.60129999999999995</v>
      </c>
      <c r="C81" s="63">
        <f>ROUND(+'5K'!E86,4)</f>
        <v>0.60129999999999995</v>
      </c>
      <c r="D81" s="63">
        <f>ROUND(+'6K'!E86,4)</f>
        <v>0.59499999999999997</v>
      </c>
      <c r="E81" s="63">
        <f>ROUND(+'4MI'!E86,4)</f>
        <v>0.59240000000000004</v>
      </c>
      <c r="F81" s="63">
        <f>ROUND(+'8K'!$E86,4)</f>
        <v>0.58379999999999999</v>
      </c>
      <c r="G81" s="63">
        <f>ROUND(+'5MI'!E86,4)</f>
        <v>0.58360000000000001</v>
      </c>
      <c r="H81" s="63">
        <f>ROUND(+'10K'!$E86,4)</f>
        <v>0.57450000000000001</v>
      </c>
      <c r="I81" s="63">
        <f>ROUND(+'12K'!$E86,4)</f>
        <v>0.57210000000000005</v>
      </c>
      <c r="J81" s="63">
        <f>ROUND(+'15K'!$E86,4)</f>
        <v>0.56920000000000004</v>
      </c>
      <c r="K81" s="63">
        <f>ROUND(+'10MI'!$E86,4)</f>
        <v>0.56830000000000003</v>
      </c>
      <c r="L81" s="63">
        <f>ROUND(+'20K'!$E86,4)</f>
        <v>0.5655</v>
      </c>
      <c r="M81" s="63">
        <f>ROUND(+H.Marathon!$E86,4)</f>
        <v>0.56479999999999997</v>
      </c>
      <c r="N81" s="63">
        <f>ROUND(+'25K'!$E86,4)</f>
        <v>0.55910000000000004</v>
      </c>
      <c r="O81" s="63">
        <f>ROUND(+'30K'!$E86,4)</f>
        <v>0.55289999999999995</v>
      </c>
      <c r="P81" s="63">
        <f>ROUND(+Marathon!$E86,4)</f>
        <v>0.54100000000000004</v>
      </c>
      <c r="Q81" s="63">
        <f>ROUND(+Marathon!$E86,4)</f>
        <v>0.54100000000000004</v>
      </c>
      <c r="R81" s="63">
        <f>ROUND(+Marathon!$E86,4)</f>
        <v>0.54100000000000004</v>
      </c>
      <c r="S81" s="63">
        <f>ROUND(+Marathon!$E86,4)</f>
        <v>0.54100000000000004</v>
      </c>
      <c r="T81" s="63">
        <f>ROUND(+Marathon!$E86,4)</f>
        <v>0.54100000000000004</v>
      </c>
      <c r="U81" s="63">
        <f>ROUND(+Marathon!$E86,4)</f>
        <v>0.54100000000000004</v>
      </c>
      <c r="V81" s="63">
        <f>ROUND(+Marathon!$E86,4)</f>
        <v>0.54100000000000004</v>
      </c>
      <c r="W81" s="52"/>
    </row>
    <row r="82" spans="1:23" x14ac:dyDescent="0.2">
      <c r="A82" s="54">
        <v>81</v>
      </c>
      <c r="B82" s="60">
        <f>ROUND(+Mile!E87,4)</f>
        <v>0.5897</v>
      </c>
      <c r="C82" s="60">
        <f>ROUND(+'5K'!E87,4)</f>
        <v>0.5897</v>
      </c>
      <c r="D82" s="60">
        <f>ROUND(+'6K'!E87,4)</f>
        <v>0.58260000000000001</v>
      </c>
      <c r="E82" s="60">
        <f>ROUND(+'4MI'!E87,4)</f>
        <v>0.57969999999999999</v>
      </c>
      <c r="F82" s="60">
        <f>ROUND(+'8K'!$E87,4)</f>
        <v>0.57040000000000002</v>
      </c>
      <c r="G82" s="60">
        <f>ROUND(+'5MI'!E87,4)</f>
        <v>0.57010000000000005</v>
      </c>
      <c r="H82" s="60">
        <f>ROUND(+'10K'!$E87,4)</f>
        <v>0.56040000000000001</v>
      </c>
      <c r="I82" s="61">
        <f>ROUND(+'12K'!$E87,4)</f>
        <v>0.55800000000000005</v>
      </c>
      <c r="J82" s="60">
        <f>ROUND(+'15K'!$E87,4)</f>
        <v>0.55510000000000004</v>
      </c>
      <c r="K82" s="60">
        <f>ROUND(+'10MI'!$E87,4)</f>
        <v>0.55420000000000003</v>
      </c>
      <c r="L82" s="60">
        <f>ROUND(+'20K'!$E87,4)</f>
        <v>0.5514</v>
      </c>
      <c r="M82" s="60">
        <f>ROUND(+H.Marathon!$E87,4)</f>
        <v>0.55069999999999997</v>
      </c>
      <c r="N82" s="60">
        <f>ROUND(+'25K'!$E87,4)</f>
        <v>0.54449999999999998</v>
      </c>
      <c r="O82" s="60">
        <f>ROUND(+'30K'!$E87,4)</f>
        <v>0.53769999999999996</v>
      </c>
      <c r="P82" s="60">
        <f>ROUND(+Marathon!$E87,4)</f>
        <v>0.52470000000000006</v>
      </c>
      <c r="Q82" s="60">
        <f>ROUND(+Marathon!$E87,4)</f>
        <v>0.52470000000000006</v>
      </c>
      <c r="R82" s="60">
        <f>ROUND(+Marathon!$E87,4)</f>
        <v>0.52470000000000006</v>
      </c>
      <c r="S82" s="60">
        <f>ROUND(+Marathon!$E87,4)</f>
        <v>0.52470000000000006</v>
      </c>
      <c r="T82" s="60">
        <f>ROUND(+Marathon!$E87,4)</f>
        <v>0.52470000000000006</v>
      </c>
      <c r="U82" s="60">
        <f>ROUND(+Marathon!$E87,4)</f>
        <v>0.52470000000000006</v>
      </c>
      <c r="V82" s="60">
        <f>ROUND(+Marathon!$E87,4)</f>
        <v>0.52470000000000006</v>
      </c>
      <c r="W82" s="52"/>
    </row>
    <row r="83" spans="1:23" x14ac:dyDescent="0.2">
      <c r="A83" s="54">
        <v>82</v>
      </c>
      <c r="B83" s="60">
        <f>ROUND(+Mile!E88,4)</f>
        <v>0.57720000000000005</v>
      </c>
      <c r="C83" s="60">
        <f>ROUND(+'5K'!E88,4)</f>
        <v>0.57720000000000005</v>
      </c>
      <c r="D83" s="60">
        <f>ROUND(+'6K'!E88,4)</f>
        <v>0.56930000000000003</v>
      </c>
      <c r="E83" s="60">
        <f>ROUND(+'4MI'!E88,4)</f>
        <v>0.56620000000000004</v>
      </c>
      <c r="F83" s="60">
        <f>ROUND(+'8K'!$E88,4)</f>
        <v>0.55610000000000004</v>
      </c>
      <c r="G83" s="60">
        <f>ROUND(+'5MI'!E88,4)</f>
        <v>0.55589999999999995</v>
      </c>
      <c r="H83" s="60">
        <f>ROUND(+'10K'!$E88,4)</f>
        <v>0.54549999999999998</v>
      </c>
      <c r="I83" s="61">
        <f>ROUND(+'12K'!$E88,4)</f>
        <v>0.54310000000000003</v>
      </c>
      <c r="J83" s="60">
        <f>ROUND(+'15K'!$E88,4)</f>
        <v>0.54020000000000001</v>
      </c>
      <c r="K83" s="60">
        <f>ROUND(+'10MI'!$E88,4)</f>
        <v>0.5393</v>
      </c>
      <c r="L83" s="60">
        <f>ROUND(+'20K'!$E88,4)</f>
        <v>0.53649999999999998</v>
      </c>
      <c r="M83" s="60">
        <f>ROUND(+H.Marathon!$E88,4)</f>
        <v>0.53590000000000004</v>
      </c>
      <c r="N83" s="60">
        <f>ROUND(+'25K'!$E88,4)</f>
        <v>0.52910000000000001</v>
      </c>
      <c r="O83" s="60">
        <f>ROUND(+'30K'!$E88,4)</f>
        <v>0.52180000000000004</v>
      </c>
      <c r="P83" s="60">
        <f>ROUND(+Marathon!$E88,4)</f>
        <v>0.50770000000000004</v>
      </c>
      <c r="Q83" s="60">
        <f>ROUND(+Marathon!$E88,4)</f>
        <v>0.50770000000000004</v>
      </c>
      <c r="R83" s="60">
        <f>ROUND(+Marathon!$E88,4)</f>
        <v>0.50770000000000004</v>
      </c>
      <c r="S83" s="60">
        <f>ROUND(+Marathon!$E88,4)</f>
        <v>0.50770000000000004</v>
      </c>
      <c r="T83" s="60">
        <f>ROUND(+Marathon!$E88,4)</f>
        <v>0.50770000000000004</v>
      </c>
      <c r="U83" s="60">
        <f>ROUND(+Marathon!$E88,4)</f>
        <v>0.50770000000000004</v>
      </c>
      <c r="V83" s="60">
        <f>ROUND(+Marathon!$E88,4)</f>
        <v>0.50770000000000004</v>
      </c>
      <c r="W83" s="52"/>
    </row>
    <row r="84" spans="1:23" x14ac:dyDescent="0.2">
      <c r="A84" s="54">
        <v>83</v>
      </c>
      <c r="B84" s="60">
        <f>ROUND(+Mile!E89,4)</f>
        <v>0.56369999999999998</v>
      </c>
      <c r="C84" s="60">
        <f>ROUND(+'5K'!E89,4)</f>
        <v>0.56369999999999998</v>
      </c>
      <c r="D84" s="60">
        <f>ROUND(+'6K'!E89,4)</f>
        <v>0.55520000000000003</v>
      </c>
      <c r="E84" s="60">
        <f>ROUND(+'4MI'!E89,4)</f>
        <v>0.55179999999999996</v>
      </c>
      <c r="F84" s="60">
        <f>ROUND(+'8K'!$E89,4)</f>
        <v>0.54100000000000004</v>
      </c>
      <c r="G84" s="60">
        <f>ROUND(+'5MI'!E89,4)</f>
        <v>0.54079999999999995</v>
      </c>
      <c r="H84" s="60">
        <f>ROUND(+'10K'!$E89,4)</f>
        <v>0.52990000000000004</v>
      </c>
      <c r="I84" s="61">
        <f>ROUND(+'12K'!$E89,4)</f>
        <v>0.52749999999999997</v>
      </c>
      <c r="J84" s="60">
        <f>ROUND(+'15K'!$E89,4)</f>
        <v>0.52459999999999996</v>
      </c>
      <c r="K84" s="60">
        <f>ROUND(+'10MI'!$E89,4)</f>
        <v>0.52370000000000005</v>
      </c>
      <c r="L84" s="60">
        <f>ROUND(+'20K'!$E89,4)</f>
        <v>0.52090000000000003</v>
      </c>
      <c r="M84" s="60">
        <f>ROUND(+H.Marathon!$E89,4)</f>
        <v>0.5202</v>
      </c>
      <c r="N84" s="60">
        <f>ROUND(+'25K'!$E89,4)</f>
        <v>0.51290000000000002</v>
      </c>
      <c r="O84" s="60">
        <f>ROUND(+'30K'!$E89,4)</f>
        <v>0.505</v>
      </c>
      <c r="P84" s="60">
        <f>ROUND(+Marathon!$E89,4)</f>
        <v>0.48980000000000001</v>
      </c>
      <c r="Q84" s="60">
        <f>ROUND(+Marathon!$E89,4)</f>
        <v>0.48980000000000001</v>
      </c>
      <c r="R84" s="60">
        <f>ROUND(+Marathon!$E89,4)</f>
        <v>0.48980000000000001</v>
      </c>
      <c r="S84" s="60">
        <f>ROUND(+Marathon!$E89,4)</f>
        <v>0.48980000000000001</v>
      </c>
      <c r="T84" s="60">
        <f>ROUND(+Marathon!$E89,4)</f>
        <v>0.48980000000000001</v>
      </c>
      <c r="U84" s="60">
        <f>ROUND(+Marathon!$E89,4)</f>
        <v>0.48980000000000001</v>
      </c>
      <c r="V84" s="60">
        <f>ROUND(+Marathon!$E89,4)</f>
        <v>0.48980000000000001</v>
      </c>
      <c r="W84" s="52"/>
    </row>
    <row r="85" spans="1:23" x14ac:dyDescent="0.2">
      <c r="A85" s="54">
        <v>84</v>
      </c>
      <c r="B85" s="60">
        <f>ROUND(+Mile!E90,4)</f>
        <v>0.54930000000000001</v>
      </c>
      <c r="C85" s="60">
        <f>ROUND(+'5K'!E90,4)</f>
        <v>0.54930000000000001</v>
      </c>
      <c r="D85" s="60">
        <f>ROUND(+'6K'!E90,4)</f>
        <v>0.54010000000000002</v>
      </c>
      <c r="E85" s="60">
        <f>ROUND(+'4MI'!E90,4)</f>
        <v>0.53649999999999998</v>
      </c>
      <c r="F85" s="60">
        <f>ROUND(+'8K'!$E90,4)</f>
        <v>0.5252</v>
      </c>
      <c r="G85" s="60">
        <f>ROUND(+'5MI'!E90,4)</f>
        <v>0.52480000000000004</v>
      </c>
      <c r="H85" s="60">
        <f>ROUND(+'10K'!$E90,4)</f>
        <v>0.51349999999999996</v>
      </c>
      <c r="I85" s="61">
        <f>ROUND(+'12K'!$E90,4)</f>
        <v>0.51100000000000001</v>
      </c>
      <c r="J85" s="60">
        <f>ROUND(+'15K'!$E90,4)</f>
        <v>0.5081</v>
      </c>
      <c r="K85" s="60">
        <f>ROUND(+'10MI'!$E90,4)</f>
        <v>0.50719999999999998</v>
      </c>
      <c r="L85" s="60">
        <f>ROUND(+'20K'!$E90,4)</f>
        <v>0.50439999999999996</v>
      </c>
      <c r="M85" s="60">
        <f>ROUND(+H.Marathon!$E90,4)</f>
        <v>0.50370000000000004</v>
      </c>
      <c r="N85" s="60">
        <f>ROUND(+'25K'!$E90,4)</f>
        <v>0.49590000000000001</v>
      </c>
      <c r="O85" s="60">
        <f>ROUND(+'30K'!$E90,4)</f>
        <v>0.4874</v>
      </c>
      <c r="P85" s="60">
        <f>ROUND(+Marathon!$E90,4)</f>
        <v>0.47110000000000002</v>
      </c>
      <c r="Q85" s="60">
        <f>ROUND(+Marathon!$E90,4)</f>
        <v>0.47110000000000002</v>
      </c>
      <c r="R85" s="60">
        <f>ROUND(+Marathon!$E90,4)</f>
        <v>0.47110000000000002</v>
      </c>
      <c r="S85" s="60">
        <f>ROUND(+Marathon!$E90,4)</f>
        <v>0.47110000000000002</v>
      </c>
      <c r="T85" s="60">
        <f>ROUND(+Marathon!$E90,4)</f>
        <v>0.47110000000000002</v>
      </c>
      <c r="U85" s="60">
        <f>ROUND(+Marathon!$E90,4)</f>
        <v>0.47110000000000002</v>
      </c>
      <c r="V85" s="60">
        <f>ROUND(+Marathon!$E90,4)</f>
        <v>0.47110000000000002</v>
      </c>
      <c r="W85" s="52"/>
    </row>
    <row r="86" spans="1:23" x14ac:dyDescent="0.2">
      <c r="A86" s="62">
        <v>85</v>
      </c>
      <c r="B86" s="63">
        <f>ROUND(+Mile!E91,4)</f>
        <v>0.53400000000000003</v>
      </c>
      <c r="C86" s="63">
        <f>ROUND(+'5K'!E91,4)</f>
        <v>0.53400000000000003</v>
      </c>
      <c r="D86" s="63">
        <f>ROUND(+'6K'!E91,4)</f>
        <v>0.5242</v>
      </c>
      <c r="E86" s="63">
        <f>ROUND(+'4MI'!E91,4)</f>
        <v>0.52029999999999998</v>
      </c>
      <c r="F86" s="63">
        <f>ROUND(+'8K'!$E91,4)</f>
        <v>0.50839999999999996</v>
      </c>
      <c r="G86" s="63">
        <f>ROUND(+'5MI'!E91,4)</f>
        <v>0.5081</v>
      </c>
      <c r="H86" s="63">
        <f>ROUND(+'10K'!$E91,4)</f>
        <v>0.49630000000000002</v>
      </c>
      <c r="I86" s="63">
        <f>ROUND(+'12K'!$E91,4)</f>
        <v>0.49390000000000001</v>
      </c>
      <c r="J86" s="63">
        <f>ROUND(+'15K'!$E91,4)</f>
        <v>0.4909</v>
      </c>
      <c r="K86" s="63">
        <f>ROUND(+'10MI'!$E91,4)</f>
        <v>0.49</v>
      </c>
      <c r="L86" s="63">
        <f>ROUND(+'20K'!$E91,4)</f>
        <v>0.48720000000000002</v>
      </c>
      <c r="M86" s="63">
        <f>ROUND(+H.Marathon!$E91,4)</f>
        <v>0.48649999999999999</v>
      </c>
      <c r="N86" s="63">
        <f>ROUND(+'25K'!$E91,4)</f>
        <v>0.47810000000000002</v>
      </c>
      <c r="O86" s="63">
        <f>ROUND(+'30K'!$E91,4)</f>
        <v>0.46899999999999997</v>
      </c>
      <c r="P86" s="63">
        <f>ROUND(+Marathon!$E91,4)</f>
        <v>0.45169999999999999</v>
      </c>
      <c r="Q86" s="63">
        <f>ROUND(+Marathon!$E91,4)</f>
        <v>0.45169999999999999</v>
      </c>
      <c r="R86" s="63">
        <f>ROUND(+Marathon!$E91,4)</f>
        <v>0.45169999999999999</v>
      </c>
      <c r="S86" s="63">
        <f>ROUND(+Marathon!$E91,4)</f>
        <v>0.45169999999999999</v>
      </c>
      <c r="T86" s="63">
        <f>ROUND(+Marathon!$E91,4)</f>
        <v>0.45169999999999999</v>
      </c>
      <c r="U86" s="63">
        <f>ROUND(+Marathon!$E91,4)</f>
        <v>0.45169999999999999</v>
      </c>
      <c r="V86" s="63">
        <f>ROUND(+Marathon!$E91,4)</f>
        <v>0.45169999999999999</v>
      </c>
      <c r="W86" s="52"/>
    </row>
    <row r="87" spans="1:23" x14ac:dyDescent="0.2">
      <c r="A87" s="54">
        <v>86</v>
      </c>
      <c r="B87" s="60">
        <f>ROUND(+Mile!E92,4)</f>
        <v>0.51770000000000005</v>
      </c>
      <c r="C87" s="60">
        <f>ROUND(+'5K'!E92,4)</f>
        <v>0.51770000000000005</v>
      </c>
      <c r="D87" s="60">
        <f>ROUND(+'6K'!E92,4)</f>
        <v>0.50729999999999997</v>
      </c>
      <c r="E87" s="60">
        <f>ROUND(+'4MI'!E92,4)</f>
        <v>0.50329999999999997</v>
      </c>
      <c r="F87" s="60">
        <f>ROUND(+'8K'!$E92,4)</f>
        <v>0.4909</v>
      </c>
      <c r="G87" s="60">
        <f>ROUND(+'5MI'!E92,4)</f>
        <v>0.49059999999999998</v>
      </c>
      <c r="H87" s="60">
        <f>ROUND(+'10K'!$E92,4)</f>
        <v>0.47839999999999999</v>
      </c>
      <c r="I87" s="61">
        <f>ROUND(+'12K'!$E92,4)</f>
        <v>0.47589999999999999</v>
      </c>
      <c r="J87" s="60">
        <f>ROUND(+'15K'!$E92,4)</f>
        <v>0.47289999999999999</v>
      </c>
      <c r="K87" s="60">
        <f>ROUND(+'10MI'!$E92,4)</f>
        <v>0.47199999999999998</v>
      </c>
      <c r="L87" s="60">
        <f>ROUND(+'20K'!$E92,4)</f>
        <v>0.46910000000000002</v>
      </c>
      <c r="M87" s="60">
        <f>ROUND(+H.Marathon!$E92,4)</f>
        <v>0.46839999999999998</v>
      </c>
      <c r="N87" s="60">
        <f>ROUND(+'25K'!$E92,4)</f>
        <v>0.45950000000000002</v>
      </c>
      <c r="O87" s="60">
        <f>ROUND(+'30K'!$E92,4)</f>
        <v>0.44979999999999998</v>
      </c>
      <c r="P87" s="60">
        <f>ROUND(+Marathon!$E92,4)</f>
        <v>0.43140000000000001</v>
      </c>
      <c r="Q87" s="60">
        <f>ROUND(+Marathon!$E92,4)</f>
        <v>0.43140000000000001</v>
      </c>
      <c r="R87" s="60">
        <f>ROUND(+Marathon!$E92,4)</f>
        <v>0.43140000000000001</v>
      </c>
      <c r="S87" s="60">
        <f>ROUND(+Marathon!$E92,4)</f>
        <v>0.43140000000000001</v>
      </c>
      <c r="T87" s="60">
        <f>ROUND(+Marathon!$E92,4)</f>
        <v>0.43140000000000001</v>
      </c>
      <c r="U87" s="60">
        <f>ROUND(+Marathon!$E92,4)</f>
        <v>0.43140000000000001</v>
      </c>
      <c r="V87" s="60">
        <f>ROUND(+Marathon!$E92,4)</f>
        <v>0.43140000000000001</v>
      </c>
      <c r="W87" s="52"/>
    </row>
    <row r="88" spans="1:23" x14ac:dyDescent="0.2">
      <c r="A88" s="54">
        <v>87</v>
      </c>
      <c r="B88" s="60">
        <f>ROUND(+Mile!E93,4)</f>
        <v>0.50039999999999996</v>
      </c>
      <c r="C88" s="60">
        <f>ROUND(+'5K'!E93,4)</f>
        <v>0.50039999999999996</v>
      </c>
      <c r="D88" s="60">
        <f>ROUND(+'6K'!E93,4)</f>
        <v>0.48959999999999998</v>
      </c>
      <c r="E88" s="60">
        <f>ROUND(+'4MI'!E93,4)</f>
        <v>0.4854</v>
      </c>
      <c r="F88" s="60">
        <f>ROUND(+'8K'!$E93,4)</f>
        <v>0.47260000000000002</v>
      </c>
      <c r="G88" s="60">
        <f>ROUND(+'5MI'!E93,4)</f>
        <v>0.47220000000000001</v>
      </c>
      <c r="H88" s="60">
        <f>ROUND(+'10K'!$E93,4)</f>
        <v>0.4597</v>
      </c>
      <c r="I88" s="61">
        <f>ROUND(+'12K'!$E93,4)</f>
        <v>0.4572</v>
      </c>
      <c r="J88" s="60">
        <f>ROUND(+'15K'!$E93,4)</f>
        <v>0.4541</v>
      </c>
      <c r="K88" s="60">
        <f>ROUND(+'10MI'!$E93,4)</f>
        <v>0.45319999999999999</v>
      </c>
      <c r="L88" s="60">
        <f>ROUND(+'20K'!$E93,4)</f>
        <v>0.45029999999999998</v>
      </c>
      <c r="M88" s="60">
        <f>ROUND(+H.Marathon!$E93,4)</f>
        <v>0.4496</v>
      </c>
      <c r="N88" s="60">
        <f>ROUND(+'25K'!$E93,4)</f>
        <v>0.44009999999999999</v>
      </c>
      <c r="O88" s="60">
        <f>ROUND(+'30K'!$E93,4)</f>
        <v>0.4299</v>
      </c>
      <c r="P88" s="60">
        <f>ROUND(+Marathon!$E93,4)</f>
        <v>0.41039999999999999</v>
      </c>
      <c r="Q88" s="60">
        <f>ROUND(+Marathon!$E93,4)</f>
        <v>0.41039999999999999</v>
      </c>
      <c r="R88" s="60">
        <f>ROUND(+Marathon!$E93,4)</f>
        <v>0.41039999999999999</v>
      </c>
      <c r="S88" s="60">
        <f>ROUND(+Marathon!$E93,4)</f>
        <v>0.41039999999999999</v>
      </c>
      <c r="T88" s="60">
        <f>ROUND(+Marathon!$E93,4)</f>
        <v>0.41039999999999999</v>
      </c>
      <c r="U88" s="60">
        <f>ROUND(+Marathon!$E93,4)</f>
        <v>0.41039999999999999</v>
      </c>
      <c r="V88" s="60">
        <f>ROUND(+Marathon!$E93,4)</f>
        <v>0.41039999999999999</v>
      </c>
      <c r="W88" s="52"/>
    </row>
    <row r="89" spans="1:23" x14ac:dyDescent="0.2">
      <c r="A89" s="54">
        <v>88</v>
      </c>
      <c r="B89" s="60">
        <f>ROUND(+Mile!E94,4)</f>
        <v>0.48230000000000001</v>
      </c>
      <c r="C89" s="60">
        <f>ROUND(+'5K'!E94,4)</f>
        <v>0.48230000000000001</v>
      </c>
      <c r="D89" s="60">
        <f>ROUND(+'6K'!E94,4)</f>
        <v>0.47099999999999997</v>
      </c>
      <c r="E89" s="60">
        <f>ROUND(+'4MI'!E94,4)</f>
        <v>0.46660000000000001</v>
      </c>
      <c r="F89" s="60">
        <f>ROUND(+'8K'!$E94,4)</f>
        <v>0.45340000000000003</v>
      </c>
      <c r="G89" s="60">
        <f>ROUND(+'5MI'!E94,4)</f>
        <v>0.45300000000000001</v>
      </c>
      <c r="H89" s="60">
        <f>ROUND(+'10K'!$E94,4)</f>
        <v>0.44030000000000002</v>
      </c>
      <c r="I89" s="61">
        <f>ROUND(+'12K'!$E94,4)</f>
        <v>0.43769999999999998</v>
      </c>
      <c r="J89" s="60">
        <f>ROUND(+'15K'!$E94,4)</f>
        <v>0.4345</v>
      </c>
      <c r="K89" s="60">
        <f>ROUND(+'10MI'!$E94,4)</f>
        <v>0.43359999999999999</v>
      </c>
      <c r="L89" s="60">
        <f>ROUND(+'20K'!$E94,4)</f>
        <v>0.43059999999999998</v>
      </c>
      <c r="M89" s="60">
        <f>ROUND(+H.Marathon!$E94,4)</f>
        <v>0.4299</v>
      </c>
      <c r="N89" s="60">
        <f>ROUND(+'25K'!$E94,4)</f>
        <v>0.4199</v>
      </c>
      <c r="O89" s="60">
        <f>ROUND(+'30K'!$E94,4)</f>
        <v>0.40910000000000002</v>
      </c>
      <c r="P89" s="60">
        <f>ROUND(+Marathon!$E94,4)</f>
        <v>0.38850000000000001</v>
      </c>
      <c r="Q89" s="60">
        <f>ROUND(+Marathon!$E94,4)</f>
        <v>0.38850000000000001</v>
      </c>
      <c r="R89" s="60">
        <f>ROUND(+Marathon!$E94,4)</f>
        <v>0.38850000000000001</v>
      </c>
      <c r="S89" s="60">
        <f>ROUND(+Marathon!$E94,4)</f>
        <v>0.38850000000000001</v>
      </c>
      <c r="T89" s="60">
        <f>ROUND(+Marathon!$E94,4)</f>
        <v>0.38850000000000001</v>
      </c>
      <c r="U89" s="60">
        <f>ROUND(+Marathon!$E94,4)</f>
        <v>0.38850000000000001</v>
      </c>
      <c r="V89" s="60">
        <f>ROUND(+Marathon!$E94,4)</f>
        <v>0.38850000000000001</v>
      </c>
      <c r="W89" s="52"/>
    </row>
    <row r="90" spans="1:23" x14ac:dyDescent="0.2">
      <c r="A90" s="54">
        <v>89</v>
      </c>
      <c r="B90" s="60">
        <f>ROUND(+Mile!E95,4)</f>
        <v>0.4632</v>
      </c>
      <c r="C90" s="60">
        <f>ROUND(+'5K'!E95,4)</f>
        <v>0.4632</v>
      </c>
      <c r="D90" s="60">
        <f>ROUND(+'6K'!E95,4)</f>
        <v>0.45140000000000002</v>
      </c>
      <c r="E90" s="60">
        <f>ROUND(+'4MI'!E95,4)</f>
        <v>0.44700000000000001</v>
      </c>
      <c r="F90" s="60">
        <f>ROUND(+'8K'!$E95,4)</f>
        <v>0.43340000000000001</v>
      </c>
      <c r="G90" s="60">
        <f>ROUND(+'5MI'!E95,4)</f>
        <v>0.433</v>
      </c>
      <c r="H90" s="60">
        <f>ROUND(+'10K'!$E95,4)</f>
        <v>0.42009999999999997</v>
      </c>
      <c r="I90" s="61">
        <f>ROUND(+'12K'!$E95,4)</f>
        <v>0.41739999999999999</v>
      </c>
      <c r="J90" s="60">
        <f>ROUND(+'15K'!$E95,4)</f>
        <v>0.41420000000000001</v>
      </c>
      <c r="K90" s="60">
        <f>ROUND(+'10MI'!$E95,4)</f>
        <v>0.41320000000000001</v>
      </c>
      <c r="L90" s="60">
        <f>ROUND(+'20K'!$E95,4)</f>
        <v>0.41020000000000001</v>
      </c>
      <c r="M90" s="60">
        <f>ROUND(+H.Marathon!$E95,4)</f>
        <v>0.40939999999999999</v>
      </c>
      <c r="N90" s="60">
        <f>ROUND(+'25K'!$E95,4)</f>
        <v>0.39889999999999998</v>
      </c>
      <c r="O90" s="60">
        <f>ROUND(+'30K'!$E95,4)</f>
        <v>0.38750000000000001</v>
      </c>
      <c r="P90" s="60">
        <f>ROUND(+Marathon!$E95,4)</f>
        <v>0.36580000000000001</v>
      </c>
      <c r="Q90" s="60">
        <f>ROUND(+Marathon!$E95,4)</f>
        <v>0.36580000000000001</v>
      </c>
      <c r="R90" s="60">
        <f>ROUND(+Marathon!$E95,4)</f>
        <v>0.36580000000000001</v>
      </c>
      <c r="S90" s="60">
        <f>ROUND(+Marathon!$E95,4)</f>
        <v>0.36580000000000001</v>
      </c>
      <c r="T90" s="60">
        <f>ROUND(+Marathon!$E95,4)</f>
        <v>0.36580000000000001</v>
      </c>
      <c r="U90" s="60">
        <f>ROUND(+Marathon!$E95,4)</f>
        <v>0.36580000000000001</v>
      </c>
      <c r="V90" s="60">
        <f>ROUND(+Marathon!$E95,4)</f>
        <v>0.36580000000000001</v>
      </c>
      <c r="W90" s="52"/>
    </row>
    <row r="91" spans="1:23" x14ac:dyDescent="0.2">
      <c r="A91" s="62">
        <v>90</v>
      </c>
      <c r="B91" s="63">
        <f>ROUND(+Mile!E96,4)</f>
        <v>0.44309999999999999</v>
      </c>
      <c r="C91" s="63">
        <f>ROUND(+'5K'!E96,4)</f>
        <v>0.44309999999999999</v>
      </c>
      <c r="D91" s="63">
        <f>ROUND(+'6K'!E96,4)</f>
        <v>0.43099999999999999</v>
      </c>
      <c r="E91" s="63">
        <f>ROUND(+'4MI'!E96,4)</f>
        <v>0.4264</v>
      </c>
      <c r="F91" s="63">
        <f>ROUND(+'8K'!$E96,4)</f>
        <v>0.41260000000000002</v>
      </c>
      <c r="G91" s="63">
        <f>ROUND(+'5MI'!E96,4)</f>
        <v>0.41220000000000001</v>
      </c>
      <c r="H91" s="63">
        <f>ROUND(+'10K'!$E96,4)</f>
        <v>0.39910000000000001</v>
      </c>
      <c r="I91" s="63">
        <f>ROUND(+'12K'!$E96,4)</f>
        <v>0.39639999999999997</v>
      </c>
      <c r="J91" s="63">
        <f>ROUND(+'15K'!$E96,4)</f>
        <v>0.3931</v>
      </c>
      <c r="K91" s="63">
        <f>ROUND(+'10MI'!$E96,4)</f>
        <v>0.39200000000000002</v>
      </c>
      <c r="L91" s="63">
        <f>ROUND(+'20K'!$E96,4)</f>
        <v>0.38890000000000002</v>
      </c>
      <c r="M91" s="63">
        <f>ROUND(+H.Marathon!$E96,4)</f>
        <v>0.38819999999999999</v>
      </c>
      <c r="N91" s="63">
        <f>ROUND(+'25K'!$E96,4)</f>
        <v>0.37709999999999999</v>
      </c>
      <c r="O91" s="63">
        <f>ROUND(+'30K'!$E96,4)</f>
        <v>0.36509999999999998</v>
      </c>
      <c r="P91" s="63">
        <f>ROUND(+Marathon!$E96,4)</f>
        <v>0.34239999999999998</v>
      </c>
      <c r="Q91" s="63">
        <f>ROUND(+Marathon!$E96,4)</f>
        <v>0.34239999999999998</v>
      </c>
      <c r="R91" s="63">
        <f>ROUND(+Marathon!$E96,4)</f>
        <v>0.34239999999999998</v>
      </c>
      <c r="S91" s="63">
        <f>ROUND(+Marathon!$E96,4)</f>
        <v>0.34239999999999998</v>
      </c>
      <c r="T91" s="63">
        <f>ROUND(+Marathon!$E96,4)</f>
        <v>0.34239999999999998</v>
      </c>
      <c r="U91" s="63">
        <f>ROUND(+Marathon!$E96,4)</f>
        <v>0.34239999999999998</v>
      </c>
      <c r="V91" s="63">
        <f>ROUND(+Marathon!$E96,4)</f>
        <v>0.34239999999999998</v>
      </c>
      <c r="W91" s="52"/>
    </row>
    <row r="92" spans="1:23" x14ac:dyDescent="0.2">
      <c r="A92" s="54">
        <v>91</v>
      </c>
      <c r="B92" s="60">
        <f>ROUND(+Mile!E97,4)</f>
        <v>0.42209999999999998</v>
      </c>
      <c r="C92" s="60">
        <f>ROUND(+'5K'!E97,4)</f>
        <v>0.42209999999999998</v>
      </c>
      <c r="D92" s="60">
        <f>ROUND(+'6K'!E97,4)</f>
        <v>0.40970000000000001</v>
      </c>
      <c r="E92" s="60">
        <f>ROUND(+'4MI'!E97,4)</f>
        <v>0.40500000000000003</v>
      </c>
      <c r="F92" s="60">
        <f>ROUND(+'8K'!$E97,4)</f>
        <v>0.39100000000000001</v>
      </c>
      <c r="G92" s="60">
        <f>ROUND(+'5MI'!E97,4)</f>
        <v>0.3906</v>
      </c>
      <c r="H92" s="60">
        <f>ROUND(+'10K'!$E97,4)</f>
        <v>0.37740000000000001</v>
      </c>
      <c r="I92" s="61">
        <f>ROUND(+'12K'!$E97,4)</f>
        <v>0.3745</v>
      </c>
      <c r="J92" s="60">
        <f>ROUND(+'15K'!$E97,4)</f>
        <v>0.37119999999999997</v>
      </c>
      <c r="K92" s="60">
        <f>ROUND(+'10MI'!$E97,4)</f>
        <v>0.37009999999999998</v>
      </c>
      <c r="L92" s="60">
        <f>ROUND(+'20K'!$E97,4)</f>
        <v>0.3669</v>
      </c>
      <c r="M92" s="60">
        <f>ROUND(+H.Marathon!$E97,4)</f>
        <v>0.36609999999999998</v>
      </c>
      <c r="N92" s="60">
        <f>ROUND(+'25K'!$E97,4)</f>
        <v>0.35449999999999998</v>
      </c>
      <c r="O92" s="60">
        <f>ROUND(+'30K'!$E97,4)</f>
        <v>0.34200000000000003</v>
      </c>
      <c r="P92" s="60">
        <f>ROUND(+Marathon!$E97,4)</f>
        <v>0.31809999999999999</v>
      </c>
      <c r="Q92" s="60">
        <f>ROUND(+Marathon!$E97,4)</f>
        <v>0.31809999999999999</v>
      </c>
      <c r="R92" s="60">
        <f>ROUND(+Marathon!$E97,4)</f>
        <v>0.31809999999999999</v>
      </c>
      <c r="S92" s="60">
        <f>ROUND(+Marathon!$E97,4)</f>
        <v>0.31809999999999999</v>
      </c>
      <c r="T92" s="60">
        <f>ROUND(+Marathon!$E97,4)</f>
        <v>0.31809999999999999</v>
      </c>
      <c r="U92" s="60">
        <f>ROUND(+Marathon!$E97,4)</f>
        <v>0.31809999999999999</v>
      </c>
      <c r="V92" s="60">
        <f>ROUND(+Marathon!$E97,4)</f>
        <v>0.31809999999999999</v>
      </c>
      <c r="W92" s="52"/>
    </row>
    <row r="93" spans="1:23" x14ac:dyDescent="0.2">
      <c r="A93" s="54">
        <v>92</v>
      </c>
      <c r="B93" s="60">
        <f>ROUND(+Mile!E98,4)</f>
        <v>0.4002</v>
      </c>
      <c r="C93" s="60">
        <f>ROUND(+'5K'!E98,4)</f>
        <v>0.4002</v>
      </c>
      <c r="D93" s="60">
        <f>ROUND(+'6K'!E98,4)</f>
        <v>0.38750000000000001</v>
      </c>
      <c r="E93" s="60">
        <f>ROUND(+'4MI'!E98,4)</f>
        <v>0.38279999999999997</v>
      </c>
      <c r="F93" s="60">
        <f>ROUND(+'8K'!$E98,4)</f>
        <v>0.36849999999999999</v>
      </c>
      <c r="G93" s="60">
        <f>ROUND(+'5MI'!E98,4)</f>
        <v>0.36820000000000003</v>
      </c>
      <c r="H93" s="60">
        <f>ROUND(+'10K'!$E98,4)</f>
        <v>0.35489999999999999</v>
      </c>
      <c r="I93" s="61">
        <f>ROUND(+'12K'!$E98,4)</f>
        <v>0.35199999999999998</v>
      </c>
      <c r="J93" s="60">
        <f>ROUND(+'15K'!$E98,4)</f>
        <v>0.34849999999999998</v>
      </c>
      <c r="K93" s="60">
        <f>ROUND(+'10MI'!$E98,4)</f>
        <v>0.34739999999999999</v>
      </c>
      <c r="L93" s="60">
        <f>ROUND(+'20K'!$E98,4)</f>
        <v>0.34410000000000002</v>
      </c>
      <c r="M93" s="60">
        <f>ROUND(+H.Marathon!$E98,4)</f>
        <v>0.34329999999999999</v>
      </c>
      <c r="N93" s="60">
        <f>ROUND(+'25K'!$E98,4)</f>
        <v>0.33119999999999999</v>
      </c>
      <c r="O93" s="60">
        <f>ROUND(+'30K'!$E98,4)</f>
        <v>0.318</v>
      </c>
      <c r="P93" s="60">
        <f>ROUND(+Marathon!$E98,4)</f>
        <v>0.29310000000000003</v>
      </c>
      <c r="Q93" s="60">
        <f>ROUND(+Marathon!$E98,4)</f>
        <v>0.29310000000000003</v>
      </c>
      <c r="R93" s="60">
        <f>ROUND(+Marathon!$E98,4)</f>
        <v>0.29310000000000003</v>
      </c>
      <c r="S93" s="60">
        <f>ROUND(+Marathon!$E98,4)</f>
        <v>0.29310000000000003</v>
      </c>
      <c r="T93" s="60">
        <f>ROUND(+Marathon!$E98,4)</f>
        <v>0.29310000000000003</v>
      </c>
      <c r="U93" s="60">
        <f>ROUND(+Marathon!$E98,4)</f>
        <v>0.29310000000000003</v>
      </c>
      <c r="V93" s="60">
        <f>ROUND(+Marathon!$E98,4)</f>
        <v>0.29310000000000003</v>
      </c>
      <c r="W93" s="52"/>
    </row>
    <row r="94" spans="1:23" x14ac:dyDescent="0.2">
      <c r="A94" s="54">
        <v>93</v>
      </c>
      <c r="B94" s="60">
        <f>ROUND(+Mile!E99,4)</f>
        <v>0.37730000000000002</v>
      </c>
      <c r="C94" s="60">
        <f>ROUND(+'5K'!E99,4)</f>
        <v>0.37730000000000002</v>
      </c>
      <c r="D94" s="60">
        <f>ROUND(+'6K'!E99,4)</f>
        <v>0.3644</v>
      </c>
      <c r="E94" s="60">
        <f>ROUND(+'4MI'!E99,4)</f>
        <v>0.35959999999999998</v>
      </c>
      <c r="F94" s="60">
        <f>ROUND(+'8K'!$E99,4)</f>
        <v>0.3453</v>
      </c>
      <c r="G94" s="60">
        <f>ROUND(+'5MI'!E99,4)</f>
        <v>0.34489999999999998</v>
      </c>
      <c r="H94" s="60">
        <f>ROUND(+'10K'!$E99,4)</f>
        <v>0.33169999999999999</v>
      </c>
      <c r="I94" s="61">
        <f>ROUND(+'12K'!$E99,4)</f>
        <v>0.3286</v>
      </c>
      <c r="J94" s="60">
        <f>ROUND(+'15K'!$E99,4)</f>
        <v>0.32500000000000001</v>
      </c>
      <c r="K94" s="60">
        <f>ROUND(+'10MI'!$E99,4)</f>
        <v>0.32390000000000002</v>
      </c>
      <c r="L94" s="60">
        <f>ROUND(+'20K'!$E99,4)</f>
        <v>0.32050000000000001</v>
      </c>
      <c r="M94" s="60">
        <f>ROUND(+H.Marathon!$E99,4)</f>
        <v>0.3196</v>
      </c>
      <c r="N94" s="60">
        <f>ROUND(+'25K'!$E99,4)</f>
        <v>0.307</v>
      </c>
      <c r="O94" s="60">
        <f>ROUND(+'30K'!$E99,4)</f>
        <v>0.29320000000000002</v>
      </c>
      <c r="P94" s="60">
        <f>ROUND(+Marathon!$E99,4)</f>
        <v>0.26719999999999999</v>
      </c>
      <c r="Q94" s="60">
        <f>ROUND(+Marathon!$E99,4)</f>
        <v>0.26719999999999999</v>
      </c>
      <c r="R94" s="60">
        <f>ROUND(+Marathon!$E99,4)</f>
        <v>0.26719999999999999</v>
      </c>
      <c r="S94" s="60">
        <f>ROUND(+Marathon!$E99,4)</f>
        <v>0.26719999999999999</v>
      </c>
      <c r="T94" s="60">
        <f>ROUND(+Marathon!$E99,4)</f>
        <v>0.26719999999999999</v>
      </c>
      <c r="U94" s="60">
        <f>ROUND(+Marathon!$E99,4)</f>
        <v>0.26719999999999999</v>
      </c>
      <c r="V94" s="60">
        <f>ROUND(+Marathon!$E99,4)</f>
        <v>0.26719999999999999</v>
      </c>
      <c r="W94" s="52"/>
    </row>
    <row r="95" spans="1:23" x14ac:dyDescent="0.2">
      <c r="A95" s="54">
        <v>94</v>
      </c>
      <c r="B95" s="60">
        <f>ROUND(+Mile!E100,4)</f>
        <v>0.35349999999999998</v>
      </c>
      <c r="C95" s="60">
        <f>ROUND(+'5K'!E100,4)</f>
        <v>0.35349999999999998</v>
      </c>
      <c r="D95" s="60">
        <f>ROUND(+'6K'!E100,4)</f>
        <v>0.34050000000000002</v>
      </c>
      <c r="E95" s="60">
        <f>ROUND(+'4MI'!E100,4)</f>
        <v>0.33560000000000001</v>
      </c>
      <c r="F95" s="60">
        <f>ROUND(+'8K'!$E100,4)</f>
        <v>0.32119999999999999</v>
      </c>
      <c r="G95" s="60">
        <f>ROUND(+'5MI'!E100,4)</f>
        <v>0.32079999999999997</v>
      </c>
      <c r="H95" s="60">
        <f>ROUND(+'10K'!$E100,4)</f>
        <v>0.30769999999999997</v>
      </c>
      <c r="I95" s="61">
        <f>ROUND(+'12K'!$E100,4)</f>
        <v>0.30449999999999999</v>
      </c>
      <c r="J95" s="60">
        <f>ROUND(+'15K'!$E100,4)</f>
        <v>0.30070000000000002</v>
      </c>
      <c r="K95" s="60">
        <f>ROUND(+'10MI'!$E100,4)</f>
        <v>0.29959999999999998</v>
      </c>
      <c r="L95" s="60">
        <f>ROUND(+'20K'!$E100,4)</f>
        <v>0.29609999999999997</v>
      </c>
      <c r="M95" s="60">
        <f>ROUND(+H.Marathon!$E100,4)</f>
        <v>0.29520000000000002</v>
      </c>
      <c r="N95" s="60">
        <f>ROUND(+'25K'!$E100,4)</f>
        <v>0.28199999999999997</v>
      </c>
      <c r="O95" s="60">
        <f>ROUND(+'30K'!$E100,4)</f>
        <v>0.26769999999999999</v>
      </c>
      <c r="P95" s="60">
        <f>ROUND(+Marathon!$E100,4)</f>
        <v>0.24049999999999999</v>
      </c>
      <c r="Q95" s="60">
        <f>ROUND(+Marathon!$E100,4)</f>
        <v>0.24049999999999999</v>
      </c>
      <c r="R95" s="60">
        <f>ROUND(+Marathon!$E100,4)</f>
        <v>0.24049999999999999</v>
      </c>
      <c r="S95" s="60">
        <f>ROUND(+Marathon!$E100,4)</f>
        <v>0.24049999999999999</v>
      </c>
      <c r="T95" s="60">
        <f>ROUND(+Marathon!$E100,4)</f>
        <v>0.24049999999999999</v>
      </c>
      <c r="U95" s="60">
        <f>ROUND(+Marathon!$E100,4)</f>
        <v>0.24049999999999999</v>
      </c>
      <c r="V95" s="60">
        <f>ROUND(+Marathon!$E100,4)</f>
        <v>0.24049999999999999</v>
      </c>
      <c r="W95" s="52"/>
    </row>
    <row r="96" spans="1:23" x14ac:dyDescent="0.2">
      <c r="A96" s="62">
        <v>95</v>
      </c>
      <c r="B96" s="63">
        <f>ROUND(+Mile!E101,4)</f>
        <v>0.32879999999999998</v>
      </c>
      <c r="C96" s="63">
        <f>ROUND(+'5K'!E101,4)</f>
        <v>0.32879999999999998</v>
      </c>
      <c r="D96" s="63">
        <f>ROUND(+'6K'!E101,4)</f>
        <v>0.31559999999999999</v>
      </c>
      <c r="E96" s="63">
        <f>ROUND(+'4MI'!E101,4)</f>
        <v>0.31069999999999998</v>
      </c>
      <c r="F96" s="63">
        <f>ROUND(+'8K'!$E101,4)</f>
        <v>0.29630000000000001</v>
      </c>
      <c r="G96" s="63">
        <f>ROUND(+'5MI'!E101,4)</f>
        <v>0.2959</v>
      </c>
      <c r="H96" s="63">
        <f>ROUND(+'10K'!$E101,4)</f>
        <v>0.28289999999999998</v>
      </c>
      <c r="I96" s="63">
        <f>ROUND(+'12K'!$E101,4)</f>
        <v>0.27960000000000002</v>
      </c>
      <c r="J96" s="63">
        <f>ROUND(+'15K'!$E101,4)</f>
        <v>0.2757</v>
      </c>
      <c r="K96" s="63">
        <f>ROUND(+'10MI'!$E101,4)</f>
        <v>0.27450000000000002</v>
      </c>
      <c r="L96" s="63">
        <f>ROUND(+'20K'!$E101,4)</f>
        <v>0.27079999999999999</v>
      </c>
      <c r="M96" s="63">
        <f>ROUND(+H.Marathon!$E101,4)</f>
        <v>0.27</v>
      </c>
      <c r="N96" s="63">
        <f>ROUND(+'25K'!$E101,4)</f>
        <v>0.25619999999999998</v>
      </c>
      <c r="O96" s="63">
        <f>ROUND(+'30K'!$E101,4)</f>
        <v>0.24129999999999999</v>
      </c>
      <c r="P96" s="63">
        <f>ROUND(+Marathon!$E101,4)</f>
        <v>0.21310000000000001</v>
      </c>
      <c r="Q96" s="63">
        <f>ROUND(+Marathon!$E101,4)</f>
        <v>0.21310000000000001</v>
      </c>
      <c r="R96" s="63">
        <f>ROUND(+Marathon!$E101,4)</f>
        <v>0.21310000000000001</v>
      </c>
      <c r="S96" s="63">
        <f>ROUND(+Marathon!$E101,4)</f>
        <v>0.21310000000000001</v>
      </c>
      <c r="T96" s="63">
        <f>ROUND(+Marathon!$E101,4)</f>
        <v>0.21310000000000001</v>
      </c>
      <c r="U96" s="63">
        <f>ROUND(+Marathon!$E101,4)</f>
        <v>0.21310000000000001</v>
      </c>
      <c r="V96" s="63">
        <f>ROUND(+Marathon!$E101,4)</f>
        <v>0.21310000000000001</v>
      </c>
      <c r="W96" s="52"/>
    </row>
    <row r="97" spans="1:23" x14ac:dyDescent="0.2">
      <c r="A97" s="54">
        <v>96</v>
      </c>
      <c r="B97" s="60">
        <f>ROUND(+Mile!E102,4)</f>
        <v>0.30309999999999998</v>
      </c>
      <c r="C97" s="60">
        <f>ROUND(+'5K'!E102,4)</f>
        <v>0.30309999999999998</v>
      </c>
      <c r="D97" s="60">
        <f>ROUND(+'6K'!E102,4)</f>
        <v>0.2898</v>
      </c>
      <c r="E97" s="60">
        <f>ROUND(+'4MI'!E102,4)</f>
        <v>0.28489999999999999</v>
      </c>
      <c r="F97" s="60">
        <f>ROUND(+'8K'!$E102,4)</f>
        <v>0.27060000000000001</v>
      </c>
      <c r="G97" s="60">
        <f>ROUND(+'5MI'!E102,4)</f>
        <v>0.2702</v>
      </c>
      <c r="H97" s="60">
        <f>ROUND(+'10K'!$E102,4)</f>
        <v>0.25740000000000002</v>
      </c>
      <c r="I97" s="61">
        <f>ROUND(+'12K'!$E102,4)</f>
        <v>0.254</v>
      </c>
      <c r="J97" s="60">
        <f>ROUND(+'15K'!$E102,4)</f>
        <v>0.24990000000000001</v>
      </c>
      <c r="K97" s="60">
        <f>ROUND(+'10MI'!$E102,4)</f>
        <v>0.24859999999999999</v>
      </c>
      <c r="L97" s="60">
        <f>ROUND(+'20K'!$E102,4)</f>
        <v>0.24479999999999999</v>
      </c>
      <c r="M97" s="60">
        <f>ROUND(+H.Marathon!$E102,4)</f>
        <v>0.24390000000000001</v>
      </c>
      <c r="N97" s="60">
        <f>ROUND(+'25K'!$E102,4)</f>
        <v>0.2296</v>
      </c>
      <c r="O97" s="60">
        <f>ROUND(+'30K'!$E102,4)</f>
        <v>0.21410000000000001</v>
      </c>
      <c r="P97" s="60">
        <f>ROUND(+Marathon!$E102,4)</f>
        <v>0.18479999999999999</v>
      </c>
      <c r="Q97" s="60">
        <f>ROUND(+Marathon!$E102,4)</f>
        <v>0.18479999999999999</v>
      </c>
      <c r="R97" s="60">
        <f>ROUND(+Marathon!$E102,4)</f>
        <v>0.18479999999999999</v>
      </c>
      <c r="S97" s="60">
        <f>ROUND(+Marathon!$E102,4)</f>
        <v>0.18479999999999999</v>
      </c>
      <c r="T97" s="60">
        <f>ROUND(+Marathon!$E102,4)</f>
        <v>0.18479999999999999</v>
      </c>
      <c r="U97" s="60">
        <f>ROUND(+Marathon!$E102,4)</f>
        <v>0.18479999999999999</v>
      </c>
      <c r="V97" s="60">
        <f>ROUND(+Marathon!$E102,4)</f>
        <v>0.18479999999999999</v>
      </c>
      <c r="W97" s="52"/>
    </row>
    <row r="98" spans="1:23" x14ac:dyDescent="0.2">
      <c r="A98" s="54">
        <v>97</v>
      </c>
      <c r="B98" s="60">
        <f>ROUND(+Mile!E103,4)</f>
        <v>0.27639999999999998</v>
      </c>
      <c r="C98" s="60">
        <f>ROUND(+'5K'!E103,4)</f>
        <v>0.27639999999999998</v>
      </c>
      <c r="D98" s="60">
        <f>ROUND(+'6K'!E103,4)</f>
        <v>0.2631</v>
      </c>
      <c r="E98" s="60">
        <f>ROUND(+'4MI'!E103,4)</f>
        <v>0.25829999999999997</v>
      </c>
      <c r="F98" s="60">
        <f>ROUND(+'8K'!$E103,4)</f>
        <v>0.24410000000000001</v>
      </c>
      <c r="G98" s="60">
        <f>ROUND(+'5MI'!E103,4)</f>
        <v>0.2437</v>
      </c>
      <c r="H98" s="60">
        <f>ROUND(+'10K'!$E103,4)</f>
        <v>0.2311</v>
      </c>
      <c r="I98" s="61">
        <f>ROUND(+'12K'!$E103,4)</f>
        <v>0.2276</v>
      </c>
      <c r="J98" s="60">
        <f>ROUND(+'15K'!$E103,4)</f>
        <v>0.2233</v>
      </c>
      <c r="K98" s="60">
        <f>ROUND(+'10MI'!$E103,4)</f>
        <v>0.222</v>
      </c>
      <c r="L98" s="60">
        <f>ROUND(+'20K'!$E103,4)</f>
        <v>0.218</v>
      </c>
      <c r="M98" s="60">
        <f>ROUND(+H.Marathon!$E103,4)</f>
        <v>0.21709999999999999</v>
      </c>
      <c r="N98" s="60">
        <f>ROUND(+'25K'!$E103,4)</f>
        <v>0.20219999999999999</v>
      </c>
      <c r="O98" s="60">
        <f>ROUND(+'30K'!$E103,4)</f>
        <v>0.1862</v>
      </c>
      <c r="P98" s="60">
        <f>ROUND(+Marathon!$E103,4)</f>
        <v>0.15579999999999999</v>
      </c>
      <c r="Q98" s="60">
        <f>ROUND(+Marathon!$E103,4)</f>
        <v>0.15579999999999999</v>
      </c>
      <c r="R98" s="60">
        <f>ROUND(+Marathon!$E103,4)</f>
        <v>0.15579999999999999</v>
      </c>
      <c r="S98" s="60">
        <f>ROUND(+Marathon!$E103,4)</f>
        <v>0.15579999999999999</v>
      </c>
      <c r="T98" s="60">
        <f>ROUND(+Marathon!$E103,4)</f>
        <v>0.15579999999999999</v>
      </c>
      <c r="U98" s="60">
        <f>ROUND(+Marathon!$E103,4)</f>
        <v>0.15579999999999999</v>
      </c>
      <c r="V98" s="60">
        <f>ROUND(+Marathon!$E103,4)</f>
        <v>0.15579999999999999</v>
      </c>
      <c r="W98" s="52"/>
    </row>
    <row r="99" spans="1:23" x14ac:dyDescent="0.2">
      <c r="A99" s="54">
        <v>98</v>
      </c>
      <c r="B99" s="60">
        <f>ROUND(+Mile!E104,4)</f>
        <v>0.24890000000000001</v>
      </c>
      <c r="C99" s="60">
        <f>ROUND(+'5K'!E104,4)</f>
        <v>0.24890000000000001</v>
      </c>
      <c r="D99" s="60">
        <f>ROUND(+'6K'!E104,4)</f>
        <v>0.2356</v>
      </c>
      <c r="E99" s="60">
        <f>ROUND(+'4MI'!E104,4)</f>
        <v>0.23069999999999999</v>
      </c>
      <c r="F99" s="60">
        <f>ROUND(+'8K'!$E104,4)</f>
        <v>0.2167</v>
      </c>
      <c r="G99" s="60">
        <f>ROUND(+'5MI'!E104,4)</f>
        <v>0.21640000000000001</v>
      </c>
      <c r="H99" s="60">
        <f>ROUND(+'10K'!$E104,4)</f>
        <v>0.2041</v>
      </c>
      <c r="I99" s="61">
        <f>ROUND(+'12K'!$E104,4)</f>
        <v>0.20039999999999999</v>
      </c>
      <c r="J99" s="60">
        <f>ROUND(+'15K'!$E104,4)</f>
        <v>0.19589999999999999</v>
      </c>
      <c r="K99" s="60">
        <f>ROUND(+'10MI'!$E104,4)</f>
        <v>0.1946</v>
      </c>
      <c r="L99" s="60">
        <f>ROUND(+'20K'!$E104,4)</f>
        <v>0.19040000000000001</v>
      </c>
      <c r="M99" s="60">
        <f>ROUND(+H.Marathon!$E104,4)</f>
        <v>0.18940000000000001</v>
      </c>
      <c r="N99" s="60">
        <f>ROUND(+'25K'!$E104,4)</f>
        <v>0.17399999999999999</v>
      </c>
      <c r="O99" s="60">
        <f>ROUND(+'30K'!$E104,4)</f>
        <v>0.15740000000000001</v>
      </c>
      <c r="P99" s="60">
        <f>ROUND(+Marathon!$E104,4)</f>
        <v>0.12590000000000001</v>
      </c>
      <c r="Q99" s="60">
        <f>ROUND(+Marathon!$E104,4)</f>
        <v>0.12590000000000001</v>
      </c>
      <c r="R99" s="60">
        <f>ROUND(+Marathon!$E104,4)</f>
        <v>0.12590000000000001</v>
      </c>
      <c r="S99" s="60">
        <f>ROUND(+Marathon!$E104,4)</f>
        <v>0.12590000000000001</v>
      </c>
      <c r="T99" s="60">
        <f>ROUND(+Marathon!$E104,4)</f>
        <v>0.12590000000000001</v>
      </c>
      <c r="U99" s="60">
        <f>ROUND(+Marathon!$E104,4)</f>
        <v>0.12590000000000001</v>
      </c>
      <c r="V99" s="60">
        <f>ROUND(+Marathon!$E104,4)</f>
        <v>0.12590000000000001</v>
      </c>
      <c r="W99" s="52"/>
    </row>
    <row r="100" spans="1:23" x14ac:dyDescent="0.2">
      <c r="A100" s="54">
        <v>99</v>
      </c>
      <c r="B100" s="60">
        <f>ROUND(+Mile!E105,4)</f>
        <v>0.22040000000000001</v>
      </c>
      <c r="C100" s="60">
        <f>ROUND(+'5K'!E105,4)</f>
        <v>0.22040000000000001</v>
      </c>
      <c r="D100" s="60">
        <f>ROUND(+'6K'!E105,4)</f>
        <v>0.2072</v>
      </c>
      <c r="E100" s="60">
        <f>ROUND(+'4MI'!E105,4)</f>
        <v>0.20230000000000001</v>
      </c>
      <c r="F100" s="60">
        <f>ROUND(+'8K'!$E105,4)</f>
        <v>0.1885</v>
      </c>
      <c r="G100" s="60">
        <f>ROUND(+'5MI'!E105,4)</f>
        <v>0.18820000000000001</v>
      </c>
      <c r="H100" s="60">
        <f>ROUND(+'10K'!$E105,4)</f>
        <v>0.17630000000000001</v>
      </c>
      <c r="I100" s="61">
        <f>ROUND(+'12K'!$E105,4)</f>
        <v>0.1724</v>
      </c>
      <c r="J100" s="60">
        <f>ROUND(+'15K'!$E105,4)</f>
        <v>0.1678</v>
      </c>
      <c r="K100" s="60">
        <f>ROUND(+'10MI'!$E105,4)</f>
        <v>0.16639999999999999</v>
      </c>
      <c r="L100" s="60">
        <f>ROUND(+'20K'!$E105,4)</f>
        <v>0.16200000000000001</v>
      </c>
      <c r="M100" s="60">
        <f>ROUND(+H.Marathon!$E105,4)</f>
        <v>0.161</v>
      </c>
      <c r="N100" s="60">
        <f>ROUND(+'25K'!$E105,4)</f>
        <v>0.14510000000000001</v>
      </c>
      <c r="O100" s="60">
        <f>ROUND(+'30K'!$E105,4)</f>
        <v>0.1278</v>
      </c>
      <c r="P100" s="60">
        <f>ROUND(+Marathon!$E105,4)</f>
        <v>9.5200000000000007E-2</v>
      </c>
      <c r="Q100" s="60">
        <f>ROUND(+Marathon!$E105,4)</f>
        <v>9.5200000000000007E-2</v>
      </c>
      <c r="R100" s="60">
        <f>ROUND(+Marathon!$E105,4)</f>
        <v>9.5200000000000007E-2</v>
      </c>
      <c r="S100" s="60">
        <f>ROUND(+Marathon!$E105,4)</f>
        <v>9.5200000000000007E-2</v>
      </c>
      <c r="T100" s="60">
        <f>ROUND(+Marathon!$E105,4)</f>
        <v>9.5200000000000007E-2</v>
      </c>
      <c r="U100" s="60">
        <f>ROUND(+Marathon!$E105,4)</f>
        <v>9.5200000000000007E-2</v>
      </c>
      <c r="V100" s="60">
        <f>ROUND(+Marathon!$E105,4)</f>
        <v>9.5200000000000007E-2</v>
      </c>
      <c r="W100" s="52"/>
    </row>
    <row r="101" spans="1:23" ht="15.75" thickBot="1" x14ac:dyDescent="0.25">
      <c r="A101" s="285">
        <v>100</v>
      </c>
      <c r="B101" s="285">
        <f>ROUND(+Mile!E106,4)</f>
        <v>0.19089999999999999</v>
      </c>
      <c r="C101" s="63">
        <f>ROUND(+'5K'!E106,4)</f>
        <v>0.19089999999999999</v>
      </c>
      <c r="D101" s="63">
        <f>ROUND(+'6K'!E106,4)</f>
        <v>0.17780000000000001</v>
      </c>
      <c r="E101" s="63">
        <f>ROUND(+'4MI'!E106,4)</f>
        <v>0.1731</v>
      </c>
      <c r="F101" s="63">
        <f>ROUND(+'8K'!$E106,4)</f>
        <v>0.15959999999999999</v>
      </c>
      <c r="G101" s="63">
        <f>ROUND(+'5MI'!E106,4)</f>
        <v>0.15920000000000001</v>
      </c>
      <c r="H101" s="63">
        <f>ROUND(+'10K'!$E106,4)</f>
        <v>0.1477</v>
      </c>
      <c r="I101" s="63">
        <f>ROUND(+'12K'!$E106,4)</f>
        <v>0.14369999999999999</v>
      </c>
      <c r="J101" s="63">
        <f>ROUND(+'15K'!$E106,4)</f>
        <v>0.1389</v>
      </c>
      <c r="K101" s="63">
        <f>ROUND(+'10MI'!$E106,4)</f>
        <v>0.13739999999999999</v>
      </c>
      <c r="L101" s="63">
        <f>ROUND(+'20K'!$E106,4)</f>
        <v>0.13289999999999999</v>
      </c>
      <c r="M101" s="63">
        <f>ROUND(+H.Marathon!$E106,4)</f>
        <v>0.1318</v>
      </c>
      <c r="N101" s="63">
        <f>ROUND(+'25K'!$E106,4)</f>
        <v>0.1153</v>
      </c>
      <c r="O101" s="63">
        <f>ROUND(+'30K'!$E106,4)</f>
        <v>9.7500000000000003E-2</v>
      </c>
      <c r="P101" s="63">
        <f>ROUND(+Marathon!$E106,4)</f>
        <v>6.3799999999999996E-2</v>
      </c>
      <c r="Q101" s="63">
        <f>ROUND(+Marathon!$E106,4)</f>
        <v>6.3799999999999996E-2</v>
      </c>
      <c r="R101" s="63">
        <f>ROUND(+Marathon!$E106,4)</f>
        <v>6.3799999999999996E-2</v>
      </c>
      <c r="S101" s="63">
        <f>ROUND(+Marathon!$E106,4)</f>
        <v>6.3799999999999996E-2</v>
      </c>
      <c r="T101" s="63">
        <f>ROUND(+Marathon!$E106,4)</f>
        <v>6.3799999999999996E-2</v>
      </c>
      <c r="U101" s="63">
        <f>ROUND(+Marathon!$E106,4)</f>
        <v>6.3799999999999996E-2</v>
      </c>
      <c r="V101" s="63">
        <f>ROUND(+Marathon!$E106,4)</f>
        <v>6.3799999999999996E-2</v>
      </c>
      <c r="W101" s="52"/>
    </row>
    <row r="102" spans="1:23" ht="15.75" x14ac:dyDescent="0.25">
      <c r="A102" s="305" t="s">
        <v>1460</v>
      </c>
      <c r="B102" s="27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1469</v>
      </c>
      <c r="B103" s="280"/>
    </row>
    <row r="104" spans="1:23" ht="15.75" x14ac:dyDescent="0.25">
      <c r="A104" s="307" t="s">
        <v>1470</v>
      </c>
      <c r="B104" s="281"/>
    </row>
    <row r="105" spans="1:23" ht="15.75" x14ac:dyDescent="0.25">
      <c r="A105" s="307" t="s">
        <v>1465</v>
      </c>
      <c r="B105" s="282"/>
    </row>
    <row r="106" spans="1:23" ht="15.75" x14ac:dyDescent="0.25">
      <c r="A106" s="307" t="s">
        <v>1461</v>
      </c>
      <c r="B106" s="283"/>
    </row>
    <row r="107" spans="1:23" ht="15.75" x14ac:dyDescent="0.25">
      <c r="A107" s="307" t="s">
        <v>1462</v>
      </c>
      <c r="B107" s="284"/>
    </row>
    <row r="108" spans="1:23" ht="15.75" x14ac:dyDescent="0.25">
      <c r="A108" s="307" t="s">
        <v>1471</v>
      </c>
    </row>
  </sheetData>
  <hyperlinks>
    <hyperlink ref="A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08"/>
  <sheetViews>
    <sheetView topLeftCell="A61" zoomScale="87" zoomScaleNormal="87" workbookViewId="0">
      <selection activeCell="U40" sqref="U40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1466</v>
      </c>
      <c r="B1" s="49"/>
    </row>
    <row r="2" spans="1:23" ht="15.75" thickBot="1" x14ac:dyDescent="0.25">
      <c r="A2" s="50" t="s">
        <v>71</v>
      </c>
      <c r="B2" s="290" t="s">
        <v>1463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54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3898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:V5" si="0">B4/86400</f>
        <v>2.9282407407407408E-3</v>
      </c>
      <c r="C5" s="56">
        <f t="shared" si="0"/>
        <v>1.0231481481481482E-2</v>
      </c>
      <c r="D5" s="56">
        <f t="shared" si="0"/>
        <v>1.2291666666666666E-2</v>
      </c>
      <c r="E5" s="56">
        <f t="shared" si="0"/>
        <v>1.3194444444444444E-2</v>
      </c>
      <c r="F5" s="56">
        <f t="shared" si="0"/>
        <v>1.6458333333333332E-2</v>
      </c>
      <c r="G5" s="56">
        <f t="shared" si="0"/>
        <v>1.6550925925925924E-2</v>
      </c>
      <c r="H5" s="56">
        <f t="shared" si="0"/>
        <v>2.0636574074074075E-2</v>
      </c>
      <c r="I5" s="56">
        <f t="shared" si="0"/>
        <v>2.5000000000000001E-2</v>
      </c>
      <c r="J5" s="56">
        <f t="shared" si="0"/>
        <v>3.1655092592592596E-2</v>
      </c>
      <c r="K5" s="56">
        <f t="shared" si="0"/>
        <v>3.4027777777777775E-2</v>
      </c>
      <c r="L5" s="56">
        <f t="shared" si="0"/>
        <v>4.2708333333333327E-2</v>
      </c>
      <c r="M5" s="56">
        <f t="shared" si="0"/>
        <v>4.5115740740740741E-2</v>
      </c>
      <c r="N5" s="56">
        <f t="shared" si="0"/>
        <v>5.3703703703703705E-2</v>
      </c>
      <c r="O5" s="56">
        <f t="shared" si="0"/>
        <v>6.5104166666666671E-2</v>
      </c>
      <c r="P5" s="56">
        <f t="shared" si="0"/>
        <v>9.3101851851851825E-2</v>
      </c>
      <c r="Q5" s="56">
        <f t="shared" si="0"/>
        <v>0.11319444444444444</v>
      </c>
      <c r="R5" s="56">
        <f t="shared" si="0"/>
        <v>0.20555555555555555</v>
      </c>
      <c r="S5" s="56">
        <f t="shared" si="0"/>
        <v>0.27304398148148146</v>
      </c>
      <c r="T5" s="56">
        <f t="shared" si="0"/>
        <v>0.45949074074074076</v>
      </c>
      <c r="U5" s="56">
        <f t="shared" si="0"/>
        <v>0.50347222222222221</v>
      </c>
      <c r="V5" s="56">
        <f t="shared" si="0"/>
        <v>0.66666666666666663</v>
      </c>
      <c r="W5" s="52"/>
    </row>
    <row r="6" spans="1:23" x14ac:dyDescent="0.2">
      <c r="A6" s="58">
        <v>5</v>
      </c>
      <c r="B6" s="64">
        <f>ROUND(+B$4/+'Age Factors'!B6,0)</f>
        <v>350</v>
      </c>
      <c r="C6" s="64">
        <f>ROUND(+C$4/+'Age Factors'!C6,0)</f>
        <v>1224</v>
      </c>
      <c r="D6" s="65">
        <f>ROUND(+D$4/+'Age Factors'!D6,0)</f>
        <v>1502</v>
      </c>
      <c r="E6" s="65">
        <f>ROUND(+E$4/+'5K'!$E11,0)</f>
        <v>1579</v>
      </c>
      <c r="F6" s="65">
        <f>ROUND(+F$4/+'5K'!$E11,0)</f>
        <v>1970</v>
      </c>
      <c r="G6" s="65">
        <f>ROUND(+G$4/+'5K'!$E11,0)</f>
        <v>1981</v>
      </c>
      <c r="H6" s="65">
        <f>ROUND(+H$4/+'5K'!$E11,0)</f>
        <v>2470</v>
      </c>
      <c r="I6" s="65">
        <f>ROUND(+I$4/+'5K'!$E11,0)</f>
        <v>2992</v>
      </c>
      <c r="J6" s="65">
        <f>ROUND(+J$4/+'5K'!$E11,0)</f>
        <v>3788</v>
      </c>
      <c r="K6" s="65">
        <f>ROUND(+K$4/+'5K'!$E11,0)</f>
        <v>4072</v>
      </c>
      <c r="L6" s="65">
        <f>ROUND(+L$4/+'5K'!$E11,0)</f>
        <v>5111</v>
      </c>
      <c r="M6" s="65">
        <f>ROUND(+M$4/+'5K'!$E11,0)</f>
        <v>5399</v>
      </c>
      <c r="N6" s="65">
        <f>ROUND(+N$4/+'5K'!$E11,0)</f>
        <v>6427</v>
      </c>
      <c r="O6" s="65">
        <f>ROUND(+O$4/+'5K'!$E11,0)</f>
        <v>7791</v>
      </c>
      <c r="P6" s="65">
        <f>ROUND(+P$4/+'5K'!$E11,0)</f>
        <v>11141</v>
      </c>
      <c r="Q6" s="65">
        <f>ROUND(+Q$4/+'5K'!$E11,0)</f>
        <v>13546</v>
      </c>
      <c r="R6" s="65">
        <f>ROUND(+R$4/+'5K'!$E11,0)</f>
        <v>24598</v>
      </c>
      <c r="S6" s="65">
        <f>ROUND(+S$4/+'5K'!$E11,0)</f>
        <v>32675</v>
      </c>
      <c r="T6" s="65">
        <f>ROUND(+T$4/+'5K'!$E11,0)</f>
        <v>54986</v>
      </c>
      <c r="U6" s="65">
        <f>ROUND(+U$4/+'5K'!$E11,0)</f>
        <v>60249</v>
      </c>
      <c r="V6" s="65">
        <f>ROUND(+V$4/+'5K'!$E11,0)</f>
        <v>79778</v>
      </c>
      <c r="W6" s="52"/>
    </row>
    <row r="7" spans="1:23" x14ac:dyDescent="0.2">
      <c r="A7" s="54">
        <v>6</v>
      </c>
      <c r="B7" s="66">
        <f>ROUND(+B$4/+'Age Factors'!B7,0)</f>
        <v>337</v>
      </c>
      <c r="C7" s="66">
        <f>ROUND(+C$4/+'Age Factors'!C7,0)</f>
        <v>1177</v>
      </c>
      <c r="D7" s="66">
        <f>ROUND(+D$4/+'Age Factors'!D7,0)</f>
        <v>1437</v>
      </c>
      <c r="E7" s="66">
        <f>ROUND(+E$4/+'Age Factors'!E7,0)</f>
        <v>1552</v>
      </c>
      <c r="F7" s="66">
        <f>ROUND(+F$4/+'Age Factors'!F7,0)</f>
        <v>1976</v>
      </c>
      <c r="G7" s="66">
        <f>ROUND(+G$4/+'Age Factors'!G7,0)</f>
        <v>1987</v>
      </c>
      <c r="H7" s="66">
        <f>ROUND(+H$4/+'Age Factors'!H7,0)</f>
        <v>2482</v>
      </c>
      <c r="I7" s="66">
        <f>ROUND(+I$4/+'Age Factors'!I7,0)</f>
        <v>3021</v>
      </c>
      <c r="J7" s="66">
        <f>ROUND(+J$4/+'Age Factors'!J7,0)</f>
        <v>3868</v>
      </c>
      <c r="K7" s="66">
        <f>ROUND(+K$4/+'Age Factors'!K7,0)</f>
        <v>4189</v>
      </c>
      <c r="L7" s="66">
        <f>ROUND(+L$4/+'Age Factors'!L7,0)</f>
        <v>5446</v>
      </c>
      <c r="M7" s="66">
        <f>ROUND(+M$4/+'Age Factors'!M7,0)</f>
        <v>5820</v>
      </c>
      <c r="N7" s="66">
        <f>ROUND(+N$4/+'Age Factors'!N7,0)</f>
        <v>6927</v>
      </c>
      <c r="O7" s="66">
        <f>ROUND(+O$4/+'Age Factors'!O7,0)</f>
        <v>8173</v>
      </c>
      <c r="P7" s="66">
        <f>ROUND(+P$4/+'Age Factors'!P7,0)</f>
        <v>11325</v>
      </c>
      <c r="Q7" s="66">
        <f>ROUND(+Q$4/+'Age Factors'!Q7,0)</f>
        <v>13769</v>
      </c>
      <c r="R7" s="66">
        <f>ROUND(+R$4/+'Age Factors'!R7,0)</f>
        <v>25004</v>
      </c>
      <c r="S7" s="66">
        <f>ROUND(+S$4/+'Age Factors'!S7,0)</f>
        <v>33213</v>
      </c>
      <c r="T7" s="66">
        <f>ROUND(+T$4/+'Age Factors'!T7,0)</f>
        <v>55892</v>
      </c>
      <c r="U7" s="66">
        <f>ROUND(+U$4/+'Age Factors'!U7,0)</f>
        <v>61242</v>
      </c>
      <c r="V7" s="66">
        <f>ROUND(+V$4/+'Age Factors'!V7,0)</f>
        <v>81092</v>
      </c>
      <c r="W7" s="52"/>
    </row>
    <row r="8" spans="1:23" x14ac:dyDescent="0.2">
      <c r="A8" s="54">
        <v>7</v>
      </c>
      <c r="B8" s="66">
        <f>ROUND(+B$4/+'Age Factors'!B8,0)</f>
        <v>325</v>
      </c>
      <c r="C8" s="66">
        <f>ROUND(+C$4/+'Age Factors'!C8,0)</f>
        <v>1134</v>
      </c>
      <c r="D8" s="66">
        <f>ROUND(+D$4/+'Age Factors'!D8,0)</f>
        <v>1380</v>
      </c>
      <c r="E8" s="66">
        <f>ROUND(+E$4/+'Age Factors'!E8,0)</f>
        <v>1489</v>
      </c>
      <c r="F8" s="66">
        <f>ROUND(+F$4/+'Age Factors'!F8,0)</f>
        <v>1889</v>
      </c>
      <c r="G8" s="66">
        <f>ROUND(+G$4/+'Age Factors'!G8,0)</f>
        <v>1900</v>
      </c>
      <c r="H8" s="66">
        <f>ROUND(+H$4/+'Age Factors'!H8,0)</f>
        <v>2378</v>
      </c>
      <c r="I8" s="66">
        <f>ROUND(+I$4/+'Age Factors'!I8,0)</f>
        <v>2891</v>
      </c>
      <c r="J8" s="66">
        <f>ROUND(+J$4/+'Age Factors'!J8,0)</f>
        <v>3698</v>
      </c>
      <c r="K8" s="66">
        <f>ROUND(+K$4/+'Age Factors'!K8,0)</f>
        <v>4003</v>
      </c>
      <c r="L8" s="66">
        <f>ROUND(+L$4/+'Age Factors'!L8,0)</f>
        <v>5187</v>
      </c>
      <c r="M8" s="66">
        <f>ROUND(+M$4/+'Age Factors'!M8,0)</f>
        <v>5535</v>
      </c>
      <c r="N8" s="66">
        <f>ROUND(+N$4/+'Age Factors'!N8,0)</f>
        <v>6588</v>
      </c>
      <c r="O8" s="66">
        <f>ROUND(+O$4/+'Age Factors'!O8,0)</f>
        <v>7806</v>
      </c>
      <c r="P8" s="66">
        <f>ROUND(+P$4/+'Age Factors'!P8,0)</f>
        <v>10844</v>
      </c>
      <c r="Q8" s="66">
        <f>ROUND(+Q$4/+'Age Factors'!Q8,0)</f>
        <v>13184</v>
      </c>
      <c r="R8" s="66">
        <f>ROUND(+R$4/+'Age Factors'!R8,0)</f>
        <v>23942</v>
      </c>
      <c r="S8" s="66">
        <f>ROUND(+S$4/+'Age Factors'!S8,0)</f>
        <v>31802</v>
      </c>
      <c r="T8" s="66">
        <f>ROUND(+T$4/+'Age Factors'!T8,0)</f>
        <v>53518</v>
      </c>
      <c r="U8" s="66">
        <f>ROUND(+U$4/+'Age Factors'!U8,0)</f>
        <v>58641</v>
      </c>
      <c r="V8" s="66">
        <f>ROUND(+V$4/+'Age Factors'!V8,0)</f>
        <v>77649</v>
      </c>
      <c r="W8" s="52"/>
    </row>
    <row r="9" spans="1:23" x14ac:dyDescent="0.2">
      <c r="A9" s="54">
        <v>8</v>
      </c>
      <c r="B9" s="66">
        <f>ROUND(+B$4/+'Age Factors'!B9,0)</f>
        <v>314</v>
      </c>
      <c r="C9" s="66">
        <f>ROUND(+C$4/+'Age Factors'!C9,0)</f>
        <v>1097</v>
      </c>
      <c r="D9" s="66">
        <f>ROUND(+D$4/+'Age Factors'!D9,0)</f>
        <v>1330</v>
      </c>
      <c r="E9" s="66">
        <f>ROUND(+E$4/+'Age Factors'!E9,0)</f>
        <v>1433</v>
      </c>
      <c r="F9" s="66">
        <f>ROUND(+F$4/+'Age Factors'!F9,0)</f>
        <v>1815</v>
      </c>
      <c r="G9" s="66">
        <f>ROUND(+G$4/+'Age Factors'!G9,0)</f>
        <v>1825</v>
      </c>
      <c r="H9" s="66">
        <f>ROUND(+H$4/+'Age Factors'!H9,0)</f>
        <v>2288</v>
      </c>
      <c r="I9" s="66">
        <f>ROUND(+I$4/+'Age Factors'!I9,0)</f>
        <v>2779</v>
      </c>
      <c r="J9" s="66">
        <f>ROUND(+J$4/+'Age Factors'!J9,0)</f>
        <v>3551</v>
      </c>
      <c r="K9" s="66">
        <f>ROUND(+K$4/+'Age Factors'!K9,0)</f>
        <v>3841</v>
      </c>
      <c r="L9" s="66">
        <f>ROUND(+L$4/+'Age Factors'!L9,0)</f>
        <v>4962</v>
      </c>
      <c r="M9" s="66">
        <f>ROUND(+M$4/+'Age Factors'!M9,0)</f>
        <v>5290</v>
      </c>
      <c r="N9" s="66">
        <f>ROUND(+N$4/+'Age Factors'!N9,0)</f>
        <v>6297</v>
      </c>
      <c r="O9" s="66">
        <f>ROUND(+O$4/+'Age Factors'!O9,0)</f>
        <v>7486</v>
      </c>
      <c r="P9" s="66">
        <f>ROUND(+P$4/+'Age Factors'!P9,0)</f>
        <v>10428</v>
      </c>
      <c r="Q9" s="66">
        <f>ROUND(+Q$4/+'Age Factors'!Q9,0)</f>
        <v>12678</v>
      </c>
      <c r="R9" s="66">
        <f>ROUND(+R$4/+'Age Factors'!R9,0)</f>
        <v>23023</v>
      </c>
      <c r="S9" s="66">
        <f>ROUND(+S$4/+'Age Factors'!S9,0)</f>
        <v>30582</v>
      </c>
      <c r="T9" s="66">
        <f>ROUND(+T$4/+'Age Factors'!T9,0)</f>
        <v>51465</v>
      </c>
      <c r="U9" s="66">
        <f>ROUND(+U$4/+'Age Factors'!U9,0)</f>
        <v>56391</v>
      </c>
      <c r="V9" s="66">
        <f>ROUND(+V$4/+'Age Factors'!V9,0)</f>
        <v>74669</v>
      </c>
      <c r="W9" s="52"/>
    </row>
    <row r="10" spans="1:23" x14ac:dyDescent="0.2">
      <c r="A10" s="54">
        <v>9</v>
      </c>
      <c r="B10" s="66">
        <f>ROUND(+B$4/+'Age Factors'!B10,0)</f>
        <v>305</v>
      </c>
      <c r="C10" s="66">
        <f>ROUND(+C$4/+'Age Factors'!C10,0)</f>
        <v>1064</v>
      </c>
      <c r="D10" s="66">
        <f>ROUND(+D$4/+'Age Factors'!D10,0)</f>
        <v>1287</v>
      </c>
      <c r="E10" s="66">
        <f>ROUND(+E$4/+'Age Factors'!E10,0)</f>
        <v>1385</v>
      </c>
      <c r="F10" s="66">
        <f>ROUND(+F$4/+'Age Factors'!F10,0)</f>
        <v>1750</v>
      </c>
      <c r="G10" s="66">
        <f>ROUND(+G$4/+'Age Factors'!G10,0)</f>
        <v>1760</v>
      </c>
      <c r="H10" s="66">
        <f>ROUND(+H$4/+'Age Factors'!H10,0)</f>
        <v>2209</v>
      </c>
      <c r="I10" s="66">
        <f>ROUND(+I$4/+'Age Factors'!I10,0)</f>
        <v>2682</v>
      </c>
      <c r="J10" s="66">
        <f>ROUND(+J$4/+'Age Factors'!J10,0)</f>
        <v>3423</v>
      </c>
      <c r="K10" s="66">
        <f>ROUND(+K$4/+'Age Factors'!K10,0)</f>
        <v>3701</v>
      </c>
      <c r="L10" s="66">
        <f>ROUND(+L$4/+'Age Factors'!L10,0)</f>
        <v>4768</v>
      </c>
      <c r="M10" s="66">
        <f>ROUND(+M$4/+'Age Factors'!M10,0)</f>
        <v>5078</v>
      </c>
      <c r="N10" s="66">
        <f>ROUND(+N$4/+'Age Factors'!N10,0)</f>
        <v>6044</v>
      </c>
      <c r="O10" s="66">
        <f>ROUND(+O$4/+'Age Factors'!O10,0)</f>
        <v>7208</v>
      </c>
      <c r="P10" s="66">
        <f>ROUND(+P$4/+'Age Factors'!P10,0)</f>
        <v>10065</v>
      </c>
      <c r="Q10" s="66">
        <f>ROUND(+Q$4/+'Age Factors'!Q10,0)</f>
        <v>12237</v>
      </c>
      <c r="R10" s="66">
        <f>ROUND(+R$4/+'Age Factors'!R10,0)</f>
        <v>22222</v>
      </c>
      <c r="S10" s="66">
        <f>ROUND(+S$4/+'Age Factors'!S10,0)</f>
        <v>29518</v>
      </c>
      <c r="T10" s="66">
        <f>ROUND(+T$4/+'Age Factors'!T10,0)</f>
        <v>49675</v>
      </c>
      <c r="U10" s="66">
        <f>ROUND(+U$4/+'Age Factors'!U10,0)</f>
        <v>54429</v>
      </c>
      <c r="V10" s="66">
        <f>ROUND(+V$4/+'Age Factors'!V10,0)</f>
        <v>72072</v>
      </c>
      <c r="W10" s="52"/>
    </row>
    <row r="11" spans="1:23" x14ac:dyDescent="0.2">
      <c r="A11" s="62">
        <v>10</v>
      </c>
      <c r="B11" s="67">
        <f>ROUND(+B$4/+'Age Factors'!B11,0)</f>
        <v>296</v>
      </c>
      <c r="C11" s="67">
        <f>ROUND(+C$4/+'Age Factors'!C11,0)</f>
        <v>1035</v>
      </c>
      <c r="D11" s="67">
        <f>ROUND(+D$4/+'Age Factors'!D11,0)</f>
        <v>1248</v>
      </c>
      <c r="E11" s="67">
        <f>ROUND(+E$4/+'Age Factors'!E11,0)</f>
        <v>1342</v>
      </c>
      <c r="F11" s="67">
        <f>ROUND(+F$4/+'Age Factors'!F11,0)</f>
        <v>1694</v>
      </c>
      <c r="G11" s="67">
        <f>ROUND(+G$4/+'Age Factors'!G11,0)</f>
        <v>1704</v>
      </c>
      <c r="H11" s="67">
        <f>ROUND(+H$4/+'Age Factors'!H11,0)</f>
        <v>2140</v>
      </c>
      <c r="I11" s="67">
        <f>ROUND(+I$4/+'Age Factors'!I11,0)</f>
        <v>2596</v>
      </c>
      <c r="J11" s="67">
        <f>ROUND(+J$4/+'Age Factors'!J11,0)</f>
        <v>3311</v>
      </c>
      <c r="K11" s="67">
        <f>ROUND(+K$4/+'Age Factors'!K11,0)</f>
        <v>3578</v>
      </c>
      <c r="L11" s="67">
        <f>ROUND(+L$4/+'Age Factors'!L11,0)</f>
        <v>4599</v>
      </c>
      <c r="M11" s="67">
        <f>ROUND(+M$4/+'Age Factors'!M11,0)</f>
        <v>4892</v>
      </c>
      <c r="N11" s="67">
        <f>ROUND(+N$4/+'Age Factors'!N11,0)</f>
        <v>5823</v>
      </c>
      <c r="O11" s="67">
        <f>ROUND(+O$4/+'Age Factors'!O11,0)</f>
        <v>6963</v>
      </c>
      <c r="P11" s="67">
        <f>ROUND(+P$4/+'Age Factors'!P11,0)</f>
        <v>9747</v>
      </c>
      <c r="Q11" s="67">
        <f>ROUND(+Q$4/+'Age Factors'!Q11,0)</f>
        <v>11850</v>
      </c>
      <c r="R11" s="67">
        <f>ROUND(+R$4/+'Age Factors'!R11,0)</f>
        <v>21519</v>
      </c>
      <c r="S11" s="67">
        <f>ROUND(+S$4/+'Age Factors'!S11,0)</f>
        <v>28585</v>
      </c>
      <c r="T11" s="67">
        <f>ROUND(+T$4/+'Age Factors'!T11,0)</f>
        <v>48104</v>
      </c>
      <c r="U11" s="67">
        <f>ROUND(+U$4/+'Age Factors'!U11,0)</f>
        <v>52708</v>
      </c>
      <c r="V11" s="67">
        <f>ROUND(+V$4/+'Age Factors'!V11,0)</f>
        <v>69793</v>
      </c>
      <c r="W11" s="52"/>
    </row>
    <row r="12" spans="1:23" x14ac:dyDescent="0.2">
      <c r="A12" s="54">
        <v>11</v>
      </c>
      <c r="B12" s="66">
        <f>ROUND(+B$4/+'Age Factors'!B12,0)</f>
        <v>289</v>
      </c>
      <c r="C12" s="66">
        <f>ROUND(+C$4/+'Age Factors'!C12,0)</f>
        <v>1008</v>
      </c>
      <c r="D12" s="66">
        <f>ROUND(+D$4/+'Age Factors'!D12,0)</f>
        <v>1215</v>
      </c>
      <c r="E12" s="66">
        <f>ROUND(+E$4/+'Age Factors'!E12,0)</f>
        <v>1305</v>
      </c>
      <c r="F12" s="66">
        <f>ROUND(+F$4/+'Age Factors'!F12,0)</f>
        <v>1645</v>
      </c>
      <c r="G12" s="66">
        <f>ROUND(+G$4/+'Age Factors'!G12,0)</f>
        <v>1655</v>
      </c>
      <c r="H12" s="66">
        <f>ROUND(+H$4/+'Age Factors'!H12,0)</f>
        <v>2080</v>
      </c>
      <c r="I12" s="66">
        <f>ROUND(+I$4/+'Age Factors'!I12,0)</f>
        <v>2521</v>
      </c>
      <c r="J12" s="66">
        <f>ROUND(+J$4/+'Age Factors'!J12,0)</f>
        <v>3213</v>
      </c>
      <c r="K12" s="66">
        <f>ROUND(+K$4/+'Age Factors'!K12,0)</f>
        <v>3471</v>
      </c>
      <c r="L12" s="66">
        <f>ROUND(+L$4/+'Age Factors'!L12,0)</f>
        <v>4451</v>
      </c>
      <c r="M12" s="66">
        <f>ROUND(+M$4/+'Age Factors'!M12,0)</f>
        <v>4731</v>
      </c>
      <c r="N12" s="66">
        <f>ROUND(+N$4/+'Age Factors'!N12,0)</f>
        <v>5632</v>
      </c>
      <c r="O12" s="66">
        <f>ROUND(+O$4/+'Age Factors'!O12,0)</f>
        <v>6749</v>
      </c>
      <c r="P12" s="66">
        <f>ROUND(+P$4/+'Age Factors'!P12,0)</f>
        <v>9470</v>
      </c>
      <c r="Q12" s="66">
        <f>ROUND(+Q$4/+'Age Factors'!Q12,0)</f>
        <v>11514</v>
      </c>
      <c r="R12" s="66">
        <f>ROUND(+R$4/+'Age Factors'!R12,0)</f>
        <v>20909</v>
      </c>
      <c r="S12" s="66">
        <f>ROUND(+S$4/+'Age Factors'!S12,0)</f>
        <v>27774</v>
      </c>
      <c r="T12" s="66">
        <f>ROUND(+T$4/+'Age Factors'!T12,0)</f>
        <v>46739</v>
      </c>
      <c r="U12" s="66">
        <f>ROUND(+U$4/+'Age Factors'!U12,0)</f>
        <v>51213</v>
      </c>
      <c r="V12" s="66">
        <f>ROUND(+V$4/+'Age Factors'!V12,0)</f>
        <v>67813</v>
      </c>
      <c r="W12" s="52"/>
    </row>
    <row r="13" spans="1:23" x14ac:dyDescent="0.2">
      <c r="A13" s="54">
        <v>12</v>
      </c>
      <c r="B13" s="66">
        <f>ROUND(+B$4/+'Age Factors'!B13,0)</f>
        <v>282</v>
      </c>
      <c r="C13" s="66">
        <f>ROUND(+C$4/+'Age Factors'!C13,0)</f>
        <v>985</v>
      </c>
      <c r="D13" s="66">
        <f>ROUND(+D$4/+'Age Factors'!D13,0)</f>
        <v>1185</v>
      </c>
      <c r="E13" s="66">
        <f>ROUND(+E$4/+'Age Factors'!E13,0)</f>
        <v>1273</v>
      </c>
      <c r="F13" s="66">
        <f>ROUND(+F$4/+'Age Factors'!F13,0)</f>
        <v>1603</v>
      </c>
      <c r="G13" s="66">
        <f>ROUND(+G$4/+'Age Factors'!G13,0)</f>
        <v>1612</v>
      </c>
      <c r="H13" s="66">
        <f>ROUND(+H$4/+'Age Factors'!H13,0)</f>
        <v>2027</v>
      </c>
      <c r="I13" s="66">
        <f>ROUND(+I$4/+'Age Factors'!I13,0)</f>
        <v>2456</v>
      </c>
      <c r="J13" s="66">
        <f>ROUND(+J$4/+'Age Factors'!J13,0)</f>
        <v>3128</v>
      </c>
      <c r="K13" s="66">
        <f>ROUND(+K$4/+'Age Factors'!K13,0)</f>
        <v>3377</v>
      </c>
      <c r="L13" s="66">
        <f>ROUND(+L$4/+'Age Factors'!L13,0)</f>
        <v>4321</v>
      </c>
      <c r="M13" s="66">
        <f>ROUND(+M$4/+'Age Factors'!M13,0)</f>
        <v>4590</v>
      </c>
      <c r="N13" s="66">
        <f>ROUND(+N$4/+'Age Factors'!N13,0)</f>
        <v>5463</v>
      </c>
      <c r="O13" s="66">
        <f>ROUND(+O$4/+'Age Factors'!O13,0)</f>
        <v>6561</v>
      </c>
      <c r="P13" s="66">
        <f>ROUND(+P$4/+'Age Factors'!P13,0)</f>
        <v>9227</v>
      </c>
      <c r="Q13" s="66">
        <f>ROUND(+Q$4/+'Age Factors'!Q13,0)</f>
        <v>11218</v>
      </c>
      <c r="R13" s="66">
        <f>ROUND(+R$4/+'Age Factors'!R13,0)</f>
        <v>20372</v>
      </c>
      <c r="S13" s="66">
        <f>ROUND(+S$4/+'Age Factors'!S13,0)</f>
        <v>27060</v>
      </c>
      <c r="T13" s="66">
        <f>ROUND(+T$4/+'Age Factors'!T13,0)</f>
        <v>45538</v>
      </c>
      <c r="U13" s="66">
        <f>ROUND(+U$4/+'Age Factors'!U13,0)</f>
        <v>49897</v>
      </c>
      <c r="V13" s="66">
        <f>ROUND(+V$4/+'Age Factors'!V13,0)</f>
        <v>66070</v>
      </c>
      <c r="W13" s="52"/>
    </row>
    <row r="14" spans="1:23" x14ac:dyDescent="0.2">
      <c r="A14" s="54">
        <v>13</v>
      </c>
      <c r="B14" s="66">
        <f>ROUND(+B$4/+'Age Factors'!B14,0)</f>
        <v>276</v>
      </c>
      <c r="C14" s="66">
        <f>ROUND(+C$4/+'Age Factors'!C14,0)</f>
        <v>964</v>
      </c>
      <c r="D14" s="66">
        <f>ROUND(+D$4/+'Age Factors'!D14,0)</f>
        <v>1159</v>
      </c>
      <c r="E14" s="66">
        <f>ROUND(+E$4/+'Age Factors'!E14,0)</f>
        <v>1244</v>
      </c>
      <c r="F14" s="66">
        <f>ROUND(+F$4/+'Age Factors'!F14,0)</f>
        <v>1566</v>
      </c>
      <c r="G14" s="66">
        <f>ROUND(+G$4/+'Age Factors'!G14,0)</f>
        <v>1575</v>
      </c>
      <c r="H14" s="66">
        <f>ROUND(+H$4/+'Age Factors'!H14,0)</f>
        <v>1980</v>
      </c>
      <c r="I14" s="66">
        <f>ROUND(+I$4/+'Age Factors'!I14,0)</f>
        <v>2398</v>
      </c>
      <c r="J14" s="66">
        <f>ROUND(+J$4/+'Age Factors'!J14,0)</f>
        <v>3052</v>
      </c>
      <c r="K14" s="66">
        <f>ROUND(+K$4/+'Age Factors'!K14,0)</f>
        <v>3295</v>
      </c>
      <c r="L14" s="66">
        <f>ROUND(+L$4/+'Age Factors'!L14,0)</f>
        <v>4208</v>
      </c>
      <c r="M14" s="66">
        <f>ROUND(+M$4/+'Age Factors'!M14,0)</f>
        <v>4466</v>
      </c>
      <c r="N14" s="66">
        <f>ROUND(+N$4/+'Age Factors'!N14,0)</f>
        <v>5316</v>
      </c>
      <c r="O14" s="66">
        <f>ROUND(+O$4/+'Age Factors'!O14,0)</f>
        <v>6395</v>
      </c>
      <c r="P14" s="66">
        <f>ROUND(+P$4/+'Age Factors'!P14,0)</f>
        <v>9014</v>
      </c>
      <c r="Q14" s="66">
        <f>ROUND(+Q$4/+'Age Factors'!Q14,0)</f>
        <v>10959</v>
      </c>
      <c r="R14" s="66">
        <f>ROUND(+R$4/+'Age Factors'!R14,0)</f>
        <v>19901</v>
      </c>
      <c r="S14" s="66">
        <f>ROUND(+S$4/+'Age Factors'!S14,0)</f>
        <v>26435</v>
      </c>
      <c r="T14" s="66">
        <f>ROUND(+T$4/+'Age Factors'!T14,0)</f>
        <v>44487</v>
      </c>
      <c r="U14" s="66">
        <f>ROUND(+U$4/+'Age Factors'!U14,0)</f>
        <v>48745</v>
      </c>
      <c r="V14" s="66">
        <f>ROUND(+V$4/+'Age Factors'!V14,0)</f>
        <v>64545</v>
      </c>
      <c r="W14" s="52"/>
    </row>
    <row r="15" spans="1:23" x14ac:dyDescent="0.2">
      <c r="A15" s="54">
        <v>14</v>
      </c>
      <c r="B15" s="66">
        <f>ROUND(+B$4/+'Age Factors'!B15,0)</f>
        <v>271</v>
      </c>
      <c r="C15" s="66">
        <f>ROUND(+C$4/+'Age Factors'!C15,0)</f>
        <v>945</v>
      </c>
      <c r="D15" s="66">
        <f>ROUND(+D$4/+'Age Factors'!D15,0)</f>
        <v>1136</v>
      </c>
      <c r="E15" s="66">
        <f>ROUND(+E$4/+'Age Factors'!E15,0)</f>
        <v>1219</v>
      </c>
      <c r="F15" s="66">
        <f>ROUND(+F$4/+'Age Factors'!F15,0)</f>
        <v>1534</v>
      </c>
      <c r="G15" s="66">
        <f>ROUND(+G$4/+'Age Factors'!G15,0)</f>
        <v>1543</v>
      </c>
      <c r="H15" s="66">
        <f>ROUND(+H$4/+'Age Factors'!H15,0)</f>
        <v>1940</v>
      </c>
      <c r="I15" s="66">
        <f>ROUND(+I$4/+'Age Factors'!I15,0)</f>
        <v>2348</v>
      </c>
      <c r="J15" s="66">
        <f>ROUND(+J$4/+'Age Factors'!J15,0)</f>
        <v>2986</v>
      </c>
      <c r="K15" s="66">
        <f>ROUND(+K$4/+'Age Factors'!K15,0)</f>
        <v>3223</v>
      </c>
      <c r="L15" s="66">
        <f>ROUND(+L$4/+'Age Factors'!L15,0)</f>
        <v>4108</v>
      </c>
      <c r="M15" s="66">
        <f>ROUND(+M$4/+'Age Factors'!M15,0)</f>
        <v>4357</v>
      </c>
      <c r="N15" s="66">
        <f>ROUND(+N$4/+'Age Factors'!N15,0)</f>
        <v>5187</v>
      </c>
      <c r="O15" s="66">
        <f>ROUND(+O$4/+'Age Factors'!O15,0)</f>
        <v>6249</v>
      </c>
      <c r="P15" s="66">
        <f>ROUND(+P$4/+'Age Factors'!P15,0)</f>
        <v>8829</v>
      </c>
      <c r="Q15" s="66">
        <f>ROUND(+Q$4/+'Age Factors'!Q15,0)</f>
        <v>10734</v>
      </c>
      <c r="R15" s="66">
        <f>ROUND(+R$4/+'Age Factors'!R15,0)</f>
        <v>19493</v>
      </c>
      <c r="S15" s="66">
        <f>ROUND(+S$4/+'Age Factors'!S15,0)</f>
        <v>25893</v>
      </c>
      <c r="T15" s="66">
        <f>ROUND(+T$4/+'Age Factors'!T15,0)</f>
        <v>43574</v>
      </c>
      <c r="U15" s="66">
        <f>ROUND(+U$4/+'Age Factors'!U15,0)</f>
        <v>47744</v>
      </c>
      <c r="V15" s="66">
        <f>ROUND(+V$4/+'Age Factors'!V15,0)</f>
        <v>63220</v>
      </c>
      <c r="W15" s="52"/>
    </row>
    <row r="16" spans="1:23" x14ac:dyDescent="0.2">
      <c r="A16" s="62">
        <v>15</v>
      </c>
      <c r="B16" s="67">
        <f>ROUND(+B$4/+'Age Factors'!B16,0)</f>
        <v>266</v>
      </c>
      <c r="C16" s="67">
        <f>ROUND(+C$4/+'Age Factors'!C16,0)</f>
        <v>929</v>
      </c>
      <c r="D16" s="67">
        <f>ROUND(+D$4/+'Age Factors'!D16,0)</f>
        <v>1116</v>
      </c>
      <c r="E16" s="67">
        <f>ROUND(+E$4/+'Age Factors'!E16,0)</f>
        <v>1197</v>
      </c>
      <c r="F16" s="67">
        <f>ROUND(+F$4/+'Age Factors'!F16,0)</f>
        <v>1506</v>
      </c>
      <c r="G16" s="67">
        <f>ROUND(+G$4/+'Age Factors'!G16,0)</f>
        <v>1515</v>
      </c>
      <c r="H16" s="67">
        <f>ROUND(+H$4/+'Age Factors'!H16,0)</f>
        <v>1905</v>
      </c>
      <c r="I16" s="67">
        <f>ROUND(+I$4/+'Age Factors'!I16,0)</f>
        <v>2304</v>
      </c>
      <c r="J16" s="67">
        <f>ROUND(+J$4/+'Age Factors'!J16,0)</f>
        <v>2929</v>
      </c>
      <c r="K16" s="67">
        <f>ROUND(+K$4/+'Age Factors'!K16,0)</f>
        <v>3160</v>
      </c>
      <c r="L16" s="67">
        <f>ROUND(+L$4/+'Age Factors'!L16,0)</f>
        <v>4021</v>
      </c>
      <c r="M16" s="67">
        <f>ROUND(+M$4/+'Age Factors'!M16,0)</f>
        <v>4262</v>
      </c>
      <c r="N16" s="67">
        <f>ROUND(+N$4/+'Age Factors'!N16,0)</f>
        <v>5074</v>
      </c>
      <c r="O16" s="67">
        <f>ROUND(+O$4/+'Age Factors'!O16,0)</f>
        <v>6121</v>
      </c>
      <c r="P16" s="67">
        <f>ROUND(+P$4/+'Age Factors'!P16,0)</f>
        <v>8668</v>
      </c>
      <c r="Q16" s="67">
        <f>ROUND(+Q$4/+'Age Factors'!Q16,0)</f>
        <v>10539</v>
      </c>
      <c r="R16" s="67">
        <f>ROUND(+R$4/+'Age Factors'!R16,0)</f>
        <v>19138</v>
      </c>
      <c r="S16" s="67">
        <f>ROUND(+S$4/+'Age Factors'!S16,0)</f>
        <v>25421</v>
      </c>
      <c r="T16" s="67">
        <f>ROUND(+T$4/+'Age Factors'!T16,0)</f>
        <v>42780</v>
      </c>
      <c r="U16" s="67">
        <f>ROUND(+U$4/+'Age Factors'!U16,0)</f>
        <v>46875</v>
      </c>
      <c r="V16" s="67">
        <f>ROUND(+V$4/+'Age Factors'!V16,0)</f>
        <v>62069</v>
      </c>
      <c r="W16" s="52"/>
    </row>
    <row r="17" spans="1:23" x14ac:dyDescent="0.2">
      <c r="A17" s="54">
        <v>16</v>
      </c>
      <c r="B17" s="66">
        <f>ROUND(+B$4/+'Age Factors'!B17,0)</f>
        <v>261</v>
      </c>
      <c r="C17" s="66">
        <f>ROUND(+C$4/+'Age Factors'!C17,0)</f>
        <v>913</v>
      </c>
      <c r="D17" s="66">
        <f>ROUND(+D$4/+'Age Factors'!D17,0)</f>
        <v>1097</v>
      </c>
      <c r="E17" s="66">
        <f>ROUND(+E$4/+'Age Factors'!E17,0)</f>
        <v>1178</v>
      </c>
      <c r="F17" s="66">
        <f>ROUND(+F$4/+'Age Factors'!F17,0)</f>
        <v>1481</v>
      </c>
      <c r="G17" s="66">
        <f>ROUND(+G$4/+'Age Factors'!G17,0)</f>
        <v>1490</v>
      </c>
      <c r="H17" s="66">
        <f>ROUND(+H$4/+'Age Factors'!H17,0)</f>
        <v>1873</v>
      </c>
      <c r="I17" s="66">
        <f>ROUND(+I$4/+'Age Factors'!I17,0)</f>
        <v>2265</v>
      </c>
      <c r="J17" s="66">
        <f>ROUND(+J$4/+'Age Factors'!J17,0)</f>
        <v>2877</v>
      </c>
      <c r="K17" s="66">
        <f>ROUND(+K$4/+'Age Factors'!K17,0)</f>
        <v>3103</v>
      </c>
      <c r="L17" s="66">
        <f>ROUND(+L$4/+'Age Factors'!L17,0)</f>
        <v>3941</v>
      </c>
      <c r="M17" s="66">
        <f>ROUND(+M$4/+'Age Factors'!M17,0)</f>
        <v>4176</v>
      </c>
      <c r="N17" s="66">
        <f>ROUND(+N$4/+'Age Factors'!N17,0)</f>
        <v>4971</v>
      </c>
      <c r="O17" s="66">
        <f>ROUND(+O$4/+'Age Factors'!O17,0)</f>
        <v>6003</v>
      </c>
      <c r="P17" s="66">
        <f>ROUND(+P$4/+'Age Factors'!P17,0)</f>
        <v>8521</v>
      </c>
      <c r="Q17" s="66">
        <f>ROUND(+Q$4/+'Age Factors'!Q17,0)</f>
        <v>10360</v>
      </c>
      <c r="R17" s="66">
        <f>ROUND(+R$4/+'Age Factors'!R17,0)</f>
        <v>18814</v>
      </c>
      <c r="S17" s="66">
        <f>ROUND(+S$4/+'Age Factors'!S17,0)</f>
        <v>24990</v>
      </c>
      <c r="T17" s="66">
        <f>ROUND(+T$4/+'Age Factors'!T17,0)</f>
        <v>42055</v>
      </c>
      <c r="U17" s="66">
        <f>ROUND(+U$4/+'Age Factors'!U17,0)</f>
        <v>46081</v>
      </c>
      <c r="V17" s="66">
        <f>ROUND(+V$4/+'Age Factors'!V17,0)</f>
        <v>61017</v>
      </c>
      <c r="W17" s="52"/>
    </row>
    <row r="18" spans="1:23" x14ac:dyDescent="0.2">
      <c r="A18" s="54">
        <v>17</v>
      </c>
      <c r="B18" s="66">
        <f>ROUND(+B$4/+'Age Factors'!B18,0)</f>
        <v>257</v>
      </c>
      <c r="C18" s="66">
        <f>ROUND(+C$4/+'Age Factors'!C18,0)</f>
        <v>898</v>
      </c>
      <c r="D18" s="66">
        <f>ROUND(+D$4/+'Age Factors'!D18,0)</f>
        <v>1079</v>
      </c>
      <c r="E18" s="66">
        <f>ROUND(+E$4/+'Age Factors'!E18,0)</f>
        <v>1159</v>
      </c>
      <c r="F18" s="66">
        <f>ROUND(+F$4/+'Age Factors'!F18,0)</f>
        <v>1457</v>
      </c>
      <c r="G18" s="66">
        <f>ROUND(+G$4/+'Age Factors'!G18,0)</f>
        <v>1465</v>
      </c>
      <c r="H18" s="66">
        <f>ROUND(+H$4/+'Age Factors'!H18,0)</f>
        <v>1842</v>
      </c>
      <c r="I18" s="66">
        <f>ROUND(+I$4/+'Age Factors'!I18,0)</f>
        <v>2226</v>
      </c>
      <c r="J18" s="66">
        <f>ROUND(+J$4/+'Age Factors'!J18,0)</f>
        <v>2826</v>
      </c>
      <c r="K18" s="66">
        <f>ROUND(+K$4/+'Age Factors'!K18,0)</f>
        <v>3048</v>
      </c>
      <c r="L18" s="66">
        <f>ROUND(+L$4/+'Age Factors'!L18,0)</f>
        <v>3865</v>
      </c>
      <c r="M18" s="66">
        <f>ROUND(+M$4/+'Age Factors'!M18,0)</f>
        <v>4092</v>
      </c>
      <c r="N18" s="66">
        <f>ROUND(+N$4/+'Age Factors'!N18,0)</f>
        <v>4871</v>
      </c>
      <c r="O18" s="66">
        <f>ROUND(+O$4/+'Age Factors'!O18,0)</f>
        <v>5890</v>
      </c>
      <c r="P18" s="66">
        <f>ROUND(+P$4/+'Age Factors'!P18,0)</f>
        <v>8379</v>
      </c>
      <c r="Q18" s="66">
        <f>ROUND(+Q$4/+'Age Factors'!Q18,0)</f>
        <v>10188</v>
      </c>
      <c r="R18" s="66">
        <f>ROUND(+R$4/+'Age Factors'!R18,0)</f>
        <v>18500</v>
      </c>
      <c r="S18" s="66">
        <f>ROUND(+S$4/+'Age Factors'!S18,0)</f>
        <v>24574</v>
      </c>
      <c r="T18" s="66">
        <f>ROUND(+T$4/+'Age Factors'!T18,0)</f>
        <v>41354</v>
      </c>
      <c r="U18" s="66">
        <f>ROUND(+U$4/+'Age Factors'!U18,0)</f>
        <v>45313</v>
      </c>
      <c r="V18" s="66">
        <f>ROUND(+V$4/+'Age Factors'!V18,0)</f>
        <v>60000</v>
      </c>
      <c r="W18" s="52"/>
    </row>
    <row r="19" spans="1:23" x14ac:dyDescent="0.2">
      <c r="A19" s="54">
        <v>18</v>
      </c>
      <c r="B19" s="66">
        <f>ROUND(+B$4/+'Age Factors'!B19,0)</f>
        <v>254</v>
      </c>
      <c r="C19" s="66">
        <f>ROUND(+C$4/+'Age Factors'!C19,0)</f>
        <v>888</v>
      </c>
      <c r="D19" s="66">
        <f>ROUND(+D$4/+'Age Factors'!D19,0)</f>
        <v>1066</v>
      </c>
      <c r="E19" s="66">
        <f>ROUND(+E$4/+'Age Factors'!E19,0)</f>
        <v>1145</v>
      </c>
      <c r="F19" s="66">
        <f>ROUND(+F$4/+'Age Factors'!F19,0)</f>
        <v>1437</v>
      </c>
      <c r="G19" s="66">
        <f>ROUND(+G$4/+'Age Factors'!G19,0)</f>
        <v>1445</v>
      </c>
      <c r="H19" s="66">
        <f>ROUND(+H$4/+'Age Factors'!H19,0)</f>
        <v>1816</v>
      </c>
      <c r="I19" s="66">
        <f>ROUND(+I$4/+'Age Factors'!I19,0)</f>
        <v>2194</v>
      </c>
      <c r="J19" s="66">
        <f>ROUND(+J$4/+'Age Factors'!J19,0)</f>
        <v>2784</v>
      </c>
      <c r="K19" s="66">
        <f>ROUND(+K$4/+'Age Factors'!K19,0)</f>
        <v>3001</v>
      </c>
      <c r="L19" s="66">
        <f>ROUND(+L$4/+'Age Factors'!L19,0)</f>
        <v>3799</v>
      </c>
      <c r="M19" s="66">
        <f>ROUND(+M$4/+'Age Factors'!M19,0)</f>
        <v>4020</v>
      </c>
      <c r="N19" s="66">
        <f>ROUND(+N$4/+'Age Factors'!N19,0)</f>
        <v>4785</v>
      </c>
      <c r="O19" s="66">
        <f>ROUND(+O$4/+'Age Factors'!O19,0)</f>
        <v>5792</v>
      </c>
      <c r="P19" s="66">
        <f>ROUND(+P$4/+'Age Factors'!P19,0)</f>
        <v>8255</v>
      </c>
      <c r="Q19" s="66">
        <f>ROUND(+Q$4/+'Age Factors'!Q19,0)</f>
        <v>10037</v>
      </c>
      <c r="R19" s="66">
        <f>ROUND(+R$4/+'Age Factors'!R19,0)</f>
        <v>18227</v>
      </c>
      <c r="S19" s="66">
        <f>ROUND(+S$4/+'Age Factors'!S19,0)</f>
        <v>24211</v>
      </c>
      <c r="T19" s="66">
        <f>ROUND(+T$4/+'Age Factors'!T19,0)</f>
        <v>40743</v>
      </c>
      <c r="U19" s="66">
        <f>ROUND(+U$4/+'Age Factors'!U19,0)</f>
        <v>44643</v>
      </c>
      <c r="V19" s="66">
        <f>ROUND(+V$4/+'Age Factors'!V19,0)</f>
        <v>59113</v>
      </c>
      <c r="W19" s="52"/>
    </row>
    <row r="20" spans="1:23" x14ac:dyDescent="0.2">
      <c r="A20" s="54">
        <v>19</v>
      </c>
      <c r="B20" s="66">
        <f>ROUND(+B$4/+'Age Factors'!B20,0)</f>
        <v>253</v>
      </c>
      <c r="C20" s="66">
        <f>ROUND(+C$4/+'Age Factors'!C20,0)</f>
        <v>884</v>
      </c>
      <c r="D20" s="66">
        <f>ROUND(+D$4/+'Age Factors'!D20,0)</f>
        <v>1062</v>
      </c>
      <c r="E20" s="66">
        <f>ROUND(+E$4/+'Age Factors'!E20,0)</f>
        <v>1140</v>
      </c>
      <c r="F20" s="66">
        <f>ROUND(+F$4/+'Age Factors'!F20,0)</f>
        <v>1426</v>
      </c>
      <c r="G20" s="66">
        <f>ROUND(+G$4/+'Age Factors'!G20,0)</f>
        <v>1434</v>
      </c>
      <c r="H20" s="66">
        <f>ROUND(+H$4/+'Age Factors'!H20,0)</f>
        <v>1797</v>
      </c>
      <c r="I20" s="66">
        <f>ROUND(+I$4/+'Age Factors'!I20,0)</f>
        <v>2173</v>
      </c>
      <c r="J20" s="66">
        <f>ROUND(+J$4/+'Age Factors'!J20,0)</f>
        <v>2755</v>
      </c>
      <c r="K20" s="66">
        <f>ROUND(+K$4/+'Age Factors'!K20,0)</f>
        <v>2968</v>
      </c>
      <c r="L20" s="66">
        <f>ROUND(+L$4/+'Age Factors'!L20,0)</f>
        <v>3750</v>
      </c>
      <c r="M20" s="66">
        <f>ROUND(+M$4/+'Age Factors'!M20,0)</f>
        <v>3966</v>
      </c>
      <c r="N20" s="66">
        <f>ROUND(+N$4/+'Age Factors'!N20,0)</f>
        <v>4721</v>
      </c>
      <c r="O20" s="66">
        <f>ROUND(+O$4/+'Age Factors'!O20,0)</f>
        <v>5718</v>
      </c>
      <c r="P20" s="66">
        <f>ROUND(+P$4/+'Age Factors'!P20,0)</f>
        <v>8162</v>
      </c>
      <c r="Q20" s="66">
        <f>ROUND(+Q$4/+'Age Factors'!Q20,0)</f>
        <v>9923</v>
      </c>
      <c r="R20" s="66">
        <f>ROUND(+R$4/+'Age Factors'!R20,0)</f>
        <v>18019</v>
      </c>
      <c r="S20" s="66">
        <f>ROUND(+S$4/+'Age Factors'!S20,0)</f>
        <v>23936</v>
      </c>
      <c r="T20" s="66">
        <f>ROUND(+T$4/+'Age Factors'!T20,0)</f>
        <v>40280</v>
      </c>
      <c r="U20" s="66">
        <f>ROUND(+U$4/+'Age Factors'!U20,0)</f>
        <v>44136</v>
      </c>
      <c r="V20" s="66">
        <f>ROUND(+V$4/+'Age Factors'!V20,0)</f>
        <v>58442</v>
      </c>
      <c r="W20" s="52"/>
    </row>
    <row r="21" spans="1:23" x14ac:dyDescent="0.2">
      <c r="A21" s="62">
        <v>20</v>
      </c>
      <c r="B21" s="67">
        <f>ROUND(+B$4/+'Age Factors'!B21,0)</f>
        <v>253</v>
      </c>
      <c r="C21" s="67">
        <f>ROUND(+C$4/+'Age Factors'!C21,0)</f>
        <v>884</v>
      </c>
      <c r="D21" s="67">
        <f>ROUND(+D$4/+'Age Factors'!D21,0)</f>
        <v>1062</v>
      </c>
      <c r="E21" s="67">
        <f>ROUND(+E$4/+'Age Factors'!E21,0)</f>
        <v>1140</v>
      </c>
      <c r="F21" s="67">
        <f>ROUND(+F$4/+'Age Factors'!F21,0)</f>
        <v>1422</v>
      </c>
      <c r="G21" s="67">
        <f>ROUND(+G$4/+'Age Factors'!G21,0)</f>
        <v>1430</v>
      </c>
      <c r="H21" s="67">
        <f>ROUND(+H$4/+'Age Factors'!H21,0)</f>
        <v>1787</v>
      </c>
      <c r="I21" s="67">
        <f>ROUND(+I$4/+'Age Factors'!I21,0)</f>
        <v>2162</v>
      </c>
      <c r="J21" s="67">
        <f>ROUND(+J$4/+'Age Factors'!J21,0)</f>
        <v>2739</v>
      </c>
      <c r="K21" s="67">
        <f>ROUND(+K$4/+'Age Factors'!K21,0)</f>
        <v>2947</v>
      </c>
      <c r="L21" s="67">
        <f>ROUND(+L$4/+'Age Factors'!L21,0)</f>
        <v>3715</v>
      </c>
      <c r="M21" s="67">
        <f>ROUND(+M$4/+'Age Factors'!M21,0)</f>
        <v>3928</v>
      </c>
      <c r="N21" s="67">
        <f>ROUND(+N$4/+'Age Factors'!N21,0)</f>
        <v>4676</v>
      </c>
      <c r="O21" s="67">
        <f>ROUND(+O$4/+'Age Factors'!O21,0)</f>
        <v>5666</v>
      </c>
      <c r="P21" s="67">
        <f>ROUND(+P$4/+'Age Factors'!P21,0)</f>
        <v>8096</v>
      </c>
      <c r="Q21" s="67">
        <f>ROUND(+Q$4/+'Age Factors'!Q21,0)</f>
        <v>9843</v>
      </c>
      <c r="R21" s="67">
        <f>ROUND(+R$4/+'Age Factors'!R21,0)</f>
        <v>17874</v>
      </c>
      <c r="S21" s="67">
        <f>ROUND(+S$4/+'Age Factors'!S21,0)</f>
        <v>23743</v>
      </c>
      <c r="T21" s="67">
        <f>ROUND(+T$4/+'Age Factors'!T21,0)</f>
        <v>39956</v>
      </c>
      <c r="U21" s="67">
        <f>ROUND(+U$4/+'Age Factors'!U21,0)</f>
        <v>43780</v>
      </c>
      <c r="V21" s="67">
        <f>ROUND(+V$4/+'Age Factors'!V21,0)</f>
        <v>57971</v>
      </c>
      <c r="W21" s="52"/>
    </row>
    <row r="22" spans="1:23" x14ac:dyDescent="0.2">
      <c r="A22" s="54">
        <v>21</v>
      </c>
      <c r="B22" s="66">
        <f>ROUND(+B$4/+'Age Factors'!B22,0)</f>
        <v>253</v>
      </c>
      <c r="C22" s="66">
        <f>ROUND(+C$4/+'Age Factors'!C22,0)</f>
        <v>884</v>
      </c>
      <c r="D22" s="66">
        <f>ROUND(+D$4/+'Age Factors'!D22,0)</f>
        <v>1062</v>
      </c>
      <c r="E22" s="66">
        <f>ROUND(+E$4/+'Age Factors'!E22,0)</f>
        <v>1140</v>
      </c>
      <c r="F22" s="66">
        <f>ROUND(+F$4/+'Age Factors'!F22,0)</f>
        <v>1422</v>
      </c>
      <c r="G22" s="66">
        <f>ROUND(+G$4/+'Age Factors'!G22,0)</f>
        <v>1430</v>
      </c>
      <c r="H22" s="66">
        <f>ROUND(+H$4/+'Age Factors'!H22,0)</f>
        <v>1783</v>
      </c>
      <c r="I22" s="66">
        <f>ROUND(+I$4/+'Age Factors'!I22,0)</f>
        <v>2160</v>
      </c>
      <c r="J22" s="66">
        <f>ROUND(+J$4/+'Age Factors'!J22,0)</f>
        <v>2735</v>
      </c>
      <c r="K22" s="66">
        <f>ROUND(+K$4/+'Age Factors'!K22,0)</f>
        <v>2940</v>
      </c>
      <c r="L22" s="66">
        <f>ROUND(+L$4/+'Age Factors'!L22,0)</f>
        <v>3696</v>
      </c>
      <c r="M22" s="66">
        <f>ROUND(+M$4/+'Age Factors'!M22,0)</f>
        <v>3905</v>
      </c>
      <c r="N22" s="66">
        <f>ROUND(+N$4/+'Age Factors'!N22,0)</f>
        <v>4649</v>
      </c>
      <c r="O22" s="66">
        <f>ROUND(+O$4/+'Age Factors'!O22,0)</f>
        <v>5635</v>
      </c>
      <c r="P22" s="66">
        <f>ROUND(+P$4/+'Age Factors'!P22,0)</f>
        <v>8057</v>
      </c>
      <c r="Q22" s="66">
        <f>ROUND(+Q$4/+'Age Factors'!Q22,0)</f>
        <v>9796</v>
      </c>
      <c r="R22" s="66">
        <f>ROUND(+R$4/+'Age Factors'!R22,0)</f>
        <v>17788</v>
      </c>
      <c r="S22" s="66">
        <f>ROUND(+S$4/+'Age Factors'!S22,0)</f>
        <v>23629</v>
      </c>
      <c r="T22" s="66">
        <f>ROUND(+T$4/+'Age Factors'!T22,0)</f>
        <v>39764</v>
      </c>
      <c r="U22" s="66">
        <f>ROUND(+U$4/+'Age Factors'!U22,0)</f>
        <v>43570</v>
      </c>
      <c r="V22" s="66">
        <f>ROUND(+V$4/+'Age Factors'!V22,0)</f>
        <v>57692</v>
      </c>
      <c r="W22" s="52"/>
    </row>
    <row r="23" spans="1:23" x14ac:dyDescent="0.2">
      <c r="A23" s="54">
        <v>22</v>
      </c>
      <c r="B23" s="66">
        <f>ROUND(+B$4/+'Age Factors'!B23,0)</f>
        <v>253</v>
      </c>
      <c r="C23" s="66">
        <f>ROUND(+C$4/+'Age Factors'!C23,0)</f>
        <v>884</v>
      </c>
      <c r="D23" s="66">
        <f>ROUND(+D$4/+'Age Factors'!D23,0)</f>
        <v>1062</v>
      </c>
      <c r="E23" s="66">
        <f>ROUND(+E$4/+'Age Factors'!E23,0)</f>
        <v>1140</v>
      </c>
      <c r="F23" s="66">
        <f>ROUND(+F$4/+'Age Factors'!F23,0)</f>
        <v>1422</v>
      </c>
      <c r="G23" s="66">
        <f>ROUND(+G$4/+'Age Factors'!G23,0)</f>
        <v>1430</v>
      </c>
      <c r="H23" s="66">
        <f>ROUND(+H$4/+'Age Factors'!H23,0)</f>
        <v>1783</v>
      </c>
      <c r="I23" s="66">
        <f>ROUND(+I$4/+'Age Factors'!I23,0)</f>
        <v>2160</v>
      </c>
      <c r="J23" s="66">
        <f>ROUND(+J$4/+'Age Factors'!J23,0)</f>
        <v>2735</v>
      </c>
      <c r="K23" s="66">
        <f>ROUND(+K$4/+'Age Factors'!K23,0)</f>
        <v>2940</v>
      </c>
      <c r="L23" s="66">
        <f>ROUND(+L$4/+'Age Factors'!L23,0)</f>
        <v>3690</v>
      </c>
      <c r="M23" s="66">
        <f>ROUND(+M$4/+'Age Factors'!M23,0)</f>
        <v>3898</v>
      </c>
      <c r="N23" s="66">
        <f>ROUND(+N$4/+'Age Factors'!N23,0)</f>
        <v>4640</v>
      </c>
      <c r="O23" s="66">
        <f>ROUND(+O$4/+'Age Factors'!O23,0)</f>
        <v>5625</v>
      </c>
      <c r="P23" s="66">
        <f>ROUND(+P$4/+'Age Factors'!P23,0)</f>
        <v>8044</v>
      </c>
      <c r="Q23" s="66">
        <f>ROUND(+Q$4/+'Age Factors'!Q23,0)</f>
        <v>9780</v>
      </c>
      <c r="R23" s="66">
        <f>ROUND(+R$4/+'Age Factors'!R23,0)</f>
        <v>17760</v>
      </c>
      <c r="S23" s="66">
        <f>ROUND(+S$4/+'Age Factors'!S23,0)</f>
        <v>23591</v>
      </c>
      <c r="T23" s="66">
        <f>ROUND(+T$4/+'Age Factors'!T23,0)</f>
        <v>39700</v>
      </c>
      <c r="U23" s="66">
        <f>ROUND(+U$4/+'Age Factors'!U23,0)</f>
        <v>43500</v>
      </c>
      <c r="V23" s="66">
        <f>ROUND(+V$4/+'Age Factors'!V23,0)</f>
        <v>57600</v>
      </c>
      <c r="W23" s="52"/>
    </row>
    <row r="24" spans="1:23" x14ac:dyDescent="0.2">
      <c r="A24" s="54">
        <v>23</v>
      </c>
      <c r="B24" s="66">
        <f>ROUND(+B$4/+'Age Factors'!B24,0)</f>
        <v>253</v>
      </c>
      <c r="C24" s="66">
        <f>ROUND(+C$4/+'Age Factors'!C24,0)</f>
        <v>884</v>
      </c>
      <c r="D24" s="66">
        <f>ROUND(+D$4/+'Age Factors'!D24,0)</f>
        <v>1062</v>
      </c>
      <c r="E24" s="66">
        <f>ROUND(+E$4/+'Age Factors'!E24,0)</f>
        <v>1140</v>
      </c>
      <c r="F24" s="66">
        <f>ROUND(+F$4/+'Age Factors'!F24,0)</f>
        <v>1422</v>
      </c>
      <c r="G24" s="66">
        <f>ROUND(+G$4/+'Age Factors'!G24,0)</f>
        <v>1430</v>
      </c>
      <c r="H24" s="66">
        <f>ROUND(+H$4/+'Age Factors'!H24,0)</f>
        <v>1783</v>
      </c>
      <c r="I24" s="66">
        <f>ROUND(+I$4/+'Age Factors'!I24,0)</f>
        <v>2160</v>
      </c>
      <c r="J24" s="66">
        <f>ROUND(+J$4/+'Age Factors'!J24,0)</f>
        <v>2735</v>
      </c>
      <c r="K24" s="66">
        <f>ROUND(+K$4/+'Age Factors'!K24,0)</f>
        <v>2940</v>
      </c>
      <c r="L24" s="66">
        <f>ROUND(+L$4/+'Age Factors'!L24,0)</f>
        <v>3690</v>
      </c>
      <c r="M24" s="66">
        <f>ROUND(+M$4/+'Age Factors'!M24,0)</f>
        <v>3898</v>
      </c>
      <c r="N24" s="66">
        <f>ROUND(+N$4/+'Age Factors'!N24,0)</f>
        <v>4640</v>
      </c>
      <c r="O24" s="66">
        <f>ROUND(+O$4/+'Age Factors'!O24,0)</f>
        <v>5625</v>
      </c>
      <c r="P24" s="66">
        <f>ROUND(+P$4/+'Age Factors'!P24,0)</f>
        <v>8044</v>
      </c>
      <c r="Q24" s="66">
        <f>ROUND(+Q$4/+'Age Factors'!Q24,0)</f>
        <v>9780</v>
      </c>
      <c r="R24" s="66">
        <f>ROUND(+R$4/+'Age Factors'!R24,0)</f>
        <v>17760</v>
      </c>
      <c r="S24" s="66">
        <f>ROUND(+S$4/+'Age Factors'!S24,0)</f>
        <v>23591</v>
      </c>
      <c r="T24" s="66">
        <f>ROUND(+T$4/+'Age Factors'!T24,0)</f>
        <v>39700</v>
      </c>
      <c r="U24" s="66">
        <f>ROUND(+U$4/+'Age Factors'!U24,0)</f>
        <v>43500</v>
      </c>
      <c r="V24" s="66">
        <f>ROUND(+V$4/+'Age Factors'!V24,0)</f>
        <v>57600</v>
      </c>
      <c r="W24" s="52"/>
    </row>
    <row r="25" spans="1:23" x14ac:dyDescent="0.2">
      <c r="A25" s="54">
        <v>24</v>
      </c>
      <c r="B25" s="66">
        <f>ROUND(+B$4/+'Age Factors'!B25,0)</f>
        <v>253</v>
      </c>
      <c r="C25" s="66">
        <f>ROUND(+C$4/+'Age Factors'!C25,0)</f>
        <v>884</v>
      </c>
      <c r="D25" s="66">
        <f>ROUND(+D$4/+'Age Factors'!D25,0)</f>
        <v>1062</v>
      </c>
      <c r="E25" s="66">
        <f>ROUND(+E$4/+'Age Factors'!E25,0)</f>
        <v>1140</v>
      </c>
      <c r="F25" s="66">
        <f>ROUND(+F$4/+'Age Factors'!F25,0)</f>
        <v>1422</v>
      </c>
      <c r="G25" s="66">
        <f>ROUND(+G$4/+'Age Factors'!G25,0)</f>
        <v>1430</v>
      </c>
      <c r="H25" s="66">
        <f>ROUND(+H$4/+'Age Factors'!H25,0)</f>
        <v>1783</v>
      </c>
      <c r="I25" s="66">
        <f>ROUND(+I$4/+'Age Factors'!I25,0)</f>
        <v>2160</v>
      </c>
      <c r="J25" s="66">
        <f>ROUND(+J$4/+'Age Factors'!J25,0)</f>
        <v>2735</v>
      </c>
      <c r="K25" s="66">
        <f>ROUND(+K$4/+'Age Factors'!K25,0)</f>
        <v>2940</v>
      </c>
      <c r="L25" s="66">
        <f>ROUND(+L$4/+'Age Factors'!L25,0)</f>
        <v>3690</v>
      </c>
      <c r="M25" s="66">
        <f>ROUND(+M$4/+'Age Factors'!M25,0)</f>
        <v>3898</v>
      </c>
      <c r="N25" s="66">
        <f>ROUND(+N$4/+'Age Factors'!N25,0)</f>
        <v>4640</v>
      </c>
      <c r="O25" s="66">
        <f>ROUND(+O$4/+'Age Factors'!O25,0)</f>
        <v>5625</v>
      </c>
      <c r="P25" s="66">
        <f>ROUND(+P$4/+'Age Factors'!P25,0)</f>
        <v>8044</v>
      </c>
      <c r="Q25" s="66">
        <f>ROUND(+Q$4/+'Age Factors'!Q25,0)</f>
        <v>9780</v>
      </c>
      <c r="R25" s="66">
        <f>ROUND(+R$4/+'Age Factors'!R25,0)</f>
        <v>17760</v>
      </c>
      <c r="S25" s="66">
        <f>ROUND(+S$4/+'Age Factors'!S25,0)</f>
        <v>23591</v>
      </c>
      <c r="T25" s="66">
        <f>ROUND(+T$4/+'Age Factors'!T25,0)</f>
        <v>39700</v>
      </c>
      <c r="U25" s="66">
        <f>ROUND(+U$4/+'Age Factors'!U25,0)</f>
        <v>43500</v>
      </c>
      <c r="V25" s="66">
        <f>ROUND(+V$4/+'Age Factors'!V25,0)</f>
        <v>57600</v>
      </c>
      <c r="W25" s="52"/>
    </row>
    <row r="26" spans="1:23" x14ac:dyDescent="0.2">
      <c r="A26" s="62">
        <v>25</v>
      </c>
      <c r="B26" s="67">
        <f>ROUND(+B$4/+'Age Factors'!B26,0)</f>
        <v>253</v>
      </c>
      <c r="C26" s="67">
        <f>ROUND(+C$4/+'Age Factors'!C26,0)</f>
        <v>884</v>
      </c>
      <c r="D26" s="67">
        <f>ROUND(+D$4/+'Age Factors'!D26,0)</f>
        <v>1062</v>
      </c>
      <c r="E26" s="67">
        <f>ROUND(+E$4/+'Age Factors'!E26,0)</f>
        <v>1140</v>
      </c>
      <c r="F26" s="67">
        <f>ROUND(+F$4/+'Age Factors'!F26,0)</f>
        <v>1422</v>
      </c>
      <c r="G26" s="67">
        <f>ROUND(+G$4/+'Age Factors'!G26,0)</f>
        <v>1430</v>
      </c>
      <c r="H26" s="67">
        <f>ROUND(+H$4/+'Age Factors'!H26,0)</f>
        <v>1783</v>
      </c>
      <c r="I26" s="67">
        <f>ROUND(+I$4/+'Age Factors'!I26,0)</f>
        <v>2160</v>
      </c>
      <c r="J26" s="67">
        <f>ROUND(+J$4/+'Age Factors'!J26,0)</f>
        <v>2735</v>
      </c>
      <c r="K26" s="67">
        <f>ROUND(+K$4/+'Age Factors'!K26,0)</f>
        <v>2940</v>
      </c>
      <c r="L26" s="67">
        <f>ROUND(+L$4/+'Age Factors'!L26,0)</f>
        <v>3690</v>
      </c>
      <c r="M26" s="67">
        <f>ROUND(+M$4/+'Age Factors'!M26,0)</f>
        <v>3898</v>
      </c>
      <c r="N26" s="67">
        <f>ROUND(+N$4/+'Age Factors'!N26,0)</f>
        <v>4640</v>
      </c>
      <c r="O26" s="67">
        <f>ROUND(+O$4/+'Age Factors'!O26,0)</f>
        <v>5625</v>
      </c>
      <c r="P26" s="67">
        <f>ROUND(+P$4/+'Age Factors'!P26,0)</f>
        <v>8044</v>
      </c>
      <c r="Q26" s="67">
        <f>ROUND(+Q$4/+'Age Factors'!Q26,0)</f>
        <v>9780</v>
      </c>
      <c r="R26" s="67">
        <f>ROUND(+R$4/+'Age Factors'!R26,0)</f>
        <v>17760</v>
      </c>
      <c r="S26" s="67">
        <f>ROUND(+S$4/+'Age Factors'!S26,0)</f>
        <v>23591</v>
      </c>
      <c r="T26" s="67">
        <f>ROUND(+T$4/+'Age Factors'!T26,0)</f>
        <v>39700</v>
      </c>
      <c r="U26" s="67">
        <f>ROUND(+U$4/+'Age Factors'!U26,0)</f>
        <v>43500</v>
      </c>
      <c r="V26" s="67">
        <f>ROUND(+V$4/+'Age Factors'!V26,0)</f>
        <v>57600</v>
      </c>
      <c r="W26" s="52"/>
    </row>
    <row r="27" spans="1:23" x14ac:dyDescent="0.2">
      <c r="A27" s="54">
        <v>26</v>
      </c>
      <c r="B27" s="66">
        <f>ROUND(+B$4/+'Age Factors'!B27,0)</f>
        <v>253</v>
      </c>
      <c r="C27" s="66">
        <f>ROUND(+C$4/+'Age Factors'!C27,0)</f>
        <v>884</v>
      </c>
      <c r="D27" s="66">
        <f>ROUND(+D$4/+'Age Factors'!D27,0)</f>
        <v>1062</v>
      </c>
      <c r="E27" s="66">
        <f>ROUND(+E$4/+'Age Factors'!E27,0)</f>
        <v>1140</v>
      </c>
      <c r="F27" s="66">
        <f>ROUND(+F$4/+'Age Factors'!F27,0)</f>
        <v>1422</v>
      </c>
      <c r="G27" s="66">
        <f>ROUND(+G$4/+'Age Factors'!G27,0)</f>
        <v>1430</v>
      </c>
      <c r="H27" s="66">
        <f>ROUND(+H$4/+'Age Factors'!H27,0)</f>
        <v>1783</v>
      </c>
      <c r="I27" s="66">
        <f>ROUND(+I$4/+'Age Factors'!I27,0)</f>
        <v>2160</v>
      </c>
      <c r="J27" s="66">
        <f>ROUND(+J$4/+'Age Factors'!J27,0)</f>
        <v>2735</v>
      </c>
      <c r="K27" s="66">
        <f>ROUND(+K$4/+'Age Factors'!K27,0)</f>
        <v>2940</v>
      </c>
      <c r="L27" s="66">
        <f>ROUND(+L$4/+'Age Factors'!L27,0)</f>
        <v>3690</v>
      </c>
      <c r="M27" s="66">
        <f>ROUND(+M$4/+'Age Factors'!M27,0)</f>
        <v>3898</v>
      </c>
      <c r="N27" s="66">
        <f>ROUND(+N$4/+'Age Factors'!N27,0)</f>
        <v>4640</v>
      </c>
      <c r="O27" s="66">
        <f>ROUND(+O$4/+'Age Factors'!O27,0)</f>
        <v>5625</v>
      </c>
      <c r="P27" s="66">
        <f>ROUND(+P$4/+'Age Factors'!P27,0)</f>
        <v>8044</v>
      </c>
      <c r="Q27" s="66">
        <f>ROUND(+Q$4/+'Age Factors'!Q27,0)</f>
        <v>9780</v>
      </c>
      <c r="R27" s="66">
        <f>ROUND(+R$4/+'Age Factors'!R27,0)</f>
        <v>17760</v>
      </c>
      <c r="S27" s="66">
        <f>ROUND(+S$4/+'Age Factors'!S27,0)</f>
        <v>23591</v>
      </c>
      <c r="T27" s="66">
        <f>ROUND(+T$4/+'Age Factors'!T27,0)</f>
        <v>39700</v>
      </c>
      <c r="U27" s="66">
        <f>ROUND(+U$4/+'Age Factors'!U27,0)</f>
        <v>43500</v>
      </c>
      <c r="V27" s="66">
        <f>ROUND(+V$4/+'Age Factors'!V27,0)</f>
        <v>57600</v>
      </c>
      <c r="W27" s="52"/>
    </row>
    <row r="28" spans="1:23" x14ac:dyDescent="0.2">
      <c r="A28" s="54">
        <v>27</v>
      </c>
      <c r="B28" s="66">
        <f>ROUND(+B$4/+'Age Factors'!B28,0)</f>
        <v>253</v>
      </c>
      <c r="C28" s="66">
        <f>ROUND(+C$4/+'Age Factors'!C28,0)</f>
        <v>884</v>
      </c>
      <c r="D28" s="66">
        <f>ROUND(+D$4/+'Age Factors'!D28,0)</f>
        <v>1062</v>
      </c>
      <c r="E28" s="66">
        <f>ROUND(+E$4/+'Age Factors'!E28,0)</f>
        <v>1140</v>
      </c>
      <c r="F28" s="66">
        <f>ROUND(+F$4/+'Age Factors'!F28,0)</f>
        <v>1422</v>
      </c>
      <c r="G28" s="66">
        <f>ROUND(+G$4/+'Age Factors'!G28,0)</f>
        <v>1430</v>
      </c>
      <c r="H28" s="66">
        <f>ROUND(+H$4/+'Age Factors'!H28,0)</f>
        <v>1783</v>
      </c>
      <c r="I28" s="66">
        <f>ROUND(+I$4/+'Age Factors'!I28,0)</f>
        <v>2160</v>
      </c>
      <c r="J28" s="66">
        <f>ROUND(+J$4/+'Age Factors'!J28,0)</f>
        <v>2735</v>
      </c>
      <c r="K28" s="66">
        <f>ROUND(+K$4/+'Age Factors'!K28,0)</f>
        <v>2940</v>
      </c>
      <c r="L28" s="66">
        <f>ROUND(+L$4/+'Age Factors'!L28,0)</f>
        <v>3690</v>
      </c>
      <c r="M28" s="66">
        <f>ROUND(+M$4/+'Age Factors'!M28,0)</f>
        <v>3898</v>
      </c>
      <c r="N28" s="66">
        <f>ROUND(+N$4/+'Age Factors'!N28,0)</f>
        <v>4640</v>
      </c>
      <c r="O28" s="66">
        <f>ROUND(+O$4/+'Age Factors'!O28,0)</f>
        <v>5625</v>
      </c>
      <c r="P28" s="66">
        <f>ROUND(+P$4/+'Age Factors'!P28,0)</f>
        <v>8044</v>
      </c>
      <c r="Q28" s="66">
        <f>ROUND(+Q$4/+'Age Factors'!Q28,0)</f>
        <v>9780</v>
      </c>
      <c r="R28" s="66">
        <f>ROUND(+R$4/+'Age Factors'!R28,0)</f>
        <v>17760</v>
      </c>
      <c r="S28" s="66">
        <f>ROUND(+S$4/+'Age Factors'!S28,0)</f>
        <v>23591</v>
      </c>
      <c r="T28" s="66">
        <f>ROUND(+T$4/+'Age Factors'!T28,0)</f>
        <v>39700</v>
      </c>
      <c r="U28" s="66">
        <f>ROUND(+U$4/+'Age Factors'!U28,0)</f>
        <v>43500</v>
      </c>
      <c r="V28" s="66">
        <f>ROUND(+V$4/+'Age Factors'!V28,0)</f>
        <v>57600</v>
      </c>
      <c r="W28" s="52"/>
    </row>
    <row r="29" spans="1:23" x14ac:dyDescent="0.2">
      <c r="A29" s="54">
        <v>28</v>
      </c>
      <c r="B29" s="66">
        <f>ROUND(+B$4/+'Age Factors'!B29,0)</f>
        <v>253</v>
      </c>
      <c r="C29" s="66">
        <f>ROUND(+C$4/+'Age Factors'!C29,0)</f>
        <v>884</v>
      </c>
      <c r="D29" s="66">
        <f>ROUND(+D$4/+'Age Factors'!D29,0)</f>
        <v>1062</v>
      </c>
      <c r="E29" s="66">
        <f>ROUND(+E$4/+'Age Factors'!E29,0)</f>
        <v>1140</v>
      </c>
      <c r="F29" s="66">
        <f>ROUND(+F$4/+'Age Factors'!F29,0)</f>
        <v>1422</v>
      </c>
      <c r="G29" s="66">
        <f>ROUND(+G$4/+'Age Factors'!G29,0)</f>
        <v>1430</v>
      </c>
      <c r="H29" s="66">
        <f>ROUND(+H$4/+'Age Factors'!H29,0)</f>
        <v>1783</v>
      </c>
      <c r="I29" s="66">
        <f>ROUND(+I$4/+'Age Factors'!I29,0)</f>
        <v>2160</v>
      </c>
      <c r="J29" s="66">
        <f>ROUND(+J$4/+'Age Factors'!J29,0)</f>
        <v>2735</v>
      </c>
      <c r="K29" s="66">
        <f>ROUND(+K$4/+'Age Factors'!K29,0)</f>
        <v>2940</v>
      </c>
      <c r="L29" s="66">
        <f>ROUND(+L$4/+'Age Factors'!L29,0)</f>
        <v>3690</v>
      </c>
      <c r="M29" s="66">
        <f>ROUND(+M$4/+'Age Factors'!M29,0)</f>
        <v>3898</v>
      </c>
      <c r="N29" s="66">
        <f>ROUND(+N$4/+'Age Factors'!N29,0)</f>
        <v>4640</v>
      </c>
      <c r="O29" s="66">
        <f>ROUND(+O$4/+'Age Factors'!O29,0)</f>
        <v>5625</v>
      </c>
      <c r="P29" s="66">
        <f>ROUND(+P$4/+'Age Factors'!P29,0)</f>
        <v>8044</v>
      </c>
      <c r="Q29" s="66">
        <f>ROUND(+Q$4/+'Age Factors'!Q29,0)</f>
        <v>9780</v>
      </c>
      <c r="R29" s="66">
        <f>ROUND(+R$4/+'Age Factors'!R29,0)</f>
        <v>17760</v>
      </c>
      <c r="S29" s="66">
        <f>ROUND(+S$4/+'Age Factors'!S29,0)</f>
        <v>23591</v>
      </c>
      <c r="T29" s="66">
        <f>ROUND(+T$4/+'Age Factors'!T29,0)</f>
        <v>39700</v>
      </c>
      <c r="U29" s="66">
        <f>ROUND(+U$4/+'Age Factors'!U29,0)</f>
        <v>43500</v>
      </c>
      <c r="V29" s="66">
        <f>ROUND(+V$4/+'Age Factors'!V29,0)</f>
        <v>57600</v>
      </c>
      <c r="W29" s="52"/>
    </row>
    <row r="30" spans="1:23" x14ac:dyDescent="0.2">
      <c r="A30" s="54">
        <v>29</v>
      </c>
      <c r="B30" s="66">
        <f>ROUND(+B$4/+'Age Factors'!B30,0)</f>
        <v>253</v>
      </c>
      <c r="C30" s="66">
        <f>ROUND(+C$4/+'Age Factors'!C30,0)</f>
        <v>884</v>
      </c>
      <c r="D30" s="66">
        <f>ROUND(+D$4/+'Age Factors'!D30,0)</f>
        <v>1062</v>
      </c>
      <c r="E30" s="66">
        <f>ROUND(+E$4/+'Age Factors'!E30,0)</f>
        <v>1140</v>
      </c>
      <c r="F30" s="66">
        <f>ROUND(+F$4/+'Age Factors'!F30,0)</f>
        <v>1422</v>
      </c>
      <c r="G30" s="66">
        <f>ROUND(+G$4/+'Age Factors'!G30,0)</f>
        <v>1430</v>
      </c>
      <c r="H30" s="66">
        <f>ROUND(+H$4/+'Age Factors'!H30,0)</f>
        <v>1785</v>
      </c>
      <c r="I30" s="66">
        <f>ROUND(+I$4/+'Age Factors'!I30,0)</f>
        <v>2161</v>
      </c>
      <c r="J30" s="66">
        <f>ROUND(+J$4/+'Age Factors'!J30,0)</f>
        <v>2736</v>
      </c>
      <c r="K30" s="66">
        <f>ROUND(+K$4/+'Age Factors'!K30,0)</f>
        <v>2940</v>
      </c>
      <c r="L30" s="66">
        <f>ROUND(+L$4/+'Age Factors'!L30,0)</f>
        <v>3690</v>
      </c>
      <c r="M30" s="66">
        <f>ROUND(+M$4/+'Age Factors'!M30,0)</f>
        <v>3898</v>
      </c>
      <c r="N30" s="66">
        <f>ROUND(+N$4/+'Age Factors'!N30,0)</f>
        <v>4640</v>
      </c>
      <c r="O30" s="66">
        <f>ROUND(+O$4/+'Age Factors'!O30,0)</f>
        <v>5625</v>
      </c>
      <c r="P30" s="66">
        <f>ROUND(+P$4/+'Age Factors'!P30,0)</f>
        <v>8044</v>
      </c>
      <c r="Q30" s="66">
        <f>ROUND(+Q$4/+'Age Factors'!Q30,0)</f>
        <v>9780</v>
      </c>
      <c r="R30" s="66">
        <f>ROUND(+R$4/+'Age Factors'!R30,0)</f>
        <v>17760</v>
      </c>
      <c r="S30" s="66">
        <f>ROUND(+S$4/+'Age Factors'!S30,0)</f>
        <v>23591</v>
      </c>
      <c r="T30" s="66">
        <f>ROUND(+T$4/+'Age Factors'!T30,0)</f>
        <v>39700</v>
      </c>
      <c r="U30" s="66">
        <f>ROUND(+U$4/+'Age Factors'!U30,0)</f>
        <v>43500</v>
      </c>
      <c r="V30" s="66">
        <f>ROUND(+V$4/+'Age Factors'!V30,0)</f>
        <v>57600</v>
      </c>
      <c r="W30" s="52"/>
    </row>
    <row r="31" spans="1:23" x14ac:dyDescent="0.2">
      <c r="A31" s="62">
        <v>30</v>
      </c>
      <c r="B31" s="67">
        <f>ROUND(+B$4/+'Age Factors'!B31,0)</f>
        <v>253</v>
      </c>
      <c r="C31" s="67">
        <f>ROUND(+C$4/+'Age Factors'!C31,0)</f>
        <v>884</v>
      </c>
      <c r="D31" s="67">
        <f>ROUND(+D$4/+'Age Factors'!D31,0)</f>
        <v>1062</v>
      </c>
      <c r="E31" s="67">
        <f>ROUND(+E$4/+'Age Factors'!E31,0)</f>
        <v>1140</v>
      </c>
      <c r="F31" s="67">
        <f>ROUND(+F$4/+'Age Factors'!F31,0)</f>
        <v>1423</v>
      </c>
      <c r="G31" s="67">
        <f>ROUND(+G$4/+'Age Factors'!G31,0)</f>
        <v>1431</v>
      </c>
      <c r="H31" s="67">
        <f>ROUND(+H$4/+'Age Factors'!H31,0)</f>
        <v>1787</v>
      </c>
      <c r="I31" s="67">
        <f>ROUND(+I$4/+'Age Factors'!I31,0)</f>
        <v>2163</v>
      </c>
      <c r="J31" s="67">
        <f>ROUND(+J$4/+'Age Factors'!J31,0)</f>
        <v>2737</v>
      </c>
      <c r="K31" s="67">
        <f>ROUND(+K$4/+'Age Factors'!K31,0)</f>
        <v>2942</v>
      </c>
      <c r="L31" s="67">
        <f>ROUND(+L$4/+'Age Factors'!L31,0)</f>
        <v>3691</v>
      </c>
      <c r="M31" s="67">
        <f>ROUND(+M$4/+'Age Factors'!M31,0)</f>
        <v>3899</v>
      </c>
      <c r="N31" s="67">
        <f>ROUND(+N$4/+'Age Factors'!N31,0)</f>
        <v>4640</v>
      </c>
      <c r="O31" s="67">
        <f>ROUND(+O$4/+'Age Factors'!O31,0)</f>
        <v>5625</v>
      </c>
      <c r="P31" s="67">
        <f>ROUND(+P$4/+'Age Factors'!P31,0)</f>
        <v>8044</v>
      </c>
      <c r="Q31" s="67">
        <f>ROUND(+Q$4/+'Age Factors'!Q31,0)</f>
        <v>9780</v>
      </c>
      <c r="R31" s="67">
        <f>ROUND(+R$4/+'Age Factors'!R31,0)</f>
        <v>17760</v>
      </c>
      <c r="S31" s="67">
        <f>ROUND(+S$4/+'Age Factors'!S31,0)</f>
        <v>23591</v>
      </c>
      <c r="T31" s="67">
        <f>ROUND(+T$4/+'Age Factors'!T31,0)</f>
        <v>39700</v>
      </c>
      <c r="U31" s="67">
        <f>ROUND(+U$4/+'Age Factors'!U31,0)</f>
        <v>43500</v>
      </c>
      <c r="V31" s="67">
        <f>ROUND(+V$4/+'Age Factors'!V31,0)</f>
        <v>57600</v>
      </c>
      <c r="W31" s="52"/>
    </row>
    <row r="32" spans="1:23" x14ac:dyDescent="0.2">
      <c r="A32" s="54">
        <v>31</v>
      </c>
      <c r="B32" s="66">
        <f>ROUND(+B$4/+'Age Factors'!B32,0)</f>
        <v>253</v>
      </c>
      <c r="C32" s="66">
        <f>ROUND(+C$4/+'Age Factors'!C32,0)</f>
        <v>884</v>
      </c>
      <c r="D32" s="66">
        <f>ROUND(+D$4/+'Age Factors'!D32,0)</f>
        <v>1063</v>
      </c>
      <c r="E32" s="66">
        <f>ROUND(+E$4/+'Age Factors'!E32,0)</f>
        <v>1141</v>
      </c>
      <c r="F32" s="66">
        <f>ROUND(+F$4/+'Age Factors'!F32,0)</f>
        <v>1425</v>
      </c>
      <c r="G32" s="66">
        <f>ROUND(+G$4/+'Age Factors'!G32,0)</f>
        <v>1433</v>
      </c>
      <c r="H32" s="66">
        <f>ROUND(+H$4/+'Age Factors'!H32,0)</f>
        <v>1789</v>
      </c>
      <c r="I32" s="66">
        <f>ROUND(+I$4/+'Age Factors'!I32,0)</f>
        <v>2166</v>
      </c>
      <c r="J32" s="66">
        <f>ROUND(+J$4/+'Age Factors'!J32,0)</f>
        <v>2741</v>
      </c>
      <c r="K32" s="66">
        <f>ROUND(+K$4/+'Age Factors'!K32,0)</f>
        <v>2945</v>
      </c>
      <c r="L32" s="66">
        <f>ROUND(+L$4/+'Age Factors'!L32,0)</f>
        <v>3694</v>
      </c>
      <c r="M32" s="66">
        <f>ROUND(+M$4/+'Age Factors'!M32,0)</f>
        <v>3902</v>
      </c>
      <c r="N32" s="66">
        <f>ROUND(+N$4/+'Age Factors'!N32,0)</f>
        <v>4642</v>
      </c>
      <c r="O32" s="66">
        <f>ROUND(+O$4/+'Age Factors'!O32,0)</f>
        <v>5626</v>
      </c>
      <c r="P32" s="66">
        <f>ROUND(+P$4/+'Age Factors'!P32,0)</f>
        <v>8044</v>
      </c>
      <c r="Q32" s="66">
        <f>ROUND(+Q$4/+'Age Factors'!Q32,0)</f>
        <v>9780</v>
      </c>
      <c r="R32" s="66">
        <f>ROUND(+R$4/+'Age Factors'!R32,0)</f>
        <v>17760</v>
      </c>
      <c r="S32" s="66">
        <f>ROUND(+S$4/+'Age Factors'!S32,0)</f>
        <v>23591</v>
      </c>
      <c r="T32" s="66">
        <f>ROUND(+T$4/+'Age Factors'!T32,0)</f>
        <v>39700</v>
      </c>
      <c r="U32" s="66">
        <f>ROUND(+U$4/+'Age Factors'!U32,0)</f>
        <v>43500</v>
      </c>
      <c r="V32" s="66">
        <f>ROUND(+V$4/+'Age Factors'!V32,0)</f>
        <v>57600</v>
      </c>
      <c r="W32" s="52"/>
    </row>
    <row r="33" spans="1:23" x14ac:dyDescent="0.2">
      <c r="A33" s="54">
        <v>32</v>
      </c>
      <c r="B33" s="66">
        <f>ROUND(+B$4/+'Age Factors'!B33,0)</f>
        <v>253</v>
      </c>
      <c r="C33" s="66">
        <f>ROUND(+C$4/+'Age Factors'!C33,0)</f>
        <v>885</v>
      </c>
      <c r="D33" s="66">
        <f>ROUND(+D$4/+'Age Factors'!D33,0)</f>
        <v>1064</v>
      </c>
      <c r="E33" s="66">
        <f>ROUND(+E$4/+'Age Factors'!E33,0)</f>
        <v>1143</v>
      </c>
      <c r="F33" s="66">
        <f>ROUND(+F$4/+'Age Factors'!F33,0)</f>
        <v>1427</v>
      </c>
      <c r="G33" s="66">
        <f>ROUND(+G$4/+'Age Factors'!G33,0)</f>
        <v>1435</v>
      </c>
      <c r="H33" s="66">
        <f>ROUND(+H$4/+'Age Factors'!H33,0)</f>
        <v>1793</v>
      </c>
      <c r="I33" s="66">
        <f>ROUND(+I$4/+'Age Factors'!I33,0)</f>
        <v>2170</v>
      </c>
      <c r="J33" s="66">
        <f>ROUND(+J$4/+'Age Factors'!J33,0)</f>
        <v>2745</v>
      </c>
      <c r="K33" s="66">
        <f>ROUND(+K$4/+'Age Factors'!K33,0)</f>
        <v>2950</v>
      </c>
      <c r="L33" s="66">
        <f>ROUND(+L$4/+'Age Factors'!L33,0)</f>
        <v>3700</v>
      </c>
      <c r="M33" s="66">
        <f>ROUND(+M$4/+'Age Factors'!M33,0)</f>
        <v>3907</v>
      </c>
      <c r="N33" s="66">
        <f>ROUND(+N$4/+'Age Factors'!N33,0)</f>
        <v>4647</v>
      </c>
      <c r="O33" s="66">
        <f>ROUND(+O$4/+'Age Factors'!O33,0)</f>
        <v>5630</v>
      </c>
      <c r="P33" s="66">
        <f>ROUND(+P$4/+'Age Factors'!P33,0)</f>
        <v>8045</v>
      </c>
      <c r="Q33" s="66">
        <f>ROUND(+Q$4/+'Age Factors'!Q33,0)</f>
        <v>9781</v>
      </c>
      <c r="R33" s="66">
        <f>ROUND(+R$4/+'Age Factors'!R33,0)</f>
        <v>17762</v>
      </c>
      <c r="S33" s="66">
        <f>ROUND(+S$4/+'Age Factors'!S33,0)</f>
        <v>23593</v>
      </c>
      <c r="T33" s="66">
        <f>ROUND(+T$4/+'Age Factors'!T33,0)</f>
        <v>39704</v>
      </c>
      <c r="U33" s="66">
        <f>ROUND(+U$4/+'Age Factors'!U33,0)</f>
        <v>43504</v>
      </c>
      <c r="V33" s="66">
        <f>ROUND(+V$4/+'Age Factors'!V33,0)</f>
        <v>57606</v>
      </c>
      <c r="W33" s="52"/>
    </row>
    <row r="34" spans="1:23" x14ac:dyDescent="0.2">
      <c r="A34" s="54">
        <v>33</v>
      </c>
      <c r="B34" s="66">
        <f>ROUND(+B$4/+'Age Factors'!B34,0)</f>
        <v>254</v>
      </c>
      <c r="C34" s="66">
        <f>ROUND(+C$4/+'Age Factors'!C34,0)</f>
        <v>886</v>
      </c>
      <c r="D34" s="66">
        <f>ROUND(+D$4/+'Age Factors'!D34,0)</f>
        <v>1066</v>
      </c>
      <c r="E34" s="66">
        <f>ROUND(+E$4/+'Age Factors'!E34,0)</f>
        <v>1145</v>
      </c>
      <c r="F34" s="66">
        <f>ROUND(+F$4/+'Age Factors'!F34,0)</f>
        <v>1430</v>
      </c>
      <c r="G34" s="66">
        <f>ROUND(+G$4/+'Age Factors'!G34,0)</f>
        <v>1439</v>
      </c>
      <c r="H34" s="66">
        <f>ROUND(+H$4/+'Age Factors'!H34,0)</f>
        <v>1797</v>
      </c>
      <c r="I34" s="66">
        <f>ROUND(+I$4/+'Age Factors'!I34,0)</f>
        <v>2175</v>
      </c>
      <c r="J34" s="66">
        <f>ROUND(+J$4/+'Age Factors'!J34,0)</f>
        <v>2751</v>
      </c>
      <c r="K34" s="66">
        <f>ROUND(+K$4/+'Age Factors'!K34,0)</f>
        <v>2957</v>
      </c>
      <c r="L34" s="66">
        <f>ROUND(+L$4/+'Age Factors'!L34,0)</f>
        <v>3707</v>
      </c>
      <c r="M34" s="66">
        <f>ROUND(+M$4/+'Age Factors'!M34,0)</f>
        <v>3914</v>
      </c>
      <c r="N34" s="66">
        <f>ROUND(+N$4/+'Age Factors'!N34,0)</f>
        <v>4655</v>
      </c>
      <c r="O34" s="66">
        <f>ROUND(+O$4/+'Age Factors'!O34,0)</f>
        <v>5637</v>
      </c>
      <c r="P34" s="66">
        <f>ROUND(+P$4/+'Age Factors'!P34,0)</f>
        <v>8050</v>
      </c>
      <c r="Q34" s="66">
        <f>ROUND(+Q$4/+'Age Factors'!Q34,0)</f>
        <v>9787</v>
      </c>
      <c r="R34" s="66">
        <f>ROUND(+R$4/+'Age Factors'!R34,0)</f>
        <v>17772</v>
      </c>
      <c r="S34" s="66">
        <f>ROUND(+S$4/+'Age Factors'!S34,0)</f>
        <v>23608</v>
      </c>
      <c r="T34" s="66">
        <f>ROUND(+T$4/+'Age Factors'!T34,0)</f>
        <v>39728</v>
      </c>
      <c r="U34" s="66">
        <f>ROUND(+U$4/+'Age Factors'!U34,0)</f>
        <v>43530</v>
      </c>
      <c r="V34" s="66">
        <f>ROUND(+V$4/+'Age Factors'!V34,0)</f>
        <v>57640</v>
      </c>
      <c r="W34" s="52"/>
    </row>
    <row r="35" spans="1:23" x14ac:dyDescent="0.2">
      <c r="A35" s="54">
        <v>34</v>
      </c>
      <c r="B35" s="66">
        <f>ROUND(+B$4/+'Age Factors'!B35,0)</f>
        <v>254</v>
      </c>
      <c r="C35" s="66">
        <f>ROUND(+C$4/+'Age Factors'!C35,0)</f>
        <v>888</v>
      </c>
      <c r="D35" s="66">
        <f>ROUND(+D$4/+'Age Factors'!D35,0)</f>
        <v>1068</v>
      </c>
      <c r="E35" s="66">
        <f>ROUND(+E$4/+'Age Factors'!E35,0)</f>
        <v>1147</v>
      </c>
      <c r="F35" s="66">
        <f>ROUND(+F$4/+'Age Factors'!F35,0)</f>
        <v>1434</v>
      </c>
      <c r="G35" s="66">
        <f>ROUND(+G$4/+'Age Factors'!G35,0)</f>
        <v>1442</v>
      </c>
      <c r="H35" s="66">
        <f>ROUND(+H$4/+'Age Factors'!H35,0)</f>
        <v>1803</v>
      </c>
      <c r="I35" s="66">
        <f>ROUND(+I$4/+'Age Factors'!I35,0)</f>
        <v>2181</v>
      </c>
      <c r="J35" s="66">
        <f>ROUND(+J$4/+'Age Factors'!J35,0)</f>
        <v>2759</v>
      </c>
      <c r="K35" s="66">
        <f>ROUND(+K$4/+'Age Factors'!K35,0)</f>
        <v>2964</v>
      </c>
      <c r="L35" s="66">
        <f>ROUND(+L$4/+'Age Factors'!L35,0)</f>
        <v>3716</v>
      </c>
      <c r="M35" s="66">
        <f>ROUND(+M$4/+'Age Factors'!M35,0)</f>
        <v>3924</v>
      </c>
      <c r="N35" s="66">
        <f>ROUND(+N$4/+'Age Factors'!N35,0)</f>
        <v>4665</v>
      </c>
      <c r="O35" s="66">
        <f>ROUND(+O$4/+'Age Factors'!O35,0)</f>
        <v>5648</v>
      </c>
      <c r="P35" s="66">
        <f>ROUND(+P$4/+'Age Factors'!P35,0)</f>
        <v>8059</v>
      </c>
      <c r="Q35" s="66">
        <f>ROUND(+Q$4/+'Age Factors'!Q35,0)</f>
        <v>9799</v>
      </c>
      <c r="R35" s="66">
        <f>ROUND(+R$4/+'Age Factors'!R35,0)</f>
        <v>17794</v>
      </c>
      <c r="S35" s="66">
        <f>ROUND(+S$4/+'Age Factors'!S35,0)</f>
        <v>23636</v>
      </c>
      <c r="T35" s="66">
        <f>ROUND(+T$4/+'Age Factors'!T35,0)</f>
        <v>39776</v>
      </c>
      <c r="U35" s="66">
        <f>ROUND(+U$4/+'Age Factors'!U35,0)</f>
        <v>43583</v>
      </c>
      <c r="V35" s="66">
        <f>ROUND(+V$4/+'Age Factors'!V35,0)</f>
        <v>57710</v>
      </c>
      <c r="W35" s="52"/>
    </row>
    <row r="36" spans="1:23" x14ac:dyDescent="0.2">
      <c r="A36" s="62">
        <v>35</v>
      </c>
      <c r="B36" s="67">
        <f>ROUND(+B$4/+'Age Factors'!B36,0)</f>
        <v>255</v>
      </c>
      <c r="C36" s="67">
        <f>ROUND(+C$4/+'Age Factors'!C36,0)</f>
        <v>890</v>
      </c>
      <c r="D36" s="67">
        <f>ROUND(+D$4/+'Age Factors'!D36,0)</f>
        <v>1071</v>
      </c>
      <c r="E36" s="67">
        <f>ROUND(+E$4/+'Age Factors'!E36,0)</f>
        <v>1150</v>
      </c>
      <c r="F36" s="67">
        <f>ROUND(+F$4/+'Age Factors'!F36,0)</f>
        <v>1439</v>
      </c>
      <c r="G36" s="67">
        <f>ROUND(+G$4/+'Age Factors'!G36,0)</f>
        <v>1447</v>
      </c>
      <c r="H36" s="67">
        <f>ROUND(+H$4/+'Age Factors'!H36,0)</f>
        <v>1809</v>
      </c>
      <c r="I36" s="67">
        <f>ROUND(+I$4/+'Age Factors'!I36,0)</f>
        <v>2189</v>
      </c>
      <c r="J36" s="67">
        <f>ROUND(+J$4/+'Age Factors'!J36,0)</f>
        <v>2767</v>
      </c>
      <c r="K36" s="67">
        <f>ROUND(+K$4/+'Age Factors'!K36,0)</f>
        <v>2973</v>
      </c>
      <c r="L36" s="67">
        <f>ROUND(+L$4/+'Age Factors'!L36,0)</f>
        <v>3727</v>
      </c>
      <c r="M36" s="67">
        <f>ROUND(+M$4/+'Age Factors'!M36,0)</f>
        <v>3936</v>
      </c>
      <c r="N36" s="67">
        <f>ROUND(+N$4/+'Age Factors'!N36,0)</f>
        <v>4678</v>
      </c>
      <c r="O36" s="67">
        <f>ROUND(+O$4/+'Age Factors'!O36,0)</f>
        <v>5662</v>
      </c>
      <c r="P36" s="67">
        <f>ROUND(+P$4/+'Age Factors'!P36,0)</f>
        <v>8075</v>
      </c>
      <c r="Q36" s="67">
        <f>ROUND(+Q$4/+'Age Factors'!Q36,0)</f>
        <v>9818</v>
      </c>
      <c r="R36" s="67">
        <f>ROUND(+R$4/+'Age Factors'!R36,0)</f>
        <v>17830</v>
      </c>
      <c r="S36" s="67">
        <f>ROUND(+S$4/+'Age Factors'!S36,0)</f>
        <v>23683</v>
      </c>
      <c r="T36" s="67">
        <f>ROUND(+T$4/+'Age Factors'!T36,0)</f>
        <v>39855</v>
      </c>
      <c r="U36" s="67">
        <f>ROUND(+U$4/+'Age Factors'!U36,0)</f>
        <v>43670</v>
      </c>
      <c r="V36" s="67">
        <f>ROUND(+V$4/+'Age Factors'!V36,0)</f>
        <v>57826</v>
      </c>
      <c r="W36" s="52"/>
    </row>
    <row r="37" spans="1:23" x14ac:dyDescent="0.2">
      <c r="A37" s="54">
        <v>36</v>
      </c>
      <c r="B37" s="66">
        <f>ROUND(+B$4/+'Age Factors'!B37,0)</f>
        <v>255</v>
      </c>
      <c r="C37" s="66">
        <f>ROUND(+C$4/+'Age Factors'!C37,0)</f>
        <v>892</v>
      </c>
      <c r="D37" s="66">
        <f>ROUND(+D$4/+'Age Factors'!D37,0)</f>
        <v>1074</v>
      </c>
      <c r="E37" s="66">
        <f>ROUND(+E$4/+'Age Factors'!E37,0)</f>
        <v>1154</v>
      </c>
      <c r="F37" s="66">
        <f>ROUND(+F$4/+'Age Factors'!F37,0)</f>
        <v>1444</v>
      </c>
      <c r="G37" s="66">
        <f>ROUND(+G$4/+'Age Factors'!G37,0)</f>
        <v>1452</v>
      </c>
      <c r="H37" s="66">
        <f>ROUND(+H$4/+'Age Factors'!H37,0)</f>
        <v>1816</v>
      </c>
      <c r="I37" s="66">
        <f>ROUND(+I$4/+'Age Factors'!I37,0)</f>
        <v>2197</v>
      </c>
      <c r="J37" s="66">
        <f>ROUND(+J$4/+'Age Factors'!J37,0)</f>
        <v>2777</v>
      </c>
      <c r="K37" s="66">
        <f>ROUND(+K$4/+'Age Factors'!K37,0)</f>
        <v>2984</v>
      </c>
      <c r="L37" s="66">
        <f>ROUND(+L$4/+'Age Factors'!L37,0)</f>
        <v>3740</v>
      </c>
      <c r="M37" s="66">
        <f>ROUND(+M$4/+'Age Factors'!M37,0)</f>
        <v>3949</v>
      </c>
      <c r="N37" s="66">
        <f>ROUND(+N$4/+'Age Factors'!N37,0)</f>
        <v>4694</v>
      </c>
      <c r="O37" s="66">
        <f>ROUND(+O$4/+'Age Factors'!O37,0)</f>
        <v>5680</v>
      </c>
      <c r="P37" s="66">
        <f>ROUND(+P$4/+'Age Factors'!P37,0)</f>
        <v>8097</v>
      </c>
      <c r="Q37" s="66">
        <f>ROUND(+Q$4/+'Age Factors'!Q37,0)</f>
        <v>9844</v>
      </c>
      <c r="R37" s="66">
        <f>ROUND(+R$4/+'Age Factors'!R37,0)</f>
        <v>17876</v>
      </c>
      <c r="S37" s="66">
        <f>ROUND(+S$4/+'Age Factors'!S37,0)</f>
        <v>23745</v>
      </c>
      <c r="T37" s="66">
        <f>ROUND(+T$4/+'Age Factors'!T37,0)</f>
        <v>39960</v>
      </c>
      <c r="U37" s="66">
        <f>ROUND(+U$4/+'Age Factors'!U37,0)</f>
        <v>43785</v>
      </c>
      <c r="V37" s="66">
        <f>ROUND(+V$4/+'Age Factors'!V37,0)</f>
        <v>57977</v>
      </c>
      <c r="W37" s="52"/>
    </row>
    <row r="38" spans="1:23" x14ac:dyDescent="0.2">
      <c r="A38" s="54">
        <v>37</v>
      </c>
      <c r="B38" s="66">
        <f>ROUND(+B$4/+'Age Factors'!B38,0)</f>
        <v>256</v>
      </c>
      <c r="C38" s="66">
        <f>ROUND(+C$4/+'Age Factors'!C38,0)</f>
        <v>896</v>
      </c>
      <c r="D38" s="66">
        <f>ROUND(+D$4/+'Age Factors'!D38,0)</f>
        <v>1079</v>
      </c>
      <c r="E38" s="66">
        <f>ROUND(+E$4/+'Age Factors'!E38,0)</f>
        <v>1159</v>
      </c>
      <c r="F38" s="66">
        <f>ROUND(+F$4/+'Age Factors'!F38,0)</f>
        <v>1450</v>
      </c>
      <c r="G38" s="66">
        <f>ROUND(+G$4/+'Age Factors'!G38,0)</f>
        <v>1458</v>
      </c>
      <c r="H38" s="66">
        <f>ROUND(+H$4/+'Age Factors'!H38,0)</f>
        <v>1824</v>
      </c>
      <c r="I38" s="66">
        <f>ROUND(+I$4/+'Age Factors'!I38,0)</f>
        <v>2206</v>
      </c>
      <c r="J38" s="66">
        <f>ROUND(+J$4/+'Age Factors'!J38,0)</f>
        <v>2789</v>
      </c>
      <c r="K38" s="66">
        <f>ROUND(+K$4/+'Age Factors'!K38,0)</f>
        <v>2997</v>
      </c>
      <c r="L38" s="66">
        <f>ROUND(+L$4/+'Age Factors'!L38,0)</f>
        <v>3755</v>
      </c>
      <c r="M38" s="66">
        <f>ROUND(+M$4/+'Age Factors'!M38,0)</f>
        <v>3965</v>
      </c>
      <c r="N38" s="66">
        <f>ROUND(+N$4/+'Age Factors'!N38,0)</f>
        <v>4712</v>
      </c>
      <c r="O38" s="66">
        <f>ROUND(+O$4/+'Age Factors'!O38,0)</f>
        <v>5701</v>
      </c>
      <c r="P38" s="66">
        <f>ROUND(+P$4/+'Age Factors'!P38,0)</f>
        <v>8124</v>
      </c>
      <c r="Q38" s="66">
        <f>ROUND(+Q$4/+'Age Factors'!Q38,0)</f>
        <v>9877</v>
      </c>
      <c r="R38" s="66">
        <f>ROUND(+R$4/+'Age Factors'!R38,0)</f>
        <v>17936</v>
      </c>
      <c r="S38" s="66">
        <f>ROUND(+S$4/+'Age Factors'!S38,0)</f>
        <v>23824</v>
      </c>
      <c r="T38" s="66">
        <f>ROUND(+T$4/+'Age Factors'!T38,0)</f>
        <v>40093</v>
      </c>
      <c r="U38" s="66">
        <f>ROUND(+U$4/+'Age Factors'!U38,0)</f>
        <v>43931</v>
      </c>
      <c r="V38" s="66">
        <f>ROUND(+V$4/+'Age Factors'!V38,0)</f>
        <v>58170</v>
      </c>
      <c r="W38" s="52"/>
    </row>
    <row r="39" spans="1:23" x14ac:dyDescent="0.2">
      <c r="A39" s="54">
        <v>38</v>
      </c>
      <c r="B39" s="66">
        <f>ROUND(+B$4/+'Age Factors'!B39,0)</f>
        <v>257</v>
      </c>
      <c r="C39" s="66">
        <f>ROUND(+C$4/+'Age Factors'!C39,0)</f>
        <v>899</v>
      </c>
      <c r="D39" s="66">
        <f>ROUND(+D$4/+'Age Factors'!D39,0)</f>
        <v>1083</v>
      </c>
      <c r="E39" s="66">
        <f>ROUND(+E$4/+'Age Factors'!E39,0)</f>
        <v>1164</v>
      </c>
      <c r="F39" s="66">
        <f>ROUND(+F$4/+'Age Factors'!F39,0)</f>
        <v>1456</v>
      </c>
      <c r="G39" s="66">
        <f>ROUND(+G$4/+'Age Factors'!G39,0)</f>
        <v>1465</v>
      </c>
      <c r="H39" s="66">
        <f>ROUND(+H$4/+'Age Factors'!H39,0)</f>
        <v>1832</v>
      </c>
      <c r="I39" s="66">
        <f>ROUND(+I$4/+'Age Factors'!I39,0)</f>
        <v>2217</v>
      </c>
      <c r="J39" s="66">
        <f>ROUND(+J$4/+'Age Factors'!J39,0)</f>
        <v>2802</v>
      </c>
      <c r="K39" s="66">
        <f>ROUND(+K$4/+'Age Factors'!K39,0)</f>
        <v>3011</v>
      </c>
      <c r="L39" s="66">
        <f>ROUND(+L$4/+'Age Factors'!L39,0)</f>
        <v>3773</v>
      </c>
      <c r="M39" s="66">
        <f>ROUND(+M$4/+'Age Factors'!M39,0)</f>
        <v>3984</v>
      </c>
      <c r="N39" s="66">
        <f>ROUND(+N$4/+'Age Factors'!N39,0)</f>
        <v>4733</v>
      </c>
      <c r="O39" s="66">
        <f>ROUND(+O$4/+'Age Factors'!O39,0)</f>
        <v>5726</v>
      </c>
      <c r="P39" s="66">
        <f>ROUND(+P$4/+'Age Factors'!P39,0)</f>
        <v>8157</v>
      </c>
      <c r="Q39" s="66">
        <f>ROUND(+Q$4/+'Age Factors'!Q39,0)</f>
        <v>9917</v>
      </c>
      <c r="R39" s="66">
        <f>ROUND(+R$4/+'Age Factors'!R39,0)</f>
        <v>18009</v>
      </c>
      <c r="S39" s="66">
        <f>ROUND(+S$4/+'Age Factors'!S39,0)</f>
        <v>23921</v>
      </c>
      <c r="T39" s="66">
        <f>ROUND(+T$4/+'Age Factors'!T39,0)</f>
        <v>40256</v>
      </c>
      <c r="U39" s="66">
        <f>ROUND(+U$4/+'Age Factors'!U39,0)</f>
        <v>44109</v>
      </c>
      <c r="V39" s="66">
        <f>ROUND(+V$4/+'Age Factors'!V39,0)</f>
        <v>58406</v>
      </c>
      <c r="W39" s="52"/>
    </row>
    <row r="40" spans="1:23" x14ac:dyDescent="0.2">
      <c r="A40" s="54">
        <v>39</v>
      </c>
      <c r="B40" s="66">
        <f>ROUND(+B$4/+'Age Factors'!B40,0)</f>
        <v>259</v>
      </c>
      <c r="C40" s="66">
        <f>ROUND(+C$4/+'Age Factors'!C40,0)</f>
        <v>903</v>
      </c>
      <c r="D40" s="66">
        <f>ROUND(+D$4/+'Age Factors'!D40,0)</f>
        <v>1088</v>
      </c>
      <c r="E40" s="66">
        <f>ROUND(+E$4/+'Age Factors'!E40,0)</f>
        <v>1170</v>
      </c>
      <c r="F40" s="66">
        <f>ROUND(+F$4/+'Age Factors'!F40,0)</f>
        <v>1464</v>
      </c>
      <c r="G40" s="66">
        <f>ROUND(+G$4/+'Age Factors'!G40,0)</f>
        <v>1472</v>
      </c>
      <c r="H40" s="66">
        <f>ROUND(+H$4/+'Age Factors'!H40,0)</f>
        <v>1842</v>
      </c>
      <c r="I40" s="66">
        <f>ROUND(+I$4/+'Age Factors'!I40,0)</f>
        <v>2229</v>
      </c>
      <c r="J40" s="66">
        <f>ROUND(+J$4/+'Age Factors'!J40,0)</f>
        <v>2817</v>
      </c>
      <c r="K40" s="66">
        <f>ROUND(+K$4/+'Age Factors'!K40,0)</f>
        <v>3027</v>
      </c>
      <c r="L40" s="66">
        <f>ROUND(+L$4/+'Age Factors'!L40,0)</f>
        <v>3792</v>
      </c>
      <c r="M40" s="66">
        <f>ROUND(+M$4/+'Age Factors'!M40,0)</f>
        <v>4004</v>
      </c>
      <c r="N40" s="66">
        <f>ROUND(+N$4/+'Age Factors'!N40,0)</f>
        <v>4757</v>
      </c>
      <c r="O40" s="66">
        <f>ROUND(+O$4/+'Age Factors'!O40,0)</f>
        <v>5754</v>
      </c>
      <c r="P40" s="66">
        <f>ROUND(+P$4/+'Age Factors'!P40,0)</f>
        <v>8196</v>
      </c>
      <c r="Q40" s="66">
        <f>ROUND(+Q$4/+'Age Factors'!Q40,0)</f>
        <v>9964</v>
      </c>
      <c r="R40" s="66">
        <f>ROUND(+R$4/+'Age Factors'!R40,0)</f>
        <v>18095</v>
      </c>
      <c r="S40" s="66">
        <f>ROUND(+S$4/+'Age Factors'!S40,0)</f>
        <v>24036</v>
      </c>
      <c r="T40" s="66">
        <f>ROUND(+T$4/+'Age Factors'!T40,0)</f>
        <v>40448</v>
      </c>
      <c r="U40" s="66">
        <f>ROUND(+U$4/+'Age Factors'!U40,0)</f>
        <v>44320</v>
      </c>
      <c r="V40" s="66">
        <f>ROUND(+V$4/+'Age Factors'!V40,0)</f>
        <v>58686</v>
      </c>
      <c r="W40" s="52"/>
    </row>
    <row r="41" spans="1:23" x14ac:dyDescent="0.2">
      <c r="A41" s="62">
        <v>40</v>
      </c>
      <c r="B41" s="67">
        <f>ROUND(+B$4/+'Age Factors'!B41,0)</f>
        <v>260</v>
      </c>
      <c r="C41" s="67">
        <f>ROUND(+C$4/+'Age Factors'!C41,0)</f>
        <v>908</v>
      </c>
      <c r="D41" s="67">
        <f>ROUND(+D$4/+'Age Factors'!D41,0)</f>
        <v>1094</v>
      </c>
      <c r="E41" s="67">
        <f>ROUND(+E$4/+'Age Factors'!E41,0)</f>
        <v>1176</v>
      </c>
      <c r="F41" s="67">
        <f>ROUND(+F$4/+'Age Factors'!F41,0)</f>
        <v>1472</v>
      </c>
      <c r="G41" s="67">
        <f>ROUND(+G$4/+'Age Factors'!G41,0)</f>
        <v>1480</v>
      </c>
      <c r="H41" s="67">
        <f>ROUND(+H$4/+'Age Factors'!H41,0)</f>
        <v>1853</v>
      </c>
      <c r="I41" s="67">
        <f>ROUND(+I$4/+'Age Factors'!I41,0)</f>
        <v>2242</v>
      </c>
      <c r="J41" s="67">
        <f>ROUND(+J$4/+'Age Factors'!J41,0)</f>
        <v>2833</v>
      </c>
      <c r="K41" s="67">
        <f>ROUND(+K$4/+'Age Factors'!K41,0)</f>
        <v>3044</v>
      </c>
      <c r="L41" s="67">
        <f>ROUND(+L$4/+'Age Factors'!L41,0)</f>
        <v>3814</v>
      </c>
      <c r="M41" s="67">
        <f>ROUND(+M$4/+'Age Factors'!M41,0)</f>
        <v>4027</v>
      </c>
      <c r="N41" s="67">
        <f>ROUND(+N$4/+'Age Factors'!N41,0)</f>
        <v>4784</v>
      </c>
      <c r="O41" s="67">
        <f>ROUND(+O$4/+'Age Factors'!O41,0)</f>
        <v>5787</v>
      </c>
      <c r="P41" s="67">
        <f>ROUND(+P$4/+'Age Factors'!P41,0)</f>
        <v>8240</v>
      </c>
      <c r="Q41" s="67">
        <f>ROUND(+Q$4/+'Age Factors'!Q41,0)</f>
        <v>10018</v>
      </c>
      <c r="R41" s="67">
        <f>ROUND(+R$4/+'Age Factors'!R41,0)</f>
        <v>18193</v>
      </c>
      <c r="S41" s="67">
        <f>ROUND(+S$4/+'Age Factors'!S41,0)</f>
        <v>24166</v>
      </c>
      <c r="T41" s="67">
        <f>ROUND(+T$4/+'Age Factors'!T41,0)</f>
        <v>40668</v>
      </c>
      <c r="U41" s="67">
        <f>ROUND(+U$4/+'Age Factors'!U41,0)</f>
        <v>44561</v>
      </c>
      <c r="V41" s="67">
        <f>ROUND(+V$4/+'Age Factors'!V41,0)</f>
        <v>59004</v>
      </c>
      <c r="W41" s="52"/>
    </row>
    <row r="42" spans="1:23" x14ac:dyDescent="0.2">
      <c r="A42" s="54">
        <v>41</v>
      </c>
      <c r="B42" s="66">
        <f>ROUND(+B$4/+'Age Factors'!B42,0)</f>
        <v>261</v>
      </c>
      <c r="C42" s="66">
        <f>ROUND(+C$4/+'Age Factors'!C42,0)</f>
        <v>913</v>
      </c>
      <c r="D42" s="66">
        <f>ROUND(+D$4/+'Age Factors'!D42,0)</f>
        <v>1101</v>
      </c>
      <c r="E42" s="66">
        <f>ROUND(+E$4/+'Age Factors'!E42,0)</f>
        <v>1183</v>
      </c>
      <c r="F42" s="66">
        <f>ROUND(+F$4/+'Age Factors'!F42,0)</f>
        <v>1481</v>
      </c>
      <c r="G42" s="66">
        <f>ROUND(+G$4/+'Age Factors'!G42,0)</f>
        <v>1490</v>
      </c>
      <c r="H42" s="66">
        <f>ROUND(+H$4/+'Age Factors'!H42,0)</f>
        <v>1864</v>
      </c>
      <c r="I42" s="66">
        <f>ROUND(+I$4/+'Age Factors'!I42,0)</f>
        <v>2256</v>
      </c>
      <c r="J42" s="66">
        <f>ROUND(+J$4/+'Age Factors'!J42,0)</f>
        <v>2851</v>
      </c>
      <c r="K42" s="66">
        <f>ROUND(+K$4/+'Age Factors'!K42,0)</f>
        <v>3063</v>
      </c>
      <c r="L42" s="66">
        <f>ROUND(+L$4/+'Age Factors'!L42,0)</f>
        <v>3838</v>
      </c>
      <c r="M42" s="66">
        <f>ROUND(+M$4/+'Age Factors'!M42,0)</f>
        <v>4053</v>
      </c>
      <c r="N42" s="66">
        <f>ROUND(+N$4/+'Age Factors'!N42,0)</f>
        <v>4814</v>
      </c>
      <c r="O42" s="66">
        <f>ROUND(+O$4/+'Age Factors'!O42,0)</f>
        <v>5824</v>
      </c>
      <c r="P42" s="66">
        <f>ROUND(+P$4/+'Age Factors'!P42,0)</f>
        <v>8291</v>
      </c>
      <c r="Q42" s="66">
        <f>ROUND(+Q$4/+'Age Factors'!Q42,0)</f>
        <v>10080</v>
      </c>
      <c r="R42" s="66">
        <f>ROUND(+R$4/+'Age Factors'!R42,0)</f>
        <v>18306</v>
      </c>
      <c r="S42" s="66">
        <f>ROUND(+S$4/+'Age Factors'!S42,0)</f>
        <v>24316</v>
      </c>
      <c r="T42" s="66">
        <f>ROUND(+T$4/+'Age Factors'!T42,0)</f>
        <v>40919</v>
      </c>
      <c r="U42" s="66">
        <f>ROUND(+U$4/+'Age Factors'!U42,0)</f>
        <v>44836</v>
      </c>
      <c r="V42" s="66">
        <f>ROUND(+V$4/+'Age Factors'!V42,0)</f>
        <v>59369</v>
      </c>
      <c r="W42" s="52"/>
    </row>
    <row r="43" spans="1:23" x14ac:dyDescent="0.2">
      <c r="A43" s="54">
        <v>42</v>
      </c>
      <c r="B43" s="66">
        <f>ROUND(+B$4/+'Age Factors'!B43,0)</f>
        <v>263</v>
      </c>
      <c r="C43" s="66">
        <f>ROUND(+C$4/+'Age Factors'!C43,0)</f>
        <v>919</v>
      </c>
      <c r="D43" s="66">
        <f>ROUND(+D$4/+'Age Factors'!D43,0)</f>
        <v>1108</v>
      </c>
      <c r="E43" s="66">
        <f>ROUND(+E$4/+'Age Factors'!E43,0)</f>
        <v>1191</v>
      </c>
      <c r="F43" s="66">
        <f>ROUND(+F$4/+'Age Factors'!F43,0)</f>
        <v>1491</v>
      </c>
      <c r="G43" s="66">
        <f>ROUND(+G$4/+'Age Factors'!G43,0)</f>
        <v>1500</v>
      </c>
      <c r="H43" s="66">
        <f>ROUND(+H$4/+'Age Factors'!H43,0)</f>
        <v>1877</v>
      </c>
      <c r="I43" s="66">
        <f>ROUND(+I$4/+'Age Factors'!I43,0)</f>
        <v>2271</v>
      </c>
      <c r="J43" s="66">
        <f>ROUND(+J$4/+'Age Factors'!J43,0)</f>
        <v>2871</v>
      </c>
      <c r="K43" s="66">
        <f>ROUND(+K$4/+'Age Factors'!K43,0)</f>
        <v>3084</v>
      </c>
      <c r="L43" s="66">
        <f>ROUND(+L$4/+'Age Factors'!L43,0)</f>
        <v>3865</v>
      </c>
      <c r="M43" s="66">
        <f>ROUND(+M$4/+'Age Factors'!M43,0)</f>
        <v>4081</v>
      </c>
      <c r="N43" s="66">
        <f>ROUND(+N$4/+'Age Factors'!N43,0)</f>
        <v>4848</v>
      </c>
      <c r="O43" s="66">
        <f>ROUND(+O$4/+'Age Factors'!O43,0)</f>
        <v>5864</v>
      </c>
      <c r="P43" s="66">
        <f>ROUND(+P$4/+'Age Factors'!P43,0)</f>
        <v>8349</v>
      </c>
      <c r="Q43" s="66">
        <f>ROUND(+Q$4/+'Age Factors'!Q43,0)</f>
        <v>10150</v>
      </c>
      <c r="R43" s="66">
        <f>ROUND(+R$4/+'Age Factors'!R43,0)</f>
        <v>18433</v>
      </c>
      <c r="S43" s="66">
        <f>ROUND(+S$4/+'Age Factors'!S43,0)</f>
        <v>24485</v>
      </c>
      <c r="T43" s="66">
        <f>ROUND(+T$4/+'Age Factors'!T43,0)</f>
        <v>41204</v>
      </c>
      <c r="U43" s="66">
        <f>ROUND(+U$4/+'Age Factors'!U43,0)</f>
        <v>45148</v>
      </c>
      <c r="V43" s="66">
        <f>ROUND(+V$4/+'Age Factors'!V43,0)</f>
        <v>59782</v>
      </c>
      <c r="W43" s="52"/>
    </row>
    <row r="44" spans="1:23" x14ac:dyDescent="0.2">
      <c r="A44" s="54">
        <v>43</v>
      </c>
      <c r="B44" s="66">
        <f>ROUND(+B$4/+'Age Factors'!B44,0)</f>
        <v>265</v>
      </c>
      <c r="C44" s="66">
        <f>ROUND(+C$4/+'Age Factors'!C44,0)</f>
        <v>926</v>
      </c>
      <c r="D44" s="66">
        <f>ROUND(+D$4/+'Age Factors'!D44,0)</f>
        <v>1116</v>
      </c>
      <c r="E44" s="66">
        <f>ROUND(+E$4/+'Age Factors'!E44,0)</f>
        <v>1199</v>
      </c>
      <c r="F44" s="66">
        <f>ROUND(+F$4/+'Age Factors'!F44,0)</f>
        <v>1502</v>
      </c>
      <c r="G44" s="66">
        <f>ROUND(+G$4/+'Age Factors'!G44,0)</f>
        <v>1511</v>
      </c>
      <c r="H44" s="66">
        <f>ROUND(+H$4/+'Age Factors'!H44,0)</f>
        <v>1891</v>
      </c>
      <c r="I44" s="66">
        <f>ROUND(+I$4/+'Age Factors'!I44,0)</f>
        <v>2288</v>
      </c>
      <c r="J44" s="66">
        <f>ROUND(+J$4/+'Age Factors'!J44,0)</f>
        <v>2892</v>
      </c>
      <c r="K44" s="66">
        <f>ROUND(+K$4/+'Age Factors'!K44,0)</f>
        <v>3107</v>
      </c>
      <c r="L44" s="66">
        <f>ROUND(+L$4/+'Age Factors'!L44,0)</f>
        <v>3894</v>
      </c>
      <c r="M44" s="66">
        <f>ROUND(+M$4/+'Age Factors'!M44,0)</f>
        <v>4112</v>
      </c>
      <c r="N44" s="66">
        <f>ROUND(+N$4/+'Age Factors'!N44,0)</f>
        <v>4885</v>
      </c>
      <c r="O44" s="66">
        <f>ROUND(+O$4/+'Age Factors'!O44,0)</f>
        <v>5909</v>
      </c>
      <c r="P44" s="66">
        <f>ROUND(+P$4/+'Age Factors'!P44,0)</f>
        <v>8412</v>
      </c>
      <c r="Q44" s="66">
        <f>ROUND(+Q$4/+'Age Factors'!Q44,0)</f>
        <v>10228</v>
      </c>
      <c r="R44" s="66">
        <f>ROUND(+R$4/+'Age Factors'!R44,0)</f>
        <v>18574</v>
      </c>
      <c r="S44" s="66">
        <f>ROUND(+S$4/+'Age Factors'!S44,0)</f>
        <v>24672</v>
      </c>
      <c r="T44" s="66">
        <f>ROUND(+T$4/+'Age Factors'!T44,0)</f>
        <v>41519</v>
      </c>
      <c r="U44" s="66">
        <f>ROUND(+U$4/+'Age Factors'!U44,0)</f>
        <v>45493</v>
      </c>
      <c r="V44" s="66">
        <f>ROUND(+V$4/+'Age Factors'!V44,0)</f>
        <v>60238</v>
      </c>
      <c r="W44" s="52"/>
    </row>
    <row r="45" spans="1:23" x14ac:dyDescent="0.2">
      <c r="A45" s="54">
        <v>44</v>
      </c>
      <c r="B45" s="66">
        <f>ROUND(+B$4/+'Age Factors'!B45,0)</f>
        <v>267</v>
      </c>
      <c r="C45" s="66">
        <f>ROUND(+C$4/+'Age Factors'!C45,0)</f>
        <v>933</v>
      </c>
      <c r="D45" s="66">
        <f>ROUND(+D$4/+'Age Factors'!D45,0)</f>
        <v>1124</v>
      </c>
      <c r="E45" s="66">
        <f>ROUND(+E$4/+'Age Factors'!E45,0)</f>
        <v>1209</v>
      </c>
      <c r="F45" s="66">
        <f>ROUND(+F$4/+'Age Factors'!F45,0)</f>
        <v>1514</v>
      </c>
      <c r="G45" s="66">
        <f>ROUND(+G$4/+'Age Factors'!G45,0)</f>
        <v>1522</v>
      </c>
      <c r="H45" s="66">
        <f>ROUND(+H$4/+'Age Factors'!H45,0)</f>
        <v>1906</v>
      </c>
      <c r="I45" s="66">
        <f>ROUND(+I$4/+'Age Factors'!I45,0)</f>
        <v>2306</v>
      </c>
      <c r="J45" s="66">
        <f>ROUND(+J$4/+'Age Factors'!J45,0)</f>
        <v>2915</v>
      </c>
      <c r="K45" s="66">
        <f>ROUND(+K$4/+'Age Factors'!K45,0)</f>
        <v>3133</v>
      </c>
      <c r="L45" s="66">
        <f>ROUND(+L$4/+'Age Factors'!L45,0)</f>
        <v>3926</v>
      </c>
      <c r="M45" s="66">
        <f>ROUND(+M$4/+'Age Factors'!M45,0)</f>
        <v>4145</v>
      </c>
      <c r="N45" s="66">
        <f>ROUND(+N$4/+'Age Factors'!N45,0)</f>
        <v>4925</v>
      </c>
      <c r="O45" s="66">
        <f>ROUND(+O$4/+'Age Factors'!O45,0)</f>
        <v>5958</v>
      </c>
      <c r="P45" s="66">
        <f>ROUND(+P$4/+'Age Factors'!P45,0)</f>
        <v>8483</v>
      </c>
      <c r="Q45" s="66">
        <f>ROUND(+Q$4/+'Age Factors'!Q45,0)</f>
        <v>10314</v>
      </c>
      <c r="R45" s="66">
        <f>ROUND(+R$4/+'Age Factors'!R45,0)</f>
        <v>18730</v>
      </c>
      <c r="S45" s="66">
        <f>ROUND(+S$4/+'Age Factors'!S45,0)</f>
        <v>24880</v>
      </c>
      <c r="T45" s="66">
        <f>ROUND(+T$4/+'Age Factors'!T45,0)</f>
        <v>41869</v>
      </c>
      <c r="U45" s="66">
        <f>ROUND(+U$4/+'Age Factors'!U45,0)</f>
        <v>45876</v>
      </c>
      <c r="V45" s="66">
        <f>ROUND(+V$4/+'Age Factors'!V45,0)</f>
        <v>60747</v>
      </c>
      <c r="W45" s="52"/>
    </row>
    <row r="46" spans="1:23" x14ac:dyDescent="0.2">
      <c r="A46" s="62">
        <v>45</v>
      </c>
      <c r="B46" s="67">
        <f>ROUND(+B$4/+'Age Factors'!B46,0)</f>
        <v>269</v>
      </c>
      <c r="C46" s="67">
        <f>ROUND(+C$4/+'Age Factors'!C46,0)</f>
        <v>941</v>
      </c>
      <c r="D46" s="67">
        <f>ROUND(+D$4/+'Age Factors'!D46,0)</f>
        <v>1134</v>
      </c>
      <c r="E46" s="67">
        <f>ROUND(+E$4/+'Age Factors'!E46,0)</f>
        <v>1219</v>
      </c>
      <c r="F46" s="67">
        <f>ROUND(+F$4/+'Age Factors'!F46,0)</f>
        <v>1526</v>
      </c>
      <c r="G46" s="67">
        <f>ROUND(+G$4/+'Age Factors'!G46,0)</f>
        <v>1535</v>
      </c>
      <c r="H46" s="67">
        <f>ROUND(+H$4/+'Age Factors'!H46,0)</f>
        <v>1922</v>
      </c>
      <c r="I46" s="67">
        <f>ROUND(+I$4/+'Age Factors'!I46,0)</f>
        <v>2326</v>
      </c>
      <c r="J46" s="67">
        <f>ROUND(+J$4/+'Age Factors'!J46,0)</f>
        <v>2941</v>
      </c>
      <c r="K46" s="67">
        <f>ROUND(+K$4/+'Age Factors'!K46,0)</f>
        <v>3160</v>
      </c>
      <c r="L46" s="67">
        <f>ROUND(+L$4/+'Age Factors'!L46,0)</f>
        <v>3960</v>
      </c>
      <c r="M46" s="67">
        <f>ROUND(+M$4/+'Age Factors'!M46,0)</f>
        <v>4182</v>
      </c>
      <c r="N46" s="67">
        <f>ROUND(+N$4/+'Age Factors'!N46,0)</f>
        <v>4969</v>
      </c>
      <c r="O46" s="67">
        <f>ROUND(+O$4/+'Age Factors'!O46,0)</f>
        <v>6012</v>
      </c>
      <c r="P46" s="67">
        <f>ROUND(+P$4/+'Age Factors'!P46,0)</f>
        <v>8562</v>
      </c>
      <c r="Q46" s="67">
        <f>ROUND(+Q$4/+'Age Factors'!Q46,0)</f>
        <v>10410</v>
      </c>
      <c r="R46" s="67">
        <f>ROUND(+R$4/+'Age Factors'!R46,0)</f>
        <v>18904</v>
      </c>
      <c r="S46" s="67">
        <f>ROUND(+S$4/+'Age Factors'!S46,0)</f>
        <v>25110</v>
      </c>
      <c r="T46" s="67">
        <f>ROUND(+T$4/+'Age Factors'!T46,0)</f>
        <v>42257</v>
      </c>
      <c r="U46" s="67">
        <f>ROUND(+U$4/+'Age Factors'!U46,0)</f>
        <v>46301</v>
      </c>
      <c r="V46" s="67">
        <f>ROUND(+V$4/+'Age Factors'!V46,0)</f>
        <v>61309</v>
      </c>
      <c r="W46" s="52"/>
    </row>
    <row r="47" spans="1:23" x14ac:dyDescent="0.2">
      <c r="A47" s="54">
        <v>46</v>
      </c>
      <c r="B47" s="66">
        <f>ROUND(+B$4/+'Age Factors'!B47,0)</f>
        <v>272</v>
      </c>
      <c r="C47" s="66">
        <f>ROUND(+C$4/+'Age Factors'!C47,0)</f>
        <v>949</v>
      </c>
      <c r="D47" s="66">
        <f>ROUND(+D$4/+'Age Factors'!D47,0)</f>
        <v>1144</v>
      </c>
      <c r="E47" s="66">
        <f>ROUND(+E$4/+'Age Factors'!E47,0)</f>
        <v>1230</v>
      </c>
      <c r="F47" s="66">
        <f>ROUND(+F$4/+'Age Factors'!F47,0)</f>
        <v>1540</v>
      </c>
      <c r="G47" s="66">
        <f>ROUND(+G$4/+'Age Factors'!G47,0)</f>
        <v>1549</v>
      </c>
      <c r="H47" s="66">
        <f>ROUND(+H$4/+'Age Factors'!H47,0)</f>
        <v>1939</v>
      </c>
      <c r="I47" s="66">
        <f>ROUND(+I$4/+'Age Factors'!I47,0)</f>
        <v>2347</v>
      </c>
      <c r="J47" s="66">
        <f>ROUND(+J$4/+'Age Factors'!J47,0)</f>
        <v>2968</v>
      </c>
      <c r="K47" s="66">
        <f>ROUND(+K$4/+'Age Factors'!K47,0)</f>
        <v>3189</v>
      </c>
      <c r="L47" s="66">
        <f>ROUND(+L$4/+'Age Factors'!L47,0)</f>
        <v>3998</v>
      </c>
      <c r="M47" s="66">
        <f>ROUND(+M$4/+'Age Factors'!M47,0)</f>
        <v>4222</v>
      </c>
      <c r="N47" s="66">
        <f>ROUND(+N$4/+'Age Factors'!N47,0)</f>
        <v>5017</v>
      </c>
      <c r="O47" s="66">
        <f>ROUND(+O$4/+'Age Factors'!O47,0)</f>
        <v>6071</v>
      </c>
      <c r="P47" s="66">
        <f>ROUND(+P$4/+'Age Factors'!P47,0)</f>
        <v>8649</v>
      </c>
      <c r="Q47" s="66">
        <f>ROUND(+Q$4/+'Age Factors'!Q47,0)</f>
        <v>10515</v>
      </c>
      <c r="R47" s="66">
        <f>ROUND(+R$4/+'Age Factors'!R47,0)</f>
        <v>19095</v>
      </c>
      <c r="S47" s="66">
        <f>ROUND(+S$4/+'Age Factors'!S47,0)</f>
        <v>25364</v>
      </c>
      <c r="T47" s="66">
        <f>ROUND(+T$4/+'Age Factors'!T47,0)</f>
        <v>42684</v>
      </c>
      <c r="U47" s="66">
        <f>ROUND(+U$4/+'Age Factors'!U47,0)</f>
        <v>46769</v>
      </c>
      <c r="V47" s="66">
        <f>ROUND(+V$4/+'Age Factors'!V47,0)</f>
        <v>61929</v>
      </c>
      <c r="W47" s="52"/>
    </row>
    <row r="48" spans="1:23" x14ac:dyDescent="0.2">
      <c r="A48" s="54">
        <v>47</v>
      </c>
      <c r="B48" s="66">
        <f>ROUND(+B$4/+'Age Factors'!B48,0)</f>
        <v>274</v>
      </c>
      <c r="C48" s="66">
        <f>ROUND(+C$4/+'Age Factors'!C48,0)</f>
        <v>958</v>
      </c>
      <c r="D48" s="66">
        <f>ROUND(+D$4/+'Age Factors'!D48,0)</f>
        <v>1155</v>
      </c>
      <c r="E48" s="66">
        <f>ROUND(+E$4/+'Age Factors'!E48,0)</f>
        <v>1241</v>
      </c>
      <c r="F48" s="66">
        <f>ROUND(+F$4/+'Age Factors'!F48,0)</f>
        <v>1555</v>
      </c>
      <c r="G48" s="66">
        <f>ROUND(+G$4/+'Age Factors'!G48,0)</f>
        <v>1564</v>
      </c>
      <c r="H48" s="66">
        <f>ROUND(+H$4/+'Age Factors'!H48,0)</f>
        <v>1957</v>
      </c>
      <c r="I48" s="66">
        <f>ROUND(+I$4/+'Age Factors'!I48,0)</f>
        <v>2369</v>
      </c>
      <c r="J48" s="66">
        <f>ROUND(+J$4/+'Age Factors'!J48,0)</f>
        <v>2997</v>
      </c>
      <c r="K48" s="66">
        <f>ROUND(+K$4/+'Age Factors'!K48,0)</f>
        <v>3221</v>
      </c>
      <c r="L48" s="66">
        <f>ROUND(+L$4/+'Age Factors'!L48,0)</f>
        <v>4038</v>
      </c>
      <c r="M48" s="66">
        <f>ROUND(+M$4/+'Age Factors'!M48,0)</f>
        <v>4265</v>
      </c>
      <c r="N48" s="66">
        <f>ROUND(+N$4/+'Age Factors'!N48,0)</f>
        <v>5069</v>
      </c>
      <c r="O48" s="66">
        <f>ROUND(+O$4/+'Age Factors'!O48,0)</f>
        <v>6135</v>
      </c>
      <c r="P48" s="66">
        <f>ROUND(+P$4/+'Age Factors'!P48,0)</f>
        <v>8743</v>
      </c>
      <c r="Q48" s="66">
        <f>ROUND(+Q$4/+'Age Factors'!Q48,0)</f>
        <v>10630</v>
      </c>
      <c r="R48" s="66">
        <f>ROUND(+R$4/+'Age Factors'!R48,0)</f>
        <v>19304</v>
      </c>
      <c r="S48" s="66">
        <f>ROUND(+S$4/+'Age Factors'!S48,0)</f>
        <v>25642</v>
      </c>
      <c r="T48" s="66">
        <f>ROUND(+T$4/+'Age Factors'!T48,0)</f>
        <v>43152</v>
      </c>
      <c r="U48" s="66">
        <f>ROUND(+U$4/+'Age Factors'!U48,0)</f>
        <v>47283</v>
      </c>
      <c r="V48" s="66">
        <f>ROUND(+V$4/+'Age Factors'!V48,0)</f>
        <v>62609</v>
      </c>
      <c r="W48" s="52"/>
    </row>
    <row r="49" spans="1:23" x14ac:dyDescent="0.2">
      <c r="A49" s="54">
        <v>48</v>
      </c>
      <c r="B49" s="66">
        <f>ROUND(+B$4/+'Age Factors'!B49,0)</f>
        <v>277</v>
      </c>
      <c r="C49" s="66">
        <f>ROUND(+C$4/+'Age Factors'!C49,0)</f>
        <v>968</v>
      </c>
      <c r="D49" s="66">
        <f>ROUND(+D$4/+'Age Factors'!D49,0)</f>
        <v>1167</v>
      </c>
      <c r="E49" s="66">
        <f>ROUND(+E$4/+'Age Factors'!E49,0)</f>
        <v>1254</v>
      </c>
      <c r="F49" s="66">
        <f>ROUND(+F$4/+'Age Factors'!F49,0)</f>
        <v>1570</v>
      </c>
      <c r="G49" s="66">
        <f>ROUND(+G$4/+'Age Factors'!G49,0)</f>
        <v>1579</v>
      </c>
      <c r="H49" s="66">
        <f>ROUND(+H$4/+'Age Factors'!H49,0)</f>
        <v>1977</v>
      </c>
      <c r="I49" s="66">
        <f>ROUND(+I$4/+'Age Factors'!I49,0)</f>
        <v>2394</v>
      </c>
      <c r="J49" s="66">
        <f>ROUND(+J$4/+'Age Factors'!J49,0)</f>
        <v>3029</v>
      </c>
      <c r="K49" s="66">
        <f>ROUND(+K$4/+'Age Factors'!K49,0)</f>
        <v>3255</v>
      </c>
      <c r="L49" s="66">
        <f>ROUND(+L$4/+'Age Factors'!L49,0)</f>
        <v>4082</v>
      </c>
      <c r="M49" s="66">
        <f>ROUND(+M$4/+'Age Factors'!M49,0)</f>
        <v>4311</v>
      </c>
      <c r="N49" s="66">
        <f>ROUND(+N$4/+'Age Factors'!N49,0)</f>
        <v>5125</v>
      </c>
      <c r="O49" s="66">
        <f>ROUND(+O$4/+'Age Factors'!O49,0)</f>
        <v>6204</v>
      </c>
      <c r="P49" s="66">
        <f>ROUND(+P$4/+'Age Factors'!P49,0)</f>
        <v>8846</v>
      </c>
      <c r="Q49" s="66">
        <f>ROUND(+Q$4/+'Age Factors'!Q49,0)</f>
        <v>10756</v>
      </c>
      <c r="R49" s="66">
        <f>ROUND(+R$4/+'Age Factors'!R49,0)</f>
        <v>19532</v>
      </c>
      <c r="S49" s="66">
        <f>ROUND(+S$4/+'Age Factors'!S49,0)</f>
        <v>25944</v>
      </c>
      <c r="T49" s="66">
        <f>ROUND(+T$4/+'Age Factors'!T49,0)</f>
        <v>43660</v>
      </c>
      <c r="U49" s="66">
        <f>ROUND(+U$4/+'Age Factors'!U49,0)</f>
        <v>47839</v>
      </c>
      <c r="V49" s="66">
        <f>ROUND(+V$4/+'Age Factors'!V49,0)</f>
        <v>63345</v>
      </c>
      <c r="W49" s="52"/>
    </row>
    <row r="50" spans="1:23" x14ac:dyDescent="0.2">
      <c r="A50" s="54">
        <v>49</v>
      </c>
      <c r="B50" s="66">
        <f>ROUND(+B$4/+'Age Factors'!B50,0)</f>
        <v>280</v>
      </c>
      <c r="C50" s="66">
        <f>ROUND(+C$4/+'Age Factors'!C50,0)</f>
        <v>979</v>
      </c>
      <c r="D50" s="66">
        <f>ROUND(+D$4/+'Age Factors'!D50,0)</f>
        <v>1179</v>
      </c>
      <c r="E50" s="66">
        <f>ROUND(+E$4/+'Age Factors'!E50,0)</f>
        <v>1268</v>
      </c>
      <c r="F50" s="66">
        <f>ROUND(+F$4/+'Age Factors'!F50,0)</f>
        <v>1587</v>
      </c>
      <c r="G50" s="66">
        <f>ROUND(+G$4/+'Age Factors'!G50,0)</f>
        <v>1597</v>
      </c>
      <c r="H50" s="66">
        <f>ROUND(+H$4/+'Age Factors'!H50,0)</f>
        <v>1999</v>
      </c>
      <c r="I50" s="66">
        <f>ROUND(+I$4/+'Age Factors'!I50,0)</f>
        <v>2420</v>
      </c>
      <c r="J50" s="66">
        <f>ROUND(+J$4/+'Age Factors'!J50,0)</f>
        <v>3063</v>
      </c>
      <c r="K50" s="66">
        <f>ROUND(+K$4/+'Age Factors'!K50,0)</f>
        <v>3292</v>
      </c>
      <c r="L50" s="66">
        <f>ROUND(+L$4/+'Age Factors'!L50,0)</f>
        <v>4128</v>
      </c>
      <c r="M50" s="66">
        <f>ROUND(+M$4/+'Age Factors'!M50,0)</f>
        <v>4361</v>
      </c>
      <c r="N50" s="66">
        <f>ROUND(+N$4/+'Age Factors'!N50,0)</f>
        <v>5185</v>
      </c>
      <c r="O50" s="66">
        <f>ROUND(+O$4/+'Age Factors'!O50,0)</f>
        <v>6278</v>
      </c>
      <c r="P50" s="66">
        <f>ROUND(+P$4/+'Age Factors'!P50,0)</f>
        <v>8956</v>
      </c>
      <c r="Q50" s="66">
        <f>ROUND(+Q$4/+'Age Factors'!Q50,0)</f>
        <v>10888</v>
      </c>
      <c r="R50" s="66">
        <f>ROUND(+R$4/+'Age Factors'!R50,0)</f>
        <v>19773</v>
      </c>
      <c r="S50" s="66">
        <f>ROUND(+S$4/+'Age Factors'!S50,0)</f>
        <v>26265</v>
      </c>
      <c r="T50" s="66">
        <f>ROUND(+T$4/+'Age Factors'!T50,0)</f>
        <v>44200</v>
      </c>
      <c r="U50" s="66">
        <f>ROUND(+U$4/+'Age Factors'!U50,0)</f>
        <v>48430</v>
      </c>
      <c r="V50" s="66">
        <f>ROUND(+V$4/+'Age Factors'!V50,0)</f>
        <v>64128</v>
      </c>
      <c r="W50" s="52"/>
    </row>
    <row r="51" spans="1:23" x14ac:dyDescent="0.2">
      <c r="A51" s="62">
        <v>50</v>
      </c>
      <c r="B51" s="67">
        <f>ROUND(+B$4/+'Age Factors'!B51,0)</f>
        <v>283</v>
      </c>
      <c r="C51" s="67">
        <f>ROUND(+C$4/+'Age Factors'!C51,0)</f>
        <v>989</v>
      </c>
      <c r="D51" s="67">
        <f>ROUND(+D$4/+'Age Factors'!D51,0)</f>
        <v>1192</v>
      </c>
      <c r="E51" s="67">
        <f>ROUND(+E$4/+'Age Factors'!E51,0)</f>
        <v>1282</v>
      </c>
      <c r="F51" s="67">
        <f>ROUND(+F$4/+'Age Factors'!F51,0)</f>
        <v>1605</v>
      </c>
      <c r="G51" s="67">
        <f>ROUND(+G$4/+'Age Factors'!G51,0)</f>
        <v>1614</v>
      </c>
      <c r="H51" s="67">
        <f>ROUND(+H$4/+'Age Factors'!H51,0)</f>
        <v>2021</v>
      </c>
      <c r="I51" s="67">
        <f>ROUND(+I$4/+'Age Factors'!I51,0)</f>
        <v>2448</v>
      </c>
      <c r="J51" s="67">
        <f>ROUND(+J$4/+'Age Factors'!J51,0)</f>
        <v>3098</v>
      </c>
      <c r="K51" s="67">
        <f>ROUND(+K$4/+'Age Factors'!K51,0)</f>
        <v>3330</v>
      </c>
      <c r="L51" s="67">
        <f>ROUND(+L$4/+'Age Factors'!L51,0)</f>
        <v>4177</v>
      </c>
      <c r="M51" s="67">
        <f>ROUND(+M$4/+'Age Factors'!M51,0)</f>
        <v>4412</v>
      </c>
      <c r="N51" s="67">
        <f>ROUND(+N$4/+'Age Factors'!N51,0)</f>
        <v>5247</v>
      </c>
      <c r="O51" s="67">
        <f>ROUND(+O$4/+'Age Factors'!O51,0)</f>
        <v>6354</v>
      </c>
      <c r="P51" s="67">
        <f>ROUND(+P$4/+'Age Factors'!P51,0)</f>
        <v>9067</v>
      </c>
      <c r="Q51" s="67">
        <f>ROUND(+Q$4/+'Age Factors'!Q51,0)</f>
        <v>11023</v>
      </c>
      <c r="R51" s="67">
        <f>ROUND(+R$4/+'Age Factors'!R51,0)</f>
        <v>20018</v>
      </c>
      <c r="S51" s="67">
        <f>ROUND(+S$4/+'Age Factors'!S51,0)</f>
        <v>26590</v>
      </c>
      <c r="T51" s="67">
        <f>ROUND(+T$4/+'Age Factors'!T51,0)</f>
        <v>44748</v>
      </c>
      <c r="U51" s="67">
        <f>ROUND(+U$4/+'Age Factors'!U51,0)</f>
        <v>49031</v>
      </c>
      <c r="V51" s="67">
        <f>ROUND(+V$4/+'Age Factors'!V51,0)</f>
        <v>64923</v>
      </c>
      <c r="W51" s="52"/>
    </row>
    <row r="52" spans="1:23" x14ac:dyDescent="0.2">
      <c r="A52" s="54">
        <v>51</v>
      </c>
      <c r="B52" s="66">
        <f>ROUND(+B$4/+'Age Factors'!B52,0)</f>
        <v>286</v>
      </c>
      <c r="C52" s="66">
        <f>ROUND(+C$4/+'Age Factors'!C52,0)</f>
        <v>1000</v>
      </c>
      <c r="D52" s="66">
        <f>ROUND(+D$4/+'Age Factors'!D52,0)</f>
        <v>1206</v>
      </c>
      <c r="E52" s="66">
        <f>ROUND(+E$4/+'Age Factors'!E52,0)</f>
        <v>1296</v>
      </c>
      <c r="F52" s="66">
        <f>ROUND(+F$4/+'Age Factors'!F52,0)</f>
        <v>1623</v>
      </c>
      <c r="G52" s="66">
        <f>ROUND(+G$4/+'Age Factors'!G52,0)</f>
        <v>1632</v>
      </c>
      <c r="H52" s="66">
        <f>ROUND(+H$4/+'Age Factors'!H52,0)</f>
        <v>2044</v>
      </c>
      <c r="I52" s="66">
        <f>ROUND(+I$4/+'Age Factors'!I52,0)</f>
        <v>2476</v>
      </c>
      <c r="J52" s="66">
        <f>ROUND(+J$4/+'Age Factors'!J52,0)</f>
        <v>3134</v>
      </c>
      <c r="K52" s="66">
        <f>ROUND(+K$4/+'Age Factors'!K52,0)</f>
        <v>3369</v>
      </c>
      <c r="L52" s="66">
        <f>ROUND(+L$4/+'Age Factors'!L52,0)</f>
        <v>4227</v>
      </c>
      <c r="M52" s="66">
        <f>ROUND(+M$4/+'Age Factors'!M52,0)</f>
        <v>4465</v>
      </c>
      <c r="N52" s="66">
        <f>ROUND(+N$4/+'Age Factors'!N52,0)</f>
        <v>5311</v>
      </c>
      <c r="O52" s="66">
        <f>ROUND(+O$4/+'Age Factors'!O52,0)</f>
        <v>6432</v>
      </c>
      <c r="P52" s="66">
        <f>ROUND(+P$4/+'Age Factors'!P52,0)</f>
        <v>9182</v>
      </c>
      <c r="Q52" s="66">
        <f>ROUND(+Q$4/+'Age Factors'!Q52,0)</f>
        <v>11163</v>
      </c>
      <c r="R52" s="66">
        <f>ROUND(+R$4/+'Age Factors'!R52,0)</f>
        <v>20272</v>
      </c>
      <c r="S52" s="66">
        <f>ROUND(+S$4/+'Age Factors'!S52,0)</f>
        <v>26927</v>
      </c>
      <c r="T52" s="66">
        <f>ROUND(+T$4/+'Age Factors'!T52,0)</f>
        <v>45314</v>
      </c>
      <c r="U52" s="66">
        <f>ROUND(+U$4/+'Age Factors'!U52,0)</f>
        <v>49652</v>
      </c>
      <c r="V52" s="66">
        <f>ROUND(+V$4/+'Age Factors'!V52,0)</f>
        <v>65746</v>
      </c>
      <c r="W52" s="52"/>
    </row>
    <row r="53" spans="1:23" x14ac:dyDescent="0.2">
      <c r="A53" s="54">
        <v>52</v>
      </c>
      <c r="B53" s="66">
        <f>ROUND(+B$4/+'Age Factors'!B53,0)</f>
        <v>289</v>
      </c>
      <c r="C53" s="66">
        <f>ROUND(+C$4/+'Age Factors'!C53,0)</f>
        <v>1011</v>
      </c>
      <c r="D53" s="66">
        <f>ROUND(+D$4/+'Age Factors'!D53,0)</f>
        <v>1219</v>
      </c>
      <c r="E53" s="66">
        <f>ROUND(+E$4/+'Age Factors'!E53,0)</f>
        <v>1310</v>
      </c>
      <c r="F53" s="66">
        <f>ROUND(+F$4/+'Age Factors'!F53,0)</f>
        <v>1642</v>
      </c>
      <c r="G53" s="66">
        <f>ROUND(+G$4/+'Age Factors'!G53,0)</f>
        <v>1651</v>
      </c>
      <c r="H53" s="66">
        <f>ROUND(+H$4/+'Age Factors'!H53,0)</f>
        <v>2068</v>
      </c>
      <c r="I53" s="66">
        <f>ROUND(+I$4/+'Age Factors'!I53,0)</f>
        <v>2505</v>
      </c>
      <c r="J53" s="66">
        <f>ROUND(+J$4/+'Age Factors'!J53,0)</f>
        <v>3171</v>
      </c>
      <c r="K53" s="66">
        <f>ROUND(+K$4/+'Age Factors'!K53,0)</f>
        <v>3409</v>
      </c>
      <c r="L53" s="66">
        <f>ROUND(+L$4/+'Age Factors'!L53,0)</f>
        <v>4277</v>
      </c>
      <c r="M53" s="66">
        <f>ROUND(+M$4/+'Age Factors'!M53,0)</f>
        <v>4518</v>
      </c>
      <c r="N53" s="66">
        <f>ROUND(+N$4/+'Age Factors'!N53,0)</f>
        <v>5375</v>
      </c>
      <c r="O53" s="66">
        <f>ROUND(+O$4/+'Age Factors'!O53,0)</f>
        <v>6513</v>
      </c>
      <c r="P53" s="66">
        <f>ROUND(+P$4/+'Age Factors'!P53,0)</f>
        <v>9298</v>
      </c>
      <c r="Q53" s="66">
        <f>ROUND(+Q$4/+'Age Factors'!Q53,0)</f>
        <v>11305</v>
      </c>
      <c r="R53" s="66">
        <f>ROUND(+R$4/+'Age Factors'!R53,0)</f>
        <v>20529</v>
      </c>
      <c r="S53" s="66">
        <f>ROUND(+S$4/+'Age Factors'!S53,0)</f>
        <v>27270</v>
      </c>
      <c r="T53" s="66">
        <f>ROUND(+T$4/+'Age Factors'!T53,0)</f>
        <v>45891</v>
      </c>
      <c r="U53" s="66">
        <f>ROUND(+U$4/+'Age Factors'!U53,0)</f>
        <v>50283</v>
      </c>
      <c r="V53" s="66">
        <f>ROUND(+V$4/+'Age Factors'!V53,0)</f>
        <v>66582</v>
      </c>
      <c r="W53" s="52"/>
    </row>
    <row r="54" spans="1:23" x14ac:dyDescent="0.2">
      <c r="A54" s="54">
        <v>53</v>
      </c>
      <c r="B54" s="66">
        <f>ROUND(+B$4/+'Age Factors'!B54,0)</f>
        <v>293</v>
      </c>
      <c r="C54" s="66">
        <f>ROUND(+C$4/+'Age Factors'!C54,0)</f>
        <v>1023</v>
      </c>
      <c r="D54" s="66">
        <f>ROUND(+D$4/+'Age Factors'!D54,0)</f>
        <v>1233</v>
      </c>
      <c r="E54" s="66">
        <f>ROUND(+E$4/+'Age Factors'!E54,0)</f>
        <v>1325</v>
      </c>
      <c r="F54" s="66">
        <f>ROUND(+F$4/+'Age Factors'!F54,0)</f>
        <v>1661</v>
      </c>
      <c r="G54" s="66">
        <f>ROUND(+G$4/+'Age Factors'!G54,0)</f>
        <v>1670</v>
      </c>
      <c r="H54" s="66">
        <f>ROUND(+H$4/+'Age Factors'!H54,0)</f>
        <v>2092</v>
      </c>
      <c r="I54" s="66">
        <f>ROUND(+I$4/+'Age Factors'!I54,0)</f>
        <v>2534</v>
      </c>
      <c r="J54" s="66">
        <f>ROUND(+J$4/+'Age Factors'!J54,0)</f>
        <v>3209</v>
      </c>
      <c r="K54" s="66">
        <f>ROUND(+K$4/+'Age Factors'!K54,0)</f>
        <v>3449</v>
      </c>
      <c r="L54" s="66">
        <f>ROUND(+L$4/+'Age Factors'!L54,0)</f>
        <v>4329</v>
      </c>
      <c r="M54" s="66">
        <f>ROUND(+M$4/+'Age Factors'!M54,0)</f>
        <v>4574</v>
      </c>
      <c r="N54" s="66">
        <f>ROUND(+N$4/+'Age Factors'!N54,0)</f>
        <v>5442</v>
      </c>
      <c r="O54" s="66">
        <f>ROUND(+O$4/+'Age Factors'!O54,0)</f>
        <v>6594</v>
      </c>
      <c r="P54" s="66">
        <f>ROUND(+P$4/+'Age Factors'!P54,0)</f>
        <v>9419</v>
      </c>
      <c r="Q54" s="66">
        <f>ROUND(+Q$4/+'Age Factors'!Q54,0)</f>
        <v>11452</v>
      </c>
      <c r="R54" s="66">
        <f>ROUND(+R$4/+'Age Factors'!R54,0)</f>
        <v>20796</v>
      </c>
      <c r="S54" s="66">
        <f>ROUND(+S$4/+'Age Factors'!S54,0)</f>
        <v>27624</v>
      </c>
      <c r="T54" s="66">
        <f>ROUND(+T$4/+'Age Factors'!T54,0)</f>
        <v>46487</v>
      </c>
      <c r="U54" s="66">
        <f>ROUND(+U$4/+'Age Factors'!U54,0)</f>
        <v>50937</v>
      </c>
      <c r="V54" s="66">
        <f>ROUND(+V$4/+'Age Factors'!V54,0)</f>
        <v>67447</v>
      </c>
      <c r="W54" s="52"/>
    </row>
    <row r="55" spans="1:23" x14ac:dyDescent="0.2">
      <c r="A55" s="54">
        <v>54</v>
      </c>
      <c r="B55" s="66">
        <f>ROUND(+B$4/+'Age Factors'!B55,0)</f>
        <v>296</v>
      </c>
      <c r="C55" s="66">
        <f>ROUND(+C$4/+'Age Factors'!C55,0)</f>
        <v>1034</v>
      </c>
      <c r="D55" s="66">
        <f>ROUND(+D$4/+'Age Factors'!D55,0)</f>
        <v>1247</v>
      </c>
      <c r="E55" s="66">
        <f>ROUND(+E$4/+'Age Factors'!E55,0)</f>
        <v>1341</v>
      </c>
      <c r="F55" s="66">
        <f>ROUND(+F$4/+'Age Factors'!F55,0)</f>
        <v>1680</v>
      </c>
      <c r="G55" s="66">
        <f>ROUND(+G$4/+'Age Factors'!G55,0)</f>
        <v>1690</v>
      </c>
      <c r="H55" s="66">
        <f>ROUND(+H$4/+'Age Factors'!H55,0)</f>
        <v>2116</v>
      </c>
      <c r="I55" s="66">
        <f>ROUND(+I$4/+'Age Factors'!I55,0)</f>
        <v>2564</v>
      </c>
      <c r="J55" s="66">
        <f>ROUND(+J$4/+'Age Factors'!J55,0)</f>
        <v>3248</v>
      </c>
      <c r="K55" s="66">
        <f>ROUND(+K$4/+'Age Factors'!K55,0)</f>
        <v>3492</v>
      </c>
      <c r="L55" s="66">
        <f>ROUND(+L$4/+'Age Factors'!L55,0)</f>
        <v>4383</v>
      </c>
      <c r="M55" s="66">
        <f>ROUND(+M$4/+'Age Factors'!M55,0)</f>
        <v>4630</v>
      </c>
      <c r="N55" s="66">
        <f>ROUND(+N$4/+'Age Factors'!N55,0)</f>
        <v>5511</v>
      </c>
      <c r="O55" s="66">
        <f>ROUND(+O$4/+'Age Factors'!O55,0)</f>
        <v>6678</v>
      </c>
      <c r="P55" s="66">
        <f>ROUND(+P$4/+'Age Factors'!P55,0)</f>
        <v>9543</v>
      </c>
      <c r="Q55" s="66">
        <f>ROUND(+Q$4/+'Age Factors'!Q55,0)</f>
        <v>11603</v>
      </c>
      <c r="R55" s="66">
        <f>ROUND(+R$4/+'Age Factors'!R55,0)</f>
        <v>21070</v>
      </c>
      <c r="S55" s="66">
        <f>ROUND(+S$4/+'Age Factors'!S55,0)</f>
        <v>27988</v>
      </c>
      <c r="T55" s="66">
        <f>ROUND(+T$4/+'Age Factors'!T55,0)</f>
        <v>47099</v>
      </c>
      <c r="U55" s="66">
        <f>ROUND(+U$4/+'Age Factors'!U55,0)</f>
        <v>51608</v>
      </c>
      <c r="V55" s="66">
        <f>ROUND(+V$4/+'Age Factors'!V55,0)</f>
        <v>68336</v>
      </c>
      <c r="W55" s="52"/>
    </row>
    <row r="56" spans="1:23" x14ac:dyDescent="0.2">
      <c r="A56" s="62">
        <v>55</v>
      </c>
      <c r="B56" s="67">
        <f>ROUND(+B$4/+'Age Factors'!B56,0)</f>
        <v>299</v>
      </c>
      <c r="C56" s="67">
        <f>ROUND(+C$4/+'Age Factors'!C56,0)</f>
        <v>1046</v>
      </c>
      <c r="D56" s="67">
        <f>ROUND(+D$4/+'Age Factors'!D56,0)</f>
        <v>1262</v>
      </c>
      <c r="E56" s="67">
        <f>ROUND(+E$4/+'Age Factors'!E56,0)</f>
        <v>1356</v>
      </c>
      <c r="F56" s="67">
        <f>ROUND(+F$4/+'Age Factors'!F56,0)</f>
        <v>1700</v>
      </c>
      <c r="G56" s="67">
        <f>ROUND(+G$4/+'Age Factors'!G56,0)</f>
        <v>1710</v>
      </c>
      <c r="H56" s="67">
        <f>ROUND(+H$4/+'Age Factors'!H56,0)</f>
        <v>2142</v>
      </c>
      <c r="I56" s="67">
        <f>ROUND(+I$4/+'Age Factors'!I56,0)</f>
        <v>2596</v>
      </c>
      <c r="J56" s="67">
        <f>ROUND(+J$4/+'Age Factors'!J56,0)</f>
        <v>3288</v>
      </c>
      <c r="K56" s="67">
        <f>ROUND(+K$4/+'Age Factors'!K56,0)</f>
        <v>3535</v>
      </c>
      <c r="L56" s="67">
        <f>ROUND(+L$4/+'Age Factors'!L56,0)</f>
        <v>4437</v>
      </c>
      <c r="M56" s="67">
        <f>ROUND(+M$4/+'Age Factors'!M56,0)</f>
        <v>4688</v>
      </c>
      <c r="N56" s="67">
        <f>ROUND(+N$4/+'Age Factors'!N56,0)</f>
        <v>5580</v>
      </c>
      <c r="O56" s="67">
        <f>ROUND(+O$4/+'Age Factors'!O56,0)</f>
        <v>6765</v>
      </c>
      <c r="P56" s="67">
        <f>ROUND(+P$4/+'Age Factors'!P56,0)</f>
        <v>9669</v>
      </c>
      <c r="Q56" s="67">
        <f>ROUND(+Q$4/+'Age Factors'!Q56,0)</f>
        <v>11756</v>
      </c>
      <c r="R56" s="67">
        <f>ROUND(+R$4/+'Age Factors'!R56,0)</f>
        <v>21349</v>
      </c>
      <c r="S56" s="67">
        <f>ROUND(+S$4/+'Age Factors'!S56,0)</f>
        <v>28358</v>
      </c>
      <c r="T56" s="67">
        <f>ROUND(+T$4/+'Age Factors'!T56,0)</f>
        <v>47722</v>
      </c>
      <c r="U56" s="67">
        <f>ROUND(+U$4/+'Age Factors'!U56,0)</f>
        <v>52290</v>
      </c>
      <c r="V56" s="67">
        <f>ROUND(+V$4/+'Age Factors'!V56,0)</f>
        <v>69239</v>
      </c>
      <c r="W56" s="52"/>
    </row>
    <row r="57" spans="1:23" x14ac:dyDescent="0.2">
      <c r="A57" s="54">
        <v>56</v>
      </c>
      <c r="B57" s="66">
        <f>ROUND(+B$4/+'Age Factors'!B57,0)</f>
        <v>303</v>
      </c>
      <c r="C57" s="66">
        <f>ROUND(+C$4/+'Age Factors'!C57,0)</f>
        <v>1058</v>
      </c>
      <c r="D57" s="66">
        <f>ROUND(+D$4/+'Age Factors'!D57,0)</f>
        <v>1276</v>
      </c>
      <c r="E57" s="66">
        <f>ROUND(+E$4/+'Age Factors'!E57,0)</f>
        <v>1372</v>
      </c>
      <c r="F57" s="66">
        <f>ROUND(+F$4/+'Age Factors'!F57,0)</f>
        <v>1720</v>
      </c>
      <c r="G57" s="66">
        <f>ROUND(+G$4/+'Age Factors'!G57,0)</f>
        <v>1730</v>
      </c>
      <c r="H57" s="66">
        <f>ROUND(+H$4/+'Age Factors'!H57,0)</f>
        <v>2168</v>
      </c>
      <c r="I57" s="66">
        <f>ROUND(+I$4/+'Age Factors'!I57,0)</f>
        <v>2627</v>
      </c>
      <c r="J57" s="66">
        <f>ROUND(+J$4/+'Age Factors'!J57,0)</f>
        <v>3328</v>
      </c>
      <c r="K57" s="66">
        <f>ROUND(+K$4/+'Age Factors'!K57,0)</f>
        <v>3578</v>
      </c>
      <c r="L57" s="66">
        <f>ROUND(+L$4/+'Age Factors'!L57,0)</f>
        <v>4493</v>
      </c>
      <c r="M57" s="66">
        <f>ROUND(+M$4/+'Age Factors'!M57,0)</f>
        <v>4747</v>
      </c>
      <c r="N57" s="66">
        <f>ROUND(+N$4/+'Age Factors'!N57,0)</f>
        <v>5652</v>
      </c>
      <c r="O57" s="66">
        <f>ROUND(+O$4/+'Age Factors'!O57,0)</f>
        <v>6853</v>
      </c>
      <c r="P57" s="66">
        <f>ROUND(+P$4/+'Age Factors'!P57,0)</f>
        <v>9800</v>
      </c>
      <c r="Q57" s="66">
        <f>ROUND(+Q$4/+'Age Factors'!Q57,0)</f>
        <v>11915</v>
      </c>
      <c r="R57" s="66">
        <f>ROUND(+R$4/+'Age Factors'!R57,0)</f>
        <v>21637</v>
      </c>
      <c r="S57" s="66">
        <f>ROUND(+S$4/+'Age Factors'!S57,0)</f>
        <v>28741</v>
      </c>
      <c r="T57" s="66">
        <f>ROUND(+T$4/+'Age Factors'!T57,0)</f>
        <v>48367</v>
      </c>
      <c r="U57" s="66">
        <f>ROUND(+U$4/+'Age Factors'!U57,0)</f>
        <v>52997</v>
      </c>
      <c r="V57" s="66">
        <f>ROUND(+V$4/+'Age Factors'!V57,0)</f>
        <v>70175</v>
      </c>
      <c r="W57" s="52"/>
    </row>
    <row r="58" spans="1:23" x14ac:dyDescent="0.2">
      <c r="A58" s="54">
        <v>57</v>
      </c>
      <c r="B58" s="66">
        <f>ROUND(+B$4/+'Age Factors'!B58,0)</f>
        <v>306</v>
      </c>
      <c r="C58" s="66">
        <f>ROUND(+C$4/+'Age Factors'!C58,0)</f>
        <v>1071</v>
      </c>
      <c r="D58" s="66">
        <f>ROUND(+D$4/+'Age Factors'!D58,0)</f>
        <v>1291</v>
      </c>
      <c r="E58" s="66">
        <f>ROUND(+E$4/+'Age Factors'!E58,0)</f>
        <v>1389</v>
      </c>
      <c r="F58" s="66">
        <f>ROUND(+F$4/+'Age Factors'!F58,0)</f>
        <v>1741</v>
      </c>
      <c r="G58" s="66">
        <f>ROUND(+G$4/+'Age Factors'!G58,0)</f>
        <v>1751</v>
      </c>
      <c r="H58" s="66">
        <f>ROUND(+H$4/+'Age Factors'!H58,0)</f>
        <v>2194</v>
      </c>
      <c r="I58" s="66">
        <f>ROUND(+I$4/+'Age Factors'!I58,0)</f>
        <v>2660</v>
      </c>
      <c r="J58" s="66">
        <f>ROUND(+J$4/+'Age Factors'!J58,0)</f>
        <v>3370</v>
      </c>
      <c r="K58" s="66">
        <f>ROUND(+K$4/+'Age Factors'!K58,0)</f>
        <v>3624</v>
      </c>
      <c r="L58" s="66">
        <f>ROUND(+L$4/+'Age Factors'!L58,0)</f>
        <v>4551</v>
      </c>
      <c r="M58" s="66">
        <f>ROUND(+M$4/+'Age Factors'!M58,0)</f>
        <v>4808</v>
      </c>
      <c r="N58" s="66">
        <f>ROUND(+N$4/+'Age Factors'!N58,0)</f>
        <v>5726</v>
      </c>
      <c r="O58" s="66">
        <f>ROUND(+O$4/+'Age Factors'!O58,0)</f>
        <v>6944</v>
      </c>
      <c r="P58" s="66">
        <f>ROUND(+P$4/+'Age Factors'!P58,0)</f>
        <v>9933</v>
      </c>
      <c r="Q58" s="66">
        <f>ROUND(+Q$4/+'Age Factors'!Q58,0)</f>
        <v>12077</v>
      </c>
      <c r="R58" s="66">
        <f>ROUND(+R$4/+'Age Factors'!R58,0)</f>
        <v>21931</v>
      </c>
      <c r="S58" s="66">
        <f>ROUND(+S$4/+'Age Factors'!S58,0)</f>
        <v>29132</v>
      </c>
      <c r="T58" s="66">
        <f>ROUND(+T$4/+'Age Factors'!T58,0)</f>
        <v>49024</v>
      </c>
      <c r="U58" s="66">
        <f>ROUND(+U$4/+'Age Factors'!U58,0)</f>
        <v>53717</v>
      </c>
      <c r="V58" s="66">
        <f>ROUND(+V$4/+'Age Factors'!V58,0)</f>
        <v>71129</v>
      </c>
      <c r="W58" s="52"/>
    </row>
    <row r="59" spans="1:23" x14ac:dyDescent="0.2">
      <c r="A59" s="54">
        <v>58</v>
      </c>
      <c r="B59" s="66">
        <f>ROUND(+B$4/+'Age Factors'!B59,0)</f>
        <v>310</v>
      </c>
      <c r="C59" s="66">
        <f>ROUND(+C$4/+'Age Factors'!C59,0)</f>
        <v>1083</v>
      </c>
      <c r="D59" s="66">
        <f>ROUND(+D$4/+'Age Factors'!D59,0)</f>
        <v>1307</v>
      </c>
      <c r="E59" s="66">
        <f>ROUND(+E$4/+'Age Factors'!E59,0)</f>
        <v>1405</v>
      </c>
      <c r="F59" s="66">
        <f>ROUND(+F$4/+'Age Factors'!F59,0)</f>
        <v>1762</v>
      </c>
      <c r="G59" s="66">
        <f>ROUND(+G$4/+'Age Factors'!G59,0)</f>
        <v>1772</v>
      </c>
      <c r="H59" s="66">
        <f>ROUND(+H$4/+'Age Factors'!H59,0)</f>
        <v>2221</v>
      </c>
      <c r="I59" s="66">
        <f>ROUND(+I$4/+'Age Factors'!I59,0)</f>
        <v>2693</v>
      </c>
      <c r="J59" s="66">
        <f>ROUND(+J$4/+'Age Factors'!J59,0)</f>
        <v>3413</v>
      </c>
      <c r="K59" s="66">
        <f>ROUND(+K$4/+'Age Factors'!K59,0)</f>
        <v>3670</v>
      </c>
      <c r="L59" s="66">
        <f>ROUND(+L$4/+'Age Factors'!L59,0)</f>
        <v>4610</v>
      </c>
      <c r="M59" s="66">
        <f>ROUND(+M$4/+'Age Factors'!M59,0)</f>
        <v>4871</v>
      </c>
      <c r="N59" s="66">
        <f>ROUND(+N$4/+'Age Factors'!N59,0)</f>
        <v>5801</v>
      </c>
      <c r="O59" s="66">
        <f>ROUND(+O$4/+'Age Factors'!O59,0)</f>
        <v>7037</v>
      </c>
      <c r="P59" s="66">
        <f>ROUND(+P$4/+'Age Factors'!P59,0)</f>
        <v>10071</v>
      </c>
      <c r="Q59" s="66">
        <f>ROUND(+Q$4/+'Age Factors'!Q59,0)</f>
        <v>12245</v>
      </c>
      <c r="R59" s="66">
        <f>ROUND(+R$4/+'Age Factors'!R59,0)</f>
        <v>22236</v>
      </c>
      <c r="S59" s="66">
        <f>ROUND(+S$4/+'Age Factors'!S59,0)</f>
        <v>29537</v>
      </c>
      <c r="T59" s="66">
        <f>ROUND(+T$4/+'Age Factors'!T59,0)</f>
        <v>49706</v>
      </c>
      <c r="U59" s="66">
        <f>ROUND(+U$4/+'Age Factors'!U59,0)</f>
        <v>54464</v>
      </c>
      <c r="V59" s="66">
        <f>ROUND(+V$4/+'Age Factors'!V59,0)</f>
        <v>72117</v>
      </c>
      <c r="W59" s="52"/>
    </row>
    <row r="60" spans="1:23" x14ac:dyDescent="0.2">
      <c r="A60" s="54">
        <v>59</v>
      </c>
      <c r="B60" s="66">
        <f>ROUND(+B$4/+'Age Factors'!B60,0)</f>
        <v>314</v>
      </c>
      <c r="C60" s="66">
        <f>ROUND(+C$4/+'Age Factors'!C60,0)</f>
        <v>1096</v>
      </c>
      <c r="D60" s="66">
        <f>ROUND(+D$4/+'Age Factors'!D60,0)</f>
        <v>1323</v>
      </c>
      <c r="E60" s="66">
        <f>ROUND(+E$4/+'Age Factors'!E60,0)</f>
        <v>1423</v>
      </c>
      <c r="F60" s="66">
        <f>ROUND(+F$4/+'Age Factors'!F60,0)</f>
        <v>1784</v>
      </c>
      <c r="G60" s="66">
        <f>ROUND(+G$4/+'Age Factors'!G60,0)</f>
        <v>1794</v>
      </c>
      <c r="H60" s="66">
        <f>ROUND(+H$4/+'Age Factors'!H60,0)</f>
        <v>2249</v>
      </c>
      <c r="I60" s="66">
        <f>ROUND(+I$4/+'Age Factors'!I60,0)</f>
        <v>2727</v>
      </c>
      <c r="J60" s="66">
        <f>ROUND(+J$4/+'Age Factors'!J60,0)</f>
        <v>3457</v>
      </c>
      <c r="K60" s="66">
        <f>ROUND(+K$4/+'Age Factors'!K60,0)</f>
        <v>3717</v>
      </c>
      <c r="L60" s="66">
        <f>ROUND(+L$4/+'Age Factors'!L60,0)</f>
        <v>4670</v>
      </c>
      <c r="M60" s="66">
        <f>ROUND(+M$4/+'Age Factors'!M60,0)</f>
        <v>4935</v>
      </c>
      <c r="N60" s="66">
        <f>ROUND(+N$4/+'Age Factors'!N60,0)</f>
        <v>5879</v>
      </c>
      <c r="O60" s="66">
        <f>ROUND(+O$4/+'Age Factors'!O60,0)</f>
        <v>7133</v>
      </c>
      <c r="P60" s="66">
        <f>ROUND(+P$4/+'Age Factors'!P60,0)</f>
        <v>10213</v>
      </c>
      <c r="Q60" s="66">
        <f>ROUND(+Q$4/+'Age Factors'!Q60,0)</f>
        <v>12417</v>
      </c>
      <c r="R60" s="66">
        <f>ROUND(+R$4/+'Age Factors'!R60,0)</f>
        <v>22550</v>
      </c>
      <c r="S60" s="66">
        <f>ROUND(+S$4/+'Age Factors'!S60,0)</f>
        <v>29953</v>
      </c>
      <c r="T60" s="66">
        <f>ROUND(+T$4/+'Age Factors'!T60,0)</f>
        <v>50406</v>
      </c>
      <c r="U60" s="66">
        <f>ROUND(+U$4/+'Age Factors'!U60,0)</f>
        <v>55231</v>
      </c>
      <c r="V60" s="66">
        <f>ROUND(+V$4/+'Age Factors'!V60,0)</f>
        <v>73134</v>
      </c>
      <c r="W60" s="52"/>
    </row>
    <row r="61" spans="1:23" x14ac:dyDescent="0.2">
      <c r="A61" s="62">
        <v>60</v>
      </c>
      <c r="B61" s="67">
        <f>ROUND(+B$4/+'Age Factors'!B61,0)</f>
        <v>318</v>
      </c>
      <c r="C61" s="67">
        <f>ROUND(+C$4/+'Age Factors'!C61,0)</f>
        <v>1110</v>
      </c>
      <c r="D61" s="67">
        <f>ROUND(+D$4/+'Age Factors'!D61,0)</f>
        <v>1339</v>
      </c>
      <c r="E61" s="67">
        <f>ROUND(+E$4/+'Age Factors'!E61,0)</f>
        <v>1440</v>
      </c>
      <c r="F61" s="67">
        <f>ROUND(+F$4/+'Age Factors'!F61,0)</f>
        <v>1806</v>
      </c>
      <c r="G61" s="67">
        <f>ROUND(+G$4/+'Age Factors'!G61,0)</f>
        <v>1817</v>
      </c>
      <c r="H61" s="67">
        <f>ROUND(+H$4/+'Age Factors'!H61,0)</f>
        <v>2278</v>
      </c>
      <c r="I61" s="67">
        <f>ROUND(+I$4/+'Age Factors'!I61,0)</f>
        <v>2762</v>
      </c>
      <c r="J61" s="67">
        <f>ROUND(+J$4/+'Age Factors'!J61,0)</f>
        <v>3502</v>
      </c>
      <c r="K61" s="67">
        <f>ROUND(+K$4/+'Age Factors'!K61,0)</f>
        <v>3766</v>
      </c>
      <c r="L61" s="67">
        <f>ROUND(+L$4/+'Age Factors'!L61,0)</f>
        <v>4733</v>
      </c>
      <c r="M61" s="67">
        <f>ROUND(+M$4/+'Age Factors'!M61,0)</f>
        <v>5001</v>
      </c>
      <c r="N61" s="67">
        <f>ROUND(+N$4/+'Age Factors'!N61,0)</f>
        <v>5959</v>
      </c>
      <c r="O61" s="67">
        <f>ROUND(+O$4/+'Age Factors'!O61,0)</f>
        <v>7231</v>
      </c>
      <c r="P61" s="67">
        <f>ROUND(+P$4/+'Age Factors'!P61,0)</f>
        <v>10358</v>
      </c>
      <c r="Q61" s="67">
        <f>ROUND(+Q$4/+'Age Factors'!Q61,0)</f>
        <v>12593</v>
      </c>
      <c r="R61" s="67">
        <f>ROUND(+R$4/+'Age Factors'!R61,0)</f>
        <v>22869</v>
      </c>
      <c r="S61" s="67">
        <f>ROUND(+S$4/+'Age Factors'!S61,0)</f>
        <v>30377</v>
      </c>
      <c r="T61" s="67">
        <f>ROUND(+T$4/+'Age Factors'!T61,0)</f>
        <v>51120</v>
      </c>
      <c r="U61" s="67">
        <f>ROUND(+U$4/+'Age Factors'!U61,0)</f>
        <v>56013</v>
      </c>
      <c r="V61" s="67">
        <f>ROUND(+V$4/+'Age Factors'!V61,0)</f>
        <v>74169</v>
      </c>
      <c r="W61" s="52"/>
    </row>
    <row r="62" spans="1:23" x14ac:dyDescent="0.2">
      <c r="A62" s="54">
        <v>61</v>
      </c>
      <c r="B62" s="66">
        <f>ROUND(+B$4/+'Age Factors'!B62,0)</f>
        <v>322</v>
      </c>
      <c r="C62" s="66">
        <f>ROUND(+C$4/+'Age Factors'!C62,0)</f>
        <v>1123</v>
      </c>
      <c r="D62" s="66">
        <f>ROUND(+D$4/+'Age Factors'!D62,0)</f>
        <v>1356</v>
      </c>
      <c r="E62" s="66">
        <f>ROUND(+E$4/+'Age Factors'!E62,0)</f>
        <v>1458</v>
      </c>
      <c r="F62" s="66">
        <f>ROUND(+F$4/+'Age Factors'!F62,0)</f>
        <v>1829</v>
      </c>
      <c r="G62" s="66">
        <f>ROUND(+G$4/+'Age Factors'!G62,0)</f>
        <v>1840</v>
      </c>
      <c r="H62" s="66">
        <f>ROUND(+H$4/+'Age Factors'!H62,0)</f>
        <v>2307</v>
      </c>
      <c r="I62" s="66">
        <f>ROUND(+I$4/+'Age Factors'!I62,0)</f>
        <v>2798</v>
      </c>
      <c r="J62" s="66">
        <f>ROUND(+J$4/+'Age Factors'!J62,0)</f>
        <v>3548</v>
      </c>
      <c r="K62" s="66">
        <f>ROUND(+K$4/+'Age Factors'!K62,0)</f>
        <v>3816</v>
      </c>
      <c r="L62" s="66">
        <f>ROUND(+L$4/+'Age Factors'!L62,0)</f>
        <v>4796</v>
      </c>
      <c r="M62" s="66">
        <f>ROUND(+M$4/+'Age Factors'!M62,0)</f>
        <v>5068</v>
      </c>
      <c r="N62" s="66">
        <f>ROUND(+N$4/+'Age Factors'!N62,0)</f>
        <v>6041</v>
      </c>
      <c r="O62" s="66">
        <f>ROUND(+O$4/+'Age Factors'!O62,0)</f>
        <v>7333</v>
      </c>
      <c r="P62" s="66">
        <f>ROUND(+P$4/+'Age Factors'!P62,0)</f>
        <v>10508</v>
      </c>
      <c r="Q62" s="66">
        <f>ROUND(+Q$4/+'Age Factors'!Q62,0)</f>
        <v>12776</v>
      </c>
      <c r="R62" s="66">
        <f>ROUND(+R$4/+'Age Factors'!R62,0)</f>
        <v>23201</v>
      </c>
      <c r="S62" s="66">
        <f>ROUND(+S$4/+'Age Factors'!S62,0)</f>
        <v>30818</v>
      </c>
      <c r="T62" s="66">
        <f>ROUND(+T$4/+'Age Factors'!T62,0)</f>
        <v>51862</v>
      </c>
      <c r="U62" s="66">
        <f>ROUND(+U$4/+'Age Factors'!U62,0)</f>
        <v>56826</v>
      </c>
      <c r="V62" s="66">
        <f>ROUND(+V$4/+'Age Factors'!V62,0)</f>
        <v>75245</v>
      </c>
      <c r="W62" s="52"/>
    </row>
    <row r="63" spans="1:23" x14ac:dyDescent="0.2">
      <c r="A63" s="54">
        <v>62</v>
      </c>
      <c r="B63" s="66">
        <f>ROUND(+B$4/+'Age Factors'!B63,0)</f>
        <v>326</v>
      </c>
      <c r="C63" s="66">
        <f>ROUND(+C$4/+'Age Factors'!C63,0)</f>
        <v>1137</v>
      </c>
      <c r="D63" s="66">
        <f>ROUND(+D$4/+'Age Factors'!D63,0)</f>
        <v>1373</v>
      </c>
      <c r="E63" s="66">
        <f>ROUND(+E$4/+'Age Factors'!E63,0)</f>
        <v>1477</v>
      </c>
      <c r="F63" s="66">
        <f>ROUND(+F$4/+'Age Factors'!F63,0)</f>
        <v>1853</v>
      </c>
      <c r="G63" s="66">
        <f>ROUND(+G$4/+'Age Factors'!G63,0)</f>
        <v>1863</v>
      </c>
      <c r="H63" s="66">
        <f>ROUND(+H$4/+'Age Factors'!H63,0)</f>
        <v>2337</v>
      </c>
      <c r="I63" s="66">
        <f>ROUND(+I$4/+'Age Factors'!I63,0)</f>
        <v>2835</v>
      </c>
      <c r="J63" s="66">
        <f>ROUND(+J$4/+'Age Factors'!J63,0)</f>
        <v>3596</v>
      </c>
      <c r="K63" s="66">
        <f>ROUND(+K$4/+'Age Factors'!K63,0)</f>
        <v>3867</v>
      </c>
      <c r="L63" s="66">
        <f>ROUND(+L$4/+'Age Factors'!L63,0)</f>
        <v>4862</v>
      </c>
      <c r="M63" s="66">
        <f>ROUND(+M$4/+'Age Factors'!M63,0)</f>
        <v>5138</v>
      </c>
      <c r="N63" s="66">
        <f>ROUND(+N$4/+'Age Factors'!N63,0)</f>
        <v>6125</v>
      </c>
      <c r="O63" s="66">
        <f>ROUND(+O$4/+'Age Factors'!O63,0)</f>
        <v>7437</v>
      </c>
      <c r="P63" s="66">
        <f>ROUND(+P$4/+'Age Factors'!P63,0)</f>
        <v>10661</v>
      </c>
      <c r="Q63" s="66">
        <f>ROUND(+Q$4/+'Age Factors'!Q63,0)</f>
        <v>12962</v>
      </c>
      <c r="R63" s="66">
        <f>ROUND(+R$4/+'Age Factors'!R63,0)</f>
        <v>23539</v>
      </c>
      <c r="S63" s="66">
        <f>ROUND(+S$4/+'Age Factors'!S63,0)</f>
        <v>31267</v>
      </c>
      <c r="T63" s="66">
        <f>ROUND(+T$4/+'Age Factors'!T63,0)</f>
        <v>52618</v>
      </c>
      <c r="U63" s="66">
        <f>ROUND(+U$4/+'Age Factors'!U63,0)</f>
        <v>57654</v>
      </c>
      <c r="V63" s="66">
        <f>ROUND(+V$4/+'Age Factors'!V63,0)</f>
        <v>76342</v>
      </c>
      <c r="W63" s="52"/>
    </row>
    <row r="64" spans="1:23" x14ac:dyDescent="0.2">
      <c r="A64" s="54">
        <v>63</v>
      </c>
      <c r="B64" s="66">
        <f>ROUND(+B$4/+'Age Factors'!B64,0)</f>
        <v>330</v>
      </c>
      <c r="C64" s="66">
        <f>ROUND(+C$4/+'Age Factors'!C64,0)</f>
        <v>1152</v>
      </c>
      <c r="D64" s="66">
        <f>ROUND(+D$4/+'Age Factors'!D64,0)</f>
        <v>1391</v>
      </c>
      <c r="E64" s="66">
        <f>ROUND(+E$4/+'Age Factors'!E64,0)</f>
        <v>1496</v>
      </c>
      <c r="F64" s="66">
        <f>ROUND(+F$4/+'Age Factors'!F64,0)</f>
        <v>1877</v>
      </c>
      <c r="G64" s="66">
        <f>ROUND(+G$4/+'Age Factors'!G64,0)</f>
        <v>1888</v>
      </c>
      <c r="H64" s="66">
        <f>ROUND(+H$4/+'Age Factors'!H64,0)</f>
        <v>2368</v>
      </c>
      <c r="I64" s="66">
        <f>ROUND(+I$4/+'Age Factors'!I64,0)</f>
        <v>2873</v>
      </c>
      <c r="J64" s="66">
        <f>ROUND(+J$4/+'Age Factors'!J64,0)</f>
        <v>3645</v>
      </c>
      <c r="K64" s="66">
        <f>ROUND(+K$4/+'Age Factors'!K64,0)</f>
        <v>3921</v>
      </c>
      <c r="L64" s="66">
        <f>ROUND(+L$4/+'Age Factors'!L64,0)</f>
        <v>4929</v>
      </c>
      <c r="M64" s="66">
        <f>ROUND(+M$4/+'Age Factors'!M64,0)</f>
        <v>5209</v>
      </c>
      <c r="N64" s="66">
        <f>ROUND(+N$4/+'Age Factors'!N64,0)</f>
        <v>6212</v>
      </c>
      <c r="O64" s="66">
        <f>ROUND(+O$4/+'Age Factors'!O64,0)</f>
        <v>7543</v>
      </c>
      <c r="P64" s="66">
        <f>ROUND(+P$4/+'Age Factors'!P64,0)</f>
        <v>10821</v>
      </c>
      <c r="Q64" s="66">
        <f>ROUND(+Q$4/+'Age Factors'!Q64,0)</f>
        <v>13156</v>
      </c>
      <c r="R64" s="66">
        <f>ROUND(+R$4/+'Age Factors'!R64,0)</f>
        <v>23890</v>
      </c>
      <c r="S64" s="66">
        <f>ROUND(+S$4/+'Age Factors'!S64,0)</f>
        <v>31734</v>
      </c>
      <c r="T64" s="66">
        <f>ROUND(+T$4/+'Age Factors'!T64,0)</f>
        <v>53403</v>
      </c>
      <c r="U64" s="66">
        <f>ROUND(+U$4/+'Age Factors'!U64,0)</f>
        <v>58515</v>
      </c>
      <c r="V64" s="66">
        <f>ROUND(+V$4/+'Age Factors'!V64,0)</f>
        <v>77482</v>
      </c>
      <c r="W64" s="52"/>
    </row>
    <row r="65" spans="1:23" x14ac:dyDescent="0.2">
      <c r="A65" s="54">
        <v>64</v>
      </c>
      <c r="B65" s="66">
        <f>ROUND(+B$4/+'Age Factors'!B65,0)</f>
        <v>334</v>
      </c>
      <c r="C65" s="66">
        <f>ROUND(+C$4/+'Age Factors'!C65,0)</f>
        <v>1167</v>
      </c>
      <c r="D65" s="66">
        <f>ROUND(+D$4/+'Age Factors'!D65,0)</f>
        <v>1409</v>
      </c>
      <c r="E65" s="66">
        <f>ROUND(+E$4/+'Age Factors'!E65,0)</f>
        <v>1515</v>
      </c>
      <c r="F65" s="66">
        <f>ROUND(+F$4/+'Age Factors'!F65,0)</f>
        <v>1902</v>
      </c>
      <c r="G65" s="66">
        <f>ROUND(+G$4/+'Age Factors'!G65,0)</f>
        <v>1913</v>
      </c>
      <c r="H65" s="66">
        <f>ROUND(+H$4/+'Age Factors'!H65,0)</f>
        <v>2399</v>
      </c>
      <c r="I65" s="66">
        <f>ROUND(+I$4/+'Age Factors'!I65,0)</f>
        <v>2912</v>
      </c>
      <c r="J65" s="66">
        <f>ROUND(+J$4/+'Age Factors'!J65,0)</f>
        <v>3695</v>
      </c>
      <c r="K65" s="66">
        <f>ROUND(+K$4/+'Age Factors'!K65,0)</f>
        <v>3975</v>
      </c>
      <c r="L65" s="66">
        <f>ROUND(+L$4/+'Age Factors'!L65,0)</f>
        <v>4998</v>
      </c>
      <c r="M65" s="66">
        <f>ROUND(+M$4/+'Age Factors'!M65,0)</f>
        <v>5283</v>
      </c>
      <c r="N65" s="66">
        <f>ROUND(+N$4/+'Age Factors'!N65,0)</f>
        <v>6301</v>
      </c>
      <c r="O65" s="66">
        <f>ROUND(+O$4/+'Age Factors'!O65,0)</f>
        <v>7654</v>
      </c>
      <c r="P65" s="66">
        <f>ROUND(+P$4/+'Age Factors'!P65,0)</f>
        <v>10985</v>
      </c>
      <c r="Q65" s="66">
        <f>ROUND(+Q$4/+'Age Factors'!Q65,0)</f>
        <v>13355</v>
      </c>
      <c r="R65" s="66">
        <f>ROUND(+R$4/+'Age Factors'!R65,0)</f>
        <v>24252</v>
      </c>
      <c r="S65" s="66">
        <f>ROUND(+S$4/+'Age Factors'!S65,0)</f>
        <v>32215</v>
      </c>
      <c r="T65" s="66">
        <f>ROUND(+T$4/+'Age Factors'!T65,0)</f>
        <v>54213</v>
      </c>
      <c r="U65" s="66">
        <f>ROUND(+U$4/+'Age Factors'!U65,0)</f>
        <v>59402</v>
      </c>
      <c r="V65" s="66">
        <f>ROUND(+V$4/+'Age Factors'!V65,0)</f>
        <v>78656</v>
      </c>
      <c r="W65" s="52"/>
    </row>
    <row r="66" spans="1:23" x14ac:dyDescent="0.2">
      <c r="A66" s="62">
        <v>65</v>
      </c>
      <c r="B66" s="67">
        <f>ROUND(+B$4/+'Age Factors'!B66,0)</f>
        <v>338</v>
      </c>
      <c r="C66" s="67">
        <f>ROUND(+C$4/+'Age Factors'!C66,0)</f>
        <v>1182</v>
      </c>
      <c r="D66" s="67">
        <f>ROUND(+D$4/+'Age Factors'!D66,0)</f>
        <v>1427</v>
      </c>
      <c r="E66" s="67">
        <f>ROUND(+E$4/+'Age Factors'!E66,0)</f>
        <v>1535</v>
      </c>
      <c r="F66" s="67">
        <f>ROUND(+F$4/+'Age Factors'!F66,0)</f>
        <v>1927</v>
      </c>
      <c r="G66" s="67">
        <f>ROUND(+G$4/+'Age Factors'!G66,0)</f>
        <v>1938</v>
      </c>
      <c r="H66" s="67">
        <f>ROUND(+H$4/+'Age Factors'!H66,0)</f>
        <v>2432</v>
      </c>
      <c r="I66" s="67">
        <f>ROUND(+I$4/+'Age Factors'!I66,0)</f>
        <v>2952</v>
      </c>
      <c r="J66" s="67">
        <f>ROUND(+J$4/+'Age Factors'!J66,0)</f>
        <v>3747</v>
      </c>
      <c r="K66" s="67">
        <f>ROUND(+K$4/+'Age Factors'!K66,0)</f>
        <v>4030</v>
      </c>
      <c r="L66" s="67">
        <f>ROUND(+L$4/+'Age Factors'!L66,0)</f>
        <v>5069</v>
      </c>
      <c r="M66" s="67">
        <f>ROUND(+M$4/+'Age Factors'!M66,0)</f>
        <v>5358</v>
      </c>
      <c r="N66" s="67">
        <f>ROUND(+N$4/+'Age Factors'!N66,0)</f>
        <v>6392</v>
      </c>
      <c r="O66" s="67">
        <f>ROUND(+O$4/+'Age Factors'!O66,0)</f>
        <v>7767</v>
      </c>
      <c r="P66" s="67">
        <f>ROUND(+P$4/+'Age Factors'!P66,0)</f>
        <v>11152</v>
      </c>
      <c r="Q66" s="67">
        <f>ROUND(+Q$4/+'Age Factors'!Q66,0)</f>
        <v>13559</v>
      </c>
      <c r="R66" s="67">
        <f>ROUND(+R$4/+'Age Factors'!R66,0)</f>
        <v>24622</v>
      </c>
      <c r="S66" s="67">
        <f>ROUND(+S$4/+'Age Factors'!S66,0)</f>
        <v>32706</v>
      </c>
      <c r="T66" s="67">
        <f>ROUND(+T$4/+'Age Factors'!T66,0)</f>
        <v>55040</v>
      </c>
      <c r="U66" s="67">
        <f>ROUND(+U$4/+'Age Factors'!U66,0)</f>
        <v>60308</v>
      </c>
      <c r="V66" s="67">
        <f>ROUND(+V$4/+'Age Factors'!V66,0)</f>
        <v>79856</v>
      </c>
      <c r="W66" s="52"/>
    </row>
    <row r="67" spans="1:23" x14ac:dyDescent="0.2">
      <c r="A67" s="54">
        <v>66</v>
      </c>
      <c r="B67" s="66">
        <f>ROUND(+B$4/+'Age Factors'!B67,0)</f>
        <v>343</v>
      </c>
      <c r="C67" s="66">
        <f>ROUND(+C$4/+'Age Factors'!C67,0)</f>
        <v>1197</v>
      </c>
      <c r="D67" s="66">
        <f>ROUND(+D$4/+'Age Factors'!D67,0)</f>
        <v>1446</v>
      </c>
      <c r="E67" s="66">
        <f>ROUND(+E$4/+'Age Factors'!E67,0)</f>
        <v>1556</v>
      </c>
      <c r="F67" s="66">
        <f>ROUND(+F$4/+'Age Factors'!F67,0)</f>
        <v>1953</v>
      </c>
      <c r="G67" s="66">
        <f>ROUND(+G$4/+'Age Factors'!G67,0)</f>
        <v>1964</v>
      </c>
      <c r="H67" s="66">
        <f>ROUND(+H$4/+'Age Factors'!H67,0)</f>
        <v>2465</v>
      </c>
      <c r="I67" s="66">
        <f>ROUND(+I$4/+'Age Factors'!I67,0)</f>
        <v>2993</v>
      </c>
      <c r="J67" s="66">
        <f>ROUND(+J$4/+'Age Factors'!J67,0)</f>
        <v>3800</v>
      </c>
      <c r="K67" s="66">
        <f>ROUND(+K$4/+'Age Factors'!K67,0)</f>
        <v>4088</v>
      </c>
      <c r="L67" s="66">
        <f>ROUND(+L$4/+'Age Factors'!L67,0)</f>
        <v>5143</v>
      </c>
      <c r="M67" s="66">
        <f>ROUND(+M$4/+'Age Factors'!M67,0)</f>
        <v>5436</v>
      </c>
      <c r="N67" s="66">
        <f>ROUND(+N$4/+'Age Factors'!N67,0)</f>
        <v>6487</v>
      </c>
      <c r="O67" s="66">
        <f>ROUND(+O$4/+'Age Factors'!O67,0)</f>
        <v>7884</v>
      </c>
      <c r="P67" s="66">
        <f>ROUND(+P$4/+'Age Factors'!P67,0)</f>
        <v>11326</v>
      </c>
      <c r="Q67" s="66">
        <f>ROUND(+Q$4/+'Age Factors'!Q67,0)</f>
        <v>13771</v>
      </c>
      <c r="R67" s="66">
        <f>ROUND(+R$4/+'Age Factors'!R67,0)</f>
        <v>25007</v>
      </c>
      <c r="S67" s="66">
        <f>ROUND(+S$4/+'Age Factors'!S67,0)</f>
        <v>33217</v>
      </c>
      <c r="T67" s="66">
        <f>ROUND(+T$4/+'Age Factors'!T67,0)</f>
        <v>55900</v>
      </c>
      <c r="U67" s="66">
        <f>ROUND(+U$4/+'Age Factors'!U67,0)</f>
        <v>61250</v>
      </c>
      <c r="V67" s="66">
        <f>ROUND(+V$4/+'Age Factors'!V67,0)</f>
        <v>81104</v>
      </c>
      <c r="W67" s="52"/>
    </row>
    <row r="68" spans="1:23" x14ac:dyDescent="0.2">
      <c r="A68" s="54">
        <v>67</v>
      </c>
      <c r="B68" s="66">
        <f>ROUND(+B$4/+'Age Factors'!B68,0)</f>
        <v>347</v>
      </c>
      <c r="C68" s="66">
        <f>ROUND(+C$4/+'Age Factors'!C68,0)</f>
        <v>1213</v>
      </c>
      <c r="D68" s="66">
        <f>ROUND(+D$4/+'Age Factors'!D68,0)</f>
        <v>1466</v>
      </c>
      <c r="E68" s="66">
        <f>ROUND(+E$4/+'Age Factors'!E68,0)</f>
        <v>1577</v>
      </c>
      <c r="F68" s="66">
        <f>ROUND(+F$4/+'Age Factors'!F68,0)</f>
        <v>1980</v>
      </c>
      <c r="G68" s="66">
        <f>ROUND(+G$4/+'Age Factors'!G68,0)</f>
        <v>1991</v>
      </c>
      <c r="H68" s="66">
        <f>ROUND(+H$4/+'Age Factors'!H68,0)</f>
        <v>2500</v>
      </c>
      <c r="I68" s="66">
        <f>ROUND(+I$4/+'Age Factors'!I68,0)</f>
        <v>3035</v>
      </c>
      <c r="J68" s="66">
        <f>ROUND(+J$4/+'Age Factors'!J68,0)</f>
        <v>3854</v>
      </c>
      <c r="K68" s="66">
        <f>ROUND(+K$4/+'Age Factors'!K68,0)</f>
        <v>4147</v>
      </c>
      <c r="L68" s="66">
        <f>ROUND(+L$4/+'Age Factors'!L68,0)</f>
        <v>5218</v>
      </c>
      <c r="M68" s="66">
        <f>ROUND(+M$4/+'Age Factors'!M68,0)</f>
        <v>5516</v>
      </c>
      <c r="N68" s="66">
        <f>ROUND(+N$4/+'Age Factors'!N68,0)</f>
        <v>6584</v>
      </c>
      <c r="O68" s="66">
        <f>ROUND(+O$4/+'Age Factors'!O68,0)</f>
        <v>8005</v>
      </c>
      <c r="P68" s="66">
        <f>ROUND(+P$4/+'Age Factors'!P68,0)</f>
        <v>11505</v>
      </c>
      <c r="Q68" s="66">
        <f>ROUND(+Q$4/+'Age Factors'!Q68,0)</f>
        <v>13987</v>
      </c>
      <c r="R68" s="66">
        <f>ROUND(+R$4/+'Age Factors'!R68,0)</f>
        <v>25400</v>
      </c>
      <c r="S68" s="66">
        <f>ROUND(+S$4/+'Age Factors'!S68,0)</f>
        <v>33740</v>
      </c>
      <c r="T68" s="66">
        <f>ROUND(+T$4/+'Age Factors'!T68,0)</f>
        <v>56779</v>
      </c>
      <c r="U68" s="66">
        <f>ROUND(+U$4/+'Age Factors'!U68,0)</f>
        <v>62214</v>
      </c>
      <c r="V68" s="66">
        <f>ROUND(+V$4/+'Age Factors'!V68,0)</f>
        <v>82380</v>
      </c>
      <c r="W68" s="52"/>
    </row>
    <row r="69" spans="1:23" x14ac:dyDescent="0.2">
      <c r="A69" s="54">
        <v>68</v>
      </c>
      <c r="B69" s="66">
        <f>ROUND(+B$4/+'Age Factors'!B69,0)</f>
        <v>352</v>
      </c>
      <c r="C69" s="66">
        <f>ROUND(+C$4/+'Age Factors'!C69,0)</f>
        <v>1230</v>
      </c>
      <c r="D69" s="66">
        <f>ROUND(+D$4/+'Age Factors'!D69,0)</f>
        <v>1486</v>
      </c>
      <c r="E69" s="66">
        <f>ROUND(+E$4/+'Age Factors'!E69,0)</f>
        <v>1598</v>
      </c>
      <c r="F69" s="66">
        <f>ROUND(+F$4/+'Age Factors'!F69,0)</f>
        <v>2007</v>
      </c>
      <c r="G69" s="66">
        <f>ROUND(+G$4/+'Age Factors'!G69,0)</f>
        <v>2019</v>
      </c>
      <c r="H69" s="66">
        <f>ROUND(+H$4/+'Age Factors'!H69,0)</f>
        <v>2535</v>
      </c>
      <c r="I69" s="66">
        <f>ROUND(+I$4/+'Age Factors'!I69,0)</f>
        <v>3079</v>
      </c>
      <c r="J69" s="66">
        <f>ROUND(+J$4/+'Age Factors'!J69,0)</f>
        <v>3910</v>
      </c>
      <c r="K69" s="66">
        <f>ROUND(+K$4/+'Age Factors'!K69,0)</f>
        <v>4207</v>
      </c>
      <c r="L69" s="66">
        <f>ROUND(+L$4/+'Age Factors'!L69,0)</f>
        <v>5296</v>
      </c>
      <c r="M69" s="66">
        <f>ROUND(+M$4/+'Age Factors'!M69,0)</f>
        <v>5598</v>
      </c>
      <c r="N69" s="66">
        <f>ROUND(+N$4/+'Age Factors'!N69,0)</f>
        <v>6684</v>
      </c>
      <c r="O69" s="66">
        <f>ROUND(+O$4/+'Age Factors'!O69,0)</f>
        <v>8129</v>
      </c>
      <c r="P69" s="66">
        <f>ROUND(+P$4/+'Age Factors'!P69,0)</f>
        <v>11690</v>
      </c>
      <c r="Q69" s="66">
        <f>ROUND(+Q$4/+'Age Factors'!Q69,0)</f>
        <v>14213</v>
      </c>
      <c r="R69" s="66">
        <f>ROUND(+R$4/+'Age Factors'!R69,0)</f>
        <v>25810</v>
      </c>
      <c r="S69" s="66">
        <f>ROUND(+S$4/+'Age Factors'!S69,0)</f>
        <v>34284</v>
      </c>
      <c r="T69" s="66">
        <f>ROUND(+T$4/+'Age Factors'!T69,0)</f>
        <v>57695</v>
      </c>
      <c r="U69" s="66">
        <f>ROUND(+U$4/+'Age Factors'!U69,0)</f>
        <v>63218</v>
      </c>
      <c r="V69" s="66">
        <f>ROUND(+V$4/+'Age Factors'!V69,0)</f>
        <v>83709</v>
      </c>
      <c r="W69" s="52"/>
    </row>
    <row r="70" spans="1:23" x14ac:dyDescent="0.2">
      <c r="A70" s="54">
        <v>69</v>
      </c>
      <c r="B70" s="66">
        <f>ROUND(+B$4/+'Age Factors'!B70,0)</f>
        <v>357</v>
      </c>
      <c r="C70" s="66">
        <f>ROUND(+C$4/+'Age Factors'!C70,0)</f>
        <v>1246</v>
      </c>
      <c r="D70" s="66">
        <f>ROUND(+D$4/+'Age Factors'!D70,0)</f>
        <v>1506</v>
      </c>
      <c r="E70" s="66">
        <f>ROUND(+E$4/+'Age Factors'!E70,0)</f>
        <v>1620</v>
      </c>
      <c r="F70" s="66">
        <f>ROUND(+F$4/+'Age Factors'!F70,0)</f>
        <v>2036</v>
      </c>
      <c r="G70" s="66">
        <f>ROUND(+G$4/+'Age Factors'!G70,0)</f>
        <v>2048</v>
      </c>
      <c r="H70" s="66">
        <f>ROUND(+H$4/+'Age Factors'!H70,0)</f>
        <v>2571</v>
      </c>
      <c r="I70" s="66">
        <f>ROUND(+I$4/+'Age Factors'!I70,0)</f>
        <v>3124</v>
      </c>
      <c r="J70" s="66">
        <f>ROUND(+J$4/+'Age Factors'!J70,0)</f>
        <v>3968</v>
      </c>
      <c r="K70" s="66">
        <f>ROUND(+K$4/+'Age Factors'!K70,0)</f>
        <v>4270</v>
      </c>
      <c r="L70" s="66">
        <f>ROUND(+L$4/+'Age Factors'!L70,0)</f>
        <v>5376</v>
      </c>
      <c r="M70" s="66">
        <f>ROUND(+M$4/+'Age Factors'!M70,0)</f>
        <v>5683</v>
      </c>
      <c r="N70" s="66">
        <f>ROUND(+N$4/+'Age Factors'!N70,0)</f>
        <v>6788</v>
      </c>
      <c r="O70" s="66">
        <f>ROUND(+O$4/+'Age Factors'!O70,0)</f>
        <v>8257</v>
      </c>
      <c r="P70" s="66">
        <f>ROUND(+P$4/+'Age Factors'!P70,0)</f>
        <v>11882</v>
      </c>
      <c r="Q70" s="66">
        <f>ROUND(+Q$4/+'Age Factors'!Q70,0)</f>
        <v>14446</v>
      </c>
      <c r="R70" s="66">
        <f>ROUND(+R$4/+'Age Factors'!R70,0)</f>
        <v>26233</v>
      </c>
      <c r="S70" s="66">
        <f>ROUND(+S$4/+'Age Factors'!S70,0)</f>
        <v>34846</v>
      </c>
      <c r="T70" s="66">
        <f>ROUND(+T$4/+'Age Factors'!T70,0)</f>
        <v>58641</v>
      </c>
      <c r="U70" s="66">
        <f>ROUND(+U$4/+'Age Factors'!U70,0)</f>
        <v>64254</v>
      </c>
      <c r="V70" s="66">
        <f>ROUND(+V$4/+'Age Factors'!V70,0)</f>
        <v>85081</v>
      </c>
      <c r="W70" s="52"/>
    </row>
    <row r="71" spans="1:23" x14ac:dyDescent="0.2">
      <c r="A71" s="62">
        <v>70</v>
      </c>
      <c r="B71" s="67">
        <f>ROUND(+B$4/+'Age Factors'!B71,0)</f>
        <v>362</v>
      </c>
      <c r="C71" s="67">
        <f>ROUND(+C$4/+'Age Factors'!C71,0)</f>
        <v>1264</v>
      </c>
      <c r="D71" s="67">
        <f>ROUND(+D$4/+'Age Factors'!D71,0)</f>
        <v>1527</v>
      </c>
      <c r="E71" s="67">
        <f>ROUND(+E$4/+'Age Factors'!E71,0)</f>
        <v>1643</v>
      </c>
      <c r="F71" s="67">
        <f>ROUND(+F$4/+'Age Factors'!F71,0)</f>
        <v>2065</v>
      </c>
      <c r="G71" s="67">
        <f>ROUND(+G$4/+'Age Factors'!G71,0)</f>
        <v>2077</v>
      </c>
      <c r="H71" s="67">
        <f>ROUND(+H$4/+'Age Factors'!H71,0)</f>
        <v>2609</v>
      </c>
      <c r="I71" s="67">
        <f>ROUND(+I$4/+'Age Factors'!I71,0)</f>
        <v>3170</v>
      </c>
      <c r="J71" s="67">
        <f>ROUND(+J$4/+'Age Factors'!J71,0)</f>
        <v>4027</v>
      </c>
      <c r="K71" s="67">
        <f>ROUND(+K$4/+'Age Factors'!K71,0)</f>
        <v>4334</v>
      </c>
      <c r="L71" s="67">
        <f>ROUND(+L$4/+'Age Factors'!L71,0)</f>
        <v>5458</v>
      </c>
      <c r="M71" s="67">
        <f>ROUND(+M$4/+'Age Factors'!M71,0)</f>
        <v>5771</v>
      </c>
      <c r="N71" s="67">
        <f>ROUND(+N$4/+'Age Factors'!N71,0)</f>
        <v>6893</v>
      </c>
      <c r="O71" s="67">
        <f>ROUND(+O$4/+'Age Factors'!O71,0)</f>
        <v>8389</v>
      </c>
      <c r="P71" s="67">
        <f>ROUND(+P$4/+'Age Factors'!P71,0)</f>
        <v>12078</v>
      </c>
      <c r="Q71" s="67">
        <f>ROUND(+Q$4/+'Age Factors'!Q71,0)</f>
        <v>14685</v>
      </c>
      <c r="R71" s="67">
        <f>ROUND(+R$4/+'Age Factors'!R71,0)</f>
        <v>26667</v>
      </c>
      <c r="S71" s="67">
        <f>ROUND(+S$4/+'Age Factors'!S71,0)</f>
        <v>35422</v>
      </c>
      <c r="T71" s="67">
        <f>ROUND(+T$4/+'Age Factors'!T71,0)</f>
        <v>59610</v>
      </c>
      <c r="U71" s="67">
        <f>ROUND(+U$4/+'Age Factors'!U71,0)</f>
        <v>65315</v>
      </c>
      <c r="V71" s="67">
        <f>ROUND(+V$4/+'Age Factors'!V71,0)</f>
        <v>86486</v>
      </c>
      <c r="W71" s="52"/>
    </row>
    <row r="72" spans="1:23" x14ac:dyDescent="0.2">
      <c r="A72" s="54">
        <v>71</v>
      </c>
      <c r="B72" s="66">
        <f>ROUND(+B$4/+'Age Factors'!B72,0)</f>
        <v>367</v>
      </c>
      <c r="C72" s="66">
        <f>ROUND(+C$4/+'Age Factors'!C72,0)</f>
        <v>1282</v>
      </c>
      <c r="D72" s="66">
        <f>ROUND(+D$4/+'Age Factors'!D72,0)</f>
        <v>1549</v>
      </c>
      <c r="E72" s="66">
        <f>ROUND(+E$4/+'Age Factors'!E72,0)</f>
        <v>1667</v>
      </c>
      <c r="F72" s="66">
        <f>ROUND(+F$4/+'Age Factors'!F72,0)</f>
        <v>2095</v>
      </c>
      <c r="G72" s="66">
        <f>ROUND(+G$4/+'Age Factors'!G72,0)</f>
        <v>2107</v>
      </c>
      <c r="H72" s="66">
        <f>ROUND(+H$4/+'Age Factors'!H72,0)</f>
        <v>2647</v>
      </c>
      <c r="I72" s="66">
        <f>ROUND(+I$4/+'Age Factors'!I72,0)</f>
        <v>3217</v>
      </c>
      <c r="J72" s="66">
        <f>ROUND(+J$4/+'Age Factors'!J72,0)</f>
        <v>4089</v>
      </c>
      <c r="K72" s="66">
        <f>ROUND(+K$4/+'Age Factors'!K72,0)</f>
        <v>4401</v>
      </c>
      <c r="L72" s="66">
        <f>ROUND(+L$4/+'Age Factors'!L72,0)</f>
        <v>5543</v>
      </c>
      <c r="M72" s="66">
        <f>ROUND(+M$4/+'Age Factors'!M72,0)</f>
        <v>5861</v>
      </c>
      <c r="N72" s="66">
        <f>ROUND(+N$4/+'Age Factors'!N72,0)</f>
        <v>7004</v>
      </c>
      <c r="O72" s="66">
        <f>ROUND(+O$4/+'Age Factors'!O72,0)</f>
        <v>8525</v>
      </c>
      <c r="P72" s="66">
        <f>ROUND(+P$4/+'Age Factors'!P72,0)</f>
        <v>12283</v>
      </c>
      <c r="Q72" s="66">
        <f>ROUND(+Q$4/+'Age Factors'!Q72,0)</f>
        <v>14934</v>
      </c>
      <c r="R72" s="66">
        <f>ROUND(+R$4/+'Age Factors'!R72,0)</f>
        <v>27119</v>
      </c>
      <c r="S72" s="66">
        <f>ROUND(+S$4/+'Age Factors'!S72,0)</f>
        <v>36022</v>
      </c>
      <c r="T72" s="66">
        <f>ROUND(+T$4/+'Age Factors'!T72,0)</f>
        <v>60620</v>
      </c>
      <c r="U72" s="66">
        <f>ROUND(+U$4/+'Age Factors'!U72,0)</f>
        <v>66422</v>
      </c>
      <c r="V72" s="66">
        <f>ROUND(+V$4/+'Age Factors'!V72,0)</f>
        <v>87952</v>
      </c>
      <c r="W72" s="52"/>
    </row>
    <row r="73" spans="1:23" x14ac:dyDescent="0.2">
      <c r="A73" s="54">
        <v>72</v>
      </c>
      <c r="B73" s="66">
        <f>ROUND(+B$4/+'Age Factors'!B73,0)</f>
        <v>372</v>
      </c>
      <c r="C73" s="66">
        <f>ROUND(+C$4/+'Age Factors'!C73,0)</f>
        <v>1300</v>
      </c>
      <c r="D73" s="66">
        <f>ROUND(+D$4/+'Age Factors'!D73,0)</f>
        <v>1572</v>
      </c>
      <c r="E73" s="66">
        <f>ROUND(+E$4/+'Age Factors'!E73,0)</f>
        <v>1691</v>
      </c>
      <c r="F73" s="66">
        <f>ROUND(+F$4/+'Age Factors'!F73,0)</f>
        <v>2126</v>
      </c>
      <c r="G73" s="66">
        <f>ROUND(+G$4/+'Age Factors'!G73,0)</f>
        <v>2138</v>
      </c>
      <c r="H73" s="66">
        <f>ROUND(+H$4/+'Age Factors'!H73,0)</f>
        <v>2687</v>
      </c>
      <c r="I73" s="66">
        <f>ROUND(+I$4/+'Age Factors'!I73,0)</f>
        <v>3266</v>
      </c>
      <c r="J73" s="66">
        <f>ROUND(+J$4/+'Age Factors'!J73,0)</f>
        <v>4152</v>
      </c>
      <c r="K73" s="66">
        <f>ROUND(+K$4/+'Age Factors'!K73,0)</f>
        <v>4469</v>
      </c>
      <c r="L73" s="66">
        <f>ROUND(+L$4/+'Age Factors'!L73,0)</f>
        <v>5631</v>
      </c>
      <c r="M73" s="66">
        <f>ROUND(+M$4/+'Age Factors'!M73,0)</f>
        <v>5954</v>
      </c>
      <c r="N73" s="66">
        <f>ROUND(+N$4/+'Age Factors'!N73,0)</f>
        <v>7118</v>
      </c>
      <c r="O73" s="66">
        <f>ROUND(+O$4/+'Age Factors'!O73,0)</f>
        <v>8667</v>
      </c>
      <c r="P73" s="66">
        <f>ROUND(+P$4/+'Age Factors'!P73,0)</f>
        <v>12493</v>
      </c>
      <c r="Q73" s="66">
        <f>ROUND(+Q$4/+'Age Factors'!Q73,0)</f>
        <v>15189</v>
      </c>
      <c r="R73" s="66">
        <f>ROUND(+R$4/+'Age Factors'!R73,0)</f>
        <v>27582</v>
      </c>
      <c r="S73" s="66">
        <f>ROUND(+S$4/+'Age Factors'!S73,0)</f>
        <v>36638</v>
      </c>
      <c r="T73" s="66">
        <f>ROUND(+T$4/+'Age Factors'!T73,0)</f>
        <v>61656</v>
      </c>
      <c r="U73" s="66">
        <f>ROUND(+U$4/+'Age Factors'!U73,0)</f>
        <v>67557</v>
      </c>
      <c r="V73" s="66">
        <f>ROUND(+V$4/+'Age Factors'!V73,0)</f>
        <v>89455</v>
      </c>
      <c r="W73" s="52"/>
    </row>
    <row r="74" spans="1:23" x14ac:dyDescent="0.2">
      <c r="A74" s="54">
        <v>73</v>
      </c>
      <c r="B74" s="66">
        <f>ROUND(+B$4/+'Age Factors'!B74,0)</f>
        <v>377</v>
      </c>
      <c r="C74" s="66">
        <f>ROUND(+C$4/+'Age Factors'!C74,0)</f>
        <v>1319</v>
      </c>
      <c r="D74" s="66">
        <f>ROUND(+D$4/+'Age Factors'!D74,0)</f>
        <v>1595</v>
      </c>
      <c r="E74" s="66">
        <f>ROUND(+E$4/+'Age Factors'!E74,0)</f>
        <v>1716</v>
      </c>
      <c r="F74" s="66">
        <f>ROUND(+F$4/+'Age Factors'!F74,0)</f>
        <v>2158</v>
      </c>
      <c r="G74" s="66">
        <f>ROUND(+G$4/+'Age Factors'!G74,0)</f>
        <v>2170</v>
      </c>
      <c r="H74" s="66">
        <f>ROUND(+H$4/+'Age Factors'!H74,0)</f>
        <v>2728</v>
      </c>
      <c r="I74" s="66">
        <f>ROUND(+I$4/+'Age Factors'!I74,0)</f>
        <v>3316</v>
      </c>
      <c r="J74" s="66">
        <f>ROUND(+J$4/+'Age Factors'!J74,0)</f>
        <v>4217</v>
      </c>
      <c r="K74" s="66">
        <f>ROUND(+K$4/+'Age Factors'!K74,0)</f>
        <v>4540</v>
      </c>
      <c r="L74" s="66">
        <f>ROUND(+L$4/+'Age Factors'!L74,0)</f>
        <v>5721</v>
      </c>
      <c r="M74" s="66">
        <f>ROUND(+M$4/+'Age Factors'!M74,0)</f>
        <v>6050</v>
      </c>
      <c r="N74" s="66">
        <f>ROUND(+N$4/+'Age Factors'!N74,0)</f>
        <v>7234</v>
      </c>
      <c r="O74" s="66">
        <f>ROUND(+O$4/+'Age Factors'!O74,0)</f>
        <v>8812</v>
      </c>
      <c r="P74" s="66">
        <f>ROUND(+P$4/+'Age Factors'!P74,0)</f>
        <v>12712</v>
      </c>
      <c r="Q74" s="66">
        <f>ROUND(+Q$4/+'Age Factors'!Q74,0)</f>
        <v>15455</v>
      </c>
      <c r="R74" s="66">
        <f>ROUND(+R$4/+'Age Factors'!R74,0)</f>
        <v>28066</v>
      </c>
      <c r="S74" s="66">
        <f>ROUND(+S$4/+'Age Factors'!S74,0)</f>
        <v>37280</v>
      </c>
      <c r="T74" s="66">
        <f>ROUND(+T$4/+'Age Factors'!T74,0)</f>
        <v>62737</v>
      </c>
      <c r="U74" s="66">
        <f>ROUND(+U$4/+'Age Factors'!U74,0)</f>
        <v>68742</v>
      </c>
      <c r="V74" s="66">
        <f>ROUND(+V$4/+'Age Factors'!V74,0)</f>
        <v>91024</v>
      </c>
      <c r="W74" s="52"/>
    </row>
    <row r="75" spans="1:23" x14ac:dyDescent="0.2">
      <c r="A75" s="54">
        <v>74</v>
      </c>
      <c r="B75" s="66">
        <f>ROUND(+B$4/+'Age Factors'!B75,0)</f>
        <v>383</v>
      </c>
      <c r="C75" s="66">
        <f>ROUND(+C$4/+'Age Factors'!C75,0)</f>
        <v>1338</v>
      </c>
      <c r="D75" s="66">
        <f>ROUND(+D$4/+'Age Factors'!D75,0)</f>
        <v>1618</v>
      </c>
      <c r="E75" s="66">
        <f>ROUND(+E$4/+'Age Factors'!E75,0)</f>
        <v>1742</v>
      </c>
      <c r="F75" s="66">
        <f>ROUND(+F$4/+'Age Factors'!F75,0)</f>
        <v>2190</v>
      </c>
      <c r="G75" s="66">
        <f>ROUND(+G$4/+'Age Factors'!G75,0)</f>
        <v>2203</v>
      </c>
      <c r="H75" s="66">
        <f>ROUND(+H$4/+'Age Factors'!H75,0)</f>
        <v>2770</v>
      </c>
      <c r="I75" s="66">
        <f>ROUND(+I$4/+'Age Factors'!I75,0)</f>
        <v>3369</v>
      </c>
      <c r="J75" s="66">
        <f>ROUND(+J$4/+'Age Factors'!J75,0)</f>
        <v>4285</v>
      </c>
      <c r="K75" s="66">
        <f>ROUND(+K$4/+'Age Factors'!K75,0)</f>
        <v>4612</v>
      </c>
      <c r="L75" s="66">
        <f>ROUND(+L$4/+'Age Factors'!L75,0)</f>
        <v>5815</v>
      </c>
      <c r="M75" s="66">
        <f>ROUND(+M$4/+'Age Factors'!M75,0)</f>
        <v>6149</v>
      </c>
      <c r="N75" s="66">
        <f>ROUND(+N$4/+'Age Factors'!N75,0)</f>
        <v>7356</v>
      </c>
      <c r="O75" s="66">
        <f>ROUND(+O$4/+'Age Factors'!O75,0)</f>
        <v>8963</v>
      </c>
      <c r="P75" s="66">
        <f>ROUND(+P$4/+'Age Factors'!P75,0)</f>
        <v>12939</v>
      </c>
      <c r="Q75" s="66">
        <f>ROUND(+Q$4/+'Age Factors'!Q75,0)</f>
        <v>15731</v>
      </c>
      <c r="R75" s="66">
        <f>ROUND(+R$4/+'Age Factors'!R75,0)</f>
        <v>28567</v>
      </c>
      <c r="S75" s="66">
        <f>ROUND(+S$4/+'Age Factors'!S75,0)</f>
        <v>37946</v>
      </c>
      <c r="T75" s="66">
        <f>ROUND(+T$4/+'Age Factors'!T75,0)</f>
        <v>63857</v>
      </c>
      <c r="U75" s="66">
        <f>ROUND(+U$4/+'Age Factors'!U75,0)</f>
        <v>69969</v>
      </c>
      <c r="V75" s="66">
        <f>ROUND(+V$4/+'Age Factors'!V75,0)</f>
        <v>92649</v>
      </c>
      <c r="W75" s="52"/>
    </row>
    <row r="76" spans="1:23" x14ac:dyDescent="0.2">
      <c r="A76" s="62">
        <v>75</v>
      </c>
      <c r="B76" s="67">
        <f>ROUND(+B$4/+'Age Factors'!B76,0)</f>
        <v>389</v>
      </c>
      <c r="C76" s="67">
        <f>ROUND(+C$4/+'Age Factors'!C76,0)</f>
        <v>1358</v>
      </c>
      <c r="D76" s="67">
        <f>ROUND(+D$4/+'Age Factors'!D76,0)</f>
        <v>1643</v>
      </c>
      <c r="E76" s="67">
        <f>ROUND(+E$4/+'Age Factors'!E76,0)</f>
        <v>1768</v>
      </c>
      <c r="F76" s="67">
        <f>ROUND(+F$4/+'Age Factors'!F76,0)</f>
        <v>2224</v>
      </c>
      <c r="G76" s="67">
        <f>ROUND(+G$4/+'Age Factors'!G76,0)</f>
        <v>2237</v>
      </c>
      <c r="H76" s="67">
        <f>ROUND(+H$4/+'Age Factors'!H76,0)</f>
        <v>2814</v>
      </c>
      <c r="I76" s="67">
        <f>ROUND(+I$4/+'Age Factors'!I76,0)</f>
        <v>3422</v>
      </c>
      <c r="J76" s="67">
        <f>ROUND(+J$4/+'Age Factors'!J76,0)</f>
        <v>4354</v>
      </c>
      <c r="K76" s="67">
        <f>ROUND(+K$4/+'Age Factors'!K76,0)</f>
        <v>4688</v>
      </c>
      <c r="L76" s="67">
        <f>ROUND(+L$4/+'Age Factors'!L76,0)</f>
        <v>5912</v>
      </c>
      <c r="M76" s="67">
        <f>ROUND(+M$4/+'Age Factors'!M76,0)</f>
        <v>6252</v>
      </c>
      <c r="N76" s="67">
        <f>ROUND(+N$4/+'Age Factors'!N76,0)</f>
        <v>7480</v>
      </c>
      <c r="O76" s="67">
        <f>ROUND(+O$4/+'Age Factors'!O76,0)</f>
        <v>9120</v>
      </c>
      <c r="P76" s="67">
        <f>ROUND(+P$4/+'Age Factors'!P76,0)</f>
        <v>13180</v>
      </c>
      <c r="Q76" s="67">
        <f>ROUND(+Q$4/+'Age Factors'!Q76,0)</f>
        <v>16025</v>
      </c>
      <c r="R76" s="67">
        <f>ROUND(+R$4/+'Age Factors'!R76,0)</f>
        <v>29100</v>
      </c>
      <c r="S76" s="67">
        <f>ROUND(+S$4/+'Age Factors'!S76,0)</f>
        <v>38655</v>
      </c>
      <c r="T76" s="67">
        <f>ROUND(+T$4/+'Age Factors'!T76,0)</f>
        <v>65050</v>
      </c>
      <c r="U76" s="67">
        <f>ROUND(+U$4/+'Age Factors'!U76,0)</f>
        <v>71276</v>
      </c>
      <c r="V76" s="67">
        <f>ROUND(+V$4/+'Age Factors'!V76,0)</f>
        <v>94380</v>
      </c>
      <c r="W76" s="52"/>
    </row>
    <row r="77" spans="1:23" x14ac:dyDescent="0.2">
      <c r="A77" s="54">
        <v>76</v>
      </c>
      <c r="B77" s="66">
        <f>ROUND(+B$4/+'Age Factors'!B77,0)</f>
        <v>395</v>
      </c>
      <c r="C77" s="66">
        <f>ROUND(+C$4/+'Age Factors'!C77,0)</f>
        <v>1379</v>
      </c>
      <c r="D77" s="66">
        <f>ROUND(+D$4/+'Age Factors'!D77,0)</f>
        <v>1668</v>
      </c>
      <c r="E77" s="66">
        <f>ROUND(+E$4/+'Age Factors'!E77,0)</f>
        <v>1796</v>
      </c>
      <c r="F77" s="66">
        <f>ROUND(+F$4/+'Age Factors'!F77,0)</f>
        <v>2259</v>
      </c>
      <c r="G77" s="66">
        <f>ROUND(+G$4/+'Age Factors'!G77,0)</f>
        <v>2272</v>
      </c>
      <c r="H77" s="66">
        <f>ROUND(+H$4/+'Age Factors'!H77,0)</f>
        <v>2860</v>
      </c>
      <c r="I77" s="66">
        <f>ROUND(+I$4/+'Age Factors'!I77,0)</f>
        <v>3479</v>
      </c>
      <c r="J77" s="66">
        <f>ROUND(+J$4/+'Age Factors'!J77,0)</f>
        <v>4427</v>
      </c>
      <c r="K77" s="66">
        <f>ROUND(+K$4/+'Age Factors'!K77,0)</f>
        <v>4767</v>
      </c>
      <c r="L77" s="66">
        <f>ROUND(+L$4/+'Age Factors'!L77,0)</f>
        <v>6011</v>
      </c>
      <c r="M77" s="66">
        <f>ROUND(+M$4/+'Age Factors'!M77,0)</f>
        <v>6358</v>
      </c>
      <c r="N77" s="66">
        <f>ROUND(+N$4/+'Age Factors'!N77,0)</f>
        <v>7612</v>
      </c>
      <c r="O77" s="66">
        <f>ROUND(+O$4/+'Age Factors'!O77,0)</f>
        <v>9288</v>
      </c>
      <c r="P77" s="66">
        <f>ROUND(+P$4/+'Age Factors'!P77,0)</f>
        <v>13452</v>
      </c>
      <c r="Q77" s="66">
        <f>ROUND(+Q$4/+'Age Factors'!Q77,0)</f>
        <v>16355</v>
      </c>
      <c r="R77" s="66">
        <f>ROUND(+R$4/+'Age Factors'!R77,0)</f>
        <v>29699</v>
      </c>
      <c r="S77" s="66">
        <f>ROUND(+S$4/+'Age Factors'!S77,0)</f>
        <v>39450</v>
      </c>
      <c r="T77" s="66">
        <f>ROUND(+T$4/+'Age Factors'!T77,0)</f>
        <v>66388</v>
      </c>
      <c r="U77" s="66">
        <f>ROUND(+U$4/+'Age Factors'!U77,0)</f>
        <v>72742</v>
      </c>
      <c r="V77" s="66">
        <f>ROUND(+V$4/+'Age Factors'!V77,0)</f>
        <v>96321</v>
      </c>
      <c r="W77" s="52"/>
    </row>
    <row r="78" spans="1:23" x14ac:dyDescent="0.2">
      <c r="A78" s="54">
        <v>77</v>
      </c>
      <c r="B78" s="66">
        <f>ROUND(+B$4/+'Age Factors'!B78,0)</f>
        <v>401</v>
      </c>
      <c r="C78" s="66">
        <f>ROUND(+C$4/+'Age Factors'!C78,0)</f>
        <v>1400</v>
      </c>
      <c r="D78" s="66">
        <f>ROUND(+D$4/+'Age Factors'!D78,0)</f>
        <v>1694</v>
      </c>
      <c r="E78" s="66">
        <f>ROUND(+E$4/+'Age Factors'!E78,0)</f>
        <v>1824</v>
      </c>
      <c r="F78" s="66">
        <f>ROUND(+F$4/+'Age Factors'!F78,0)</f>
        <v>2296</v>
      </c>
      <c r="G78" s="66">
        <f>ROUND(+G$4/+'Age Factors'!G78,0)</f>
        <v>2310</v>
      </c>
      <c r="H78" s="66">
        <f>ROUND(+H$4/+'Age Factors'!H78,0)</f>
        <v>2912</v>
      </c>
      <c r="I78" s="66">
        <f>ROUND(+I$4/+'Age Factors'!I78,0)</f>
        <v>3542</v>
      </c>
      <c r="J78" s="66">
        <f>ROUND(+J$4/+'Age Factors'!J78,0)</f>
        <v>4507</v>
      </c>
      <c r="K78" s="66">
        <f>ROUND(+K$4/+'Age Factors'!K78,0)</f>
        <v>4852</v>
      </c>
      <c r="L78" s="66">
        <f>ROUND(+L$4/+'Age Factors'!L78,0)</f>
        <v>6119</v>
      </c>
      <c r="M78" s="66">
        <f>ROUND(+M$4/+'Age Factors'!M78,0)</f>
        <v>6473</v>
      </c>
      <c r="N78" s="66">
        <f>ROUND(+N$4/+'Age Factors'!N78,0)</f>
        <v>7757</v>
      </c>
      <c r="O78" s="66">
        <f>ROUND(+O$4/+'Age Factors'!O78,0)</f>
        <v>9474</v>
      </c>
      <c r="P78" s="66">
        <f>ROUND(+P$4/+'Age Factors'!P78,0)</f>
        <v>13750</v>
      </c>
      <c r="Q78" s="66">
        <f>ROUND(+Q$4/+'Age Factors'!Q78,0)</f>
        <v>16718</v>
      </c>
      <c r="R78" s="66">
        <f>ROUND(+R$4/+'Age Factors'!R78,0)</f>
        <v>30359</v>
      </c>
      <c r="S78" s="66">
        <f>ROUND(+S$4/+'Age Factors'!S78,0)</f>
        <v>40326</v>
      </c>
      <c r="T78" s="66">
        <f>ROUND(+T$4/+'Age Factors'!T78,0)</f>
        <v>67863</v>
      </c>
      <c r="U78" s="66">
        <f>ROUND(+U$4/+'Age Factors'!U78,0)</f>
        <v>74359</v>
      </c>
      <c r="V78" s="66">
        <f>ROUND(+V$4/+'Age Factors'!V78,0)</f>
        <v>98462</v>
      </c>
      <c r="W78" s="52"/>
    </row>
    <row r="79" spans="1:23" x14ac:dyDescent="0.2">
      <c r="A79" s="54">
        <v>78</v>
      </c>
      <c r="B79" s="66">
        <f>ROUND(+B$4/+'Age Factors'!B79,0)</f>
        <v>407</v>
      </c>
      <c r="C79" s="66">
        <f>ROUND(+C$4/+'Age Factors'!C79,0)</f>
        <v>1422</v>
      </c>
      <c r="D79" s="66">
        <f>ROUND(+D$4/+'Age Factors'!D79,0)</f>
        <v>1721</v>
      </c>
      <c r="E79" s="66">
        <f>ROUND(+E$4/+'Age Factors'!E79,0)</f>
        <v>1853</v>
      </c>
      <c r="F79" s="66">
        <f>ROUND(+F$4/+'Age Factors'!F79,0)</f>
        <v>2338</v>
      </c>
      <c r="G79" s="66">
        <f>ROUND(+G$4/+'Age Factors'!G79,0)</f>
        <v>2352</v>
      </c>
      <c r="H79" s="66">
        <f>ROUND(+H$4/+'Age Factors'!H79,0)</f>
        <v>2969</v>
      </c>
      <c r="I79" s="66">
        <f>ROUND(+I$4/+'Age Factors'!I79,0)</f>
        <v>3612</v>
      </c>
      <c r="J79" s="66">
        <f>ROUND(+J$4/+'Age Factors'!J79,0)</f>
        <v>4596</v>
      </c>
      <c r="K79" s="66">
        <f>ROUND(+K$4/+'Age Factors'!K79,0)</f>
        <v>4949</v>
      </c>
      <c r="L79" s="66">
        <f>ROUND(+L$4/+'Age Factors'!L79,0)</f>
        <v>6240</v>
      </c>
      <c r="M79" s="66">
        <f>ROUND(+M$4/+'Age Factors'!M79,0)</f>
        <v>6600</v>
      </c>
      <c r="N79" s="66">
        <f>ROUND(+N$4/+'Age Factors'!N79,0)</f>
        <v>7919</v>
      </c>
      <c r="O79" s="66">
        <f>ROUND(+O$4/+'Age Factors'!O79,0)</f>
        <v>9683</v>
      </c>
      <c r="P79" s="66">
        <f>ROUND(+P$4/+'Age Factors'!P79,0)</f>
        <v>14085</v>
      </c>
      <c r="Q79" s="66">
        <f>ROUND(+Q$4/+'Age Factors'!Q79,0)</f>
        <v>17125</v>
      </c>
      <c r="R79" s="66">
        <f>ROUND(+R$4/+'Age Factors'!R79,0)</f>
        <v>31098</v>
      </c>
      <c r="S79" s="66">
        <f>ROUND(+S$4/+'Age Factors'!S79,0)</f>
        <v>41308</v>
      </c>
      <c r="T79" s="66">
        <f>ROUND(+T$4/+'Age Factors'!T79,0)</f>
        <v>69515</v>
      </c>
      <c r="U79" s="66">
        <f>ROUND(+U$4/+'Age Factors'!U79,0)</f>
        <v>76169</v>
      </c>
      <c r="V79" s="66">
        <f>ROUND(+V$4/+'Age Factors'!V79,0)</f>
        <v>100858</v>
      </c>
      <c r="W79" s="52"/>
    </row>
    <row r="80" spans="1:23" x14ac:dyDescent="0.2">
      <c r="A80" s="54">
        <v>79</v>
      </c>
      <c r="B80" s="66">
        <f>ROUND(+B$4/+'Age Factors'!B80,0)</f>
        <v>413</v>
      </c>
      <c r="C80" s="66">
        <f>ROUND(+C$4/+'Age Factors'!C80,0)</f>
        <v>1444</v>
      </c>
      <c r="D80" s="66">
        <f>ROUND(+D$4/+'Age Factors'!D80,0)</f>
        <v>1751</v>
      </c>
      <c r="E80" s="66">
        <f>ROUND(+E$4/+'Age Factors'!E80,0)</f>
        <v>1887</v>
      </c>
      <c r="F80" s="66">
        <f>ROUND(+F$4/+'Age Factors'!F80,0)</f>
        <v>2384</v>
      </c>
      <c r="G80" s="66">
        <f>ROUND(+G$4/+'Age Factors'!G80,0)</f>
        <v>2399</v>
      </c>
      <c r="H80" s="66">
        <f>ROUND(+H$4/+'Age Factors'!H80,0)</f>
        <v>3033</v>
      </c>
      <c r="I80" s="66">
        <f>ROUND(+I$4/+'Age Factors'!I80,0)</f>
        <v>3689</v>
      </c>
      <c r="J80" s="66">
        <f>ROUND(+J$4/+'Age Factors'!J80,0)</f>
        <v>4695</v>
      </c>
      <c r="K80" s="66">
        <f>ROUND(+K$4/+'Age Factors'!K80,0)</f>
        <v>5055</v>
      </c>
      <c r="L80" s="66">
        <f>ROUND(+L$4/+'Age Factors'!L80,0)</f>
        <v>6375</v>
      </c>
      <c r="M80" s="66">
        <f>ROUND(+M$4/+'Age Factors'!M80,0)</f>
        <v>6743</v>
      </c>
      <c r="N80" s="66">
        <f>ROUND(+N$4/+'Age Factors'!N80,0)</f>
        <v>8099</v>
      </c>
      <c r="O80" s="66">
        <f>ROUND(+O$4/+'Age Factors'!O80,0)</f>
        <v>9915</v>
      </c>
      <c r="P80" s="66">
        <f>ROUND(+P$4/+'Age Factors'!P80,0)</f>
        <v>14457</v>
      </c>
      <c r="Q80" s="66">
        <f>ROUND(+Q$4/+'Age Factors'!Q80,0)</f>
        <v>17577</v>
      </c>
      <c r="R80" s="66">
        <f>ROUND(+R$4/+'Age Factors'!R80,0)</f>
        <v>31919</v>
      </c>
      <c r="S80" s="66">
        <f>ROUND(+S$4/+'Age Factors'!S80,0)</f>
        <v>42399</v>
      </c>
      <c r="T80" s="66">
        <f>ROUND(+T$4/+'Age Factors'!T80,0)</f>
        <v>71352</v>
      </c>
      <c r="U80" s="66">
        <f>ROUND(+U$4/+'Age Factors'!U80,0)</f>
        <v>78181</v>
      </c>
      <c r="V80" s="66">
        <f>ROUND(+V$4/+'Age Factors'!V80,0)</f>
        <v>103523</v>
      </c>
      <c r="W80" s="52"/>
    </row>
    <row r="81" spans="1:23" x14ac:dyDescent="0.2">
      <c r="A81" s="62">
        <v>80</v>
      </c>
      <c r="B81" s="67">
        <f>ROUND(+B$4/+'Age Factors'!B81,0)</f>
        <v>421</v>
      </c>
      <c r="C81" s="67">
        <f>ROUND(+C$4/+'Age Factors'!C81,0)</f>
        <v>1470</v>
      </c>
      <c r="D81" s="67">
        <f>ROUND(+D$4/+'Age Factors'!D81,0)</f>
        <v>1785</v>
      </c>
      <c r="E81" s="67">
        <f>ROUND(+E$4/+'Age Factors'!E81,0)</f>
        <v>1924</v>
      </c>
      <c r="F81" s="67">
        <f>ROUND(+F$4/+'Age Factors'!F81,0)</f>
        <v>2436</v>
      </c>
      <c r="G81" s="67">
        <f>ROUND(+G$4/+'Age Factors'!G81,0)</f>
        <v>2450</v>
      </c>
      <c r="H81" s="67">
        <f>ROUND(+H$4/+'Age Factors'!H81,0)</f>
        <v>3104</v>
      </c>
      <c r="I81" s="67">
        <f>ROUND(+I$4/+'Age Factors'!I81,0)</f>
        <v>3776</v>
      </c>
      <c r="J81" s="67">
        <f>ROUND(+J$4/+'Age Factors'!J81,0)</f>
        <v>4805</v>
      </c>
      <c r="K81" s="67">
        <f>ROUND(+K$4/+'Age Factors'!K81,0)</f>
        <v>5173</v>
      </c>
      <c r="L81" s="67">
        <f>ROUND(+L$4/+'Age Factors'!L81,0)</f>
        <v>6525</v>
      </c>
      <c r="M81" s="67">
        <f>ROUND(+M$4/+'Age Factors'!M81,0)</f>
        <v>6902</v>
      </c>
      <c r="N81" s="67">
        <f>ROUND(+N$4/+'Age Factors'!N81,0)</f>
        <v>8299</v>
      </c>
      <c r="O81" s="67">
        <f>ROUND(+O$4/+'Age Factors'!O81,0)</f>
        <v>10174</v>
      </c>
      <c r="P81" s="67">
        <f>ROUND(+P$4/+'Age Factors'!P81,0)</f>
        <v>14869</v>
      </c>
      <c r="Q81" s="67">
        <f>ROUND(+Q$4/+'Age Factors'!Q81,0)</f>
        <v>18078</v>
      </c>
      <c r="R81" s="67">
        <f>ROUND(+R$4/+'Age Factors'!R81,0)</f>
        <v>32828</v>
      </c>
      <c r="S81" s="67">
        <f>ROUND(+S$4/+'Age Factors'!S81,0)</f>
        <v>43606</v>
      </c>
      <c r="T81" s="67">
        <f>ROUND(+T$4/+'Age Factors'!T81,0)</f>
        <v>73383</v>
      </c>
      <c r="U81" s="67">
        <f>ROUND(+U$4/+'Age Factors'!U81,0)</f>
        <v>80407</v>
      </c>
      <c r="V81" s="67">
        <f>ROUND(+V$4/+'Age Factors'!V81,0)</f>
        <v>106470</v>
      </c>
      <c r="W81" s="52"/>
    </row>
    <row r="82" spans="1:23" x14ac:dyDescent="0.2">
      <c r="A82" s="54">
        <v>81</v>
      </c>
      <c r="B82" s="66">
        <f>ROUND(+B$4/+'Age Factors'!B82,0)</f>
        <v>429</v>
      </c>
      <c r="C82" s="66">
        <f>ROUND(+C$4/+'Age Factors'!C82,0)</f>
        <v>1499</v>
      </c>
      <c r="D82" s="66">
        <f>ROUND(+D$4/+'Age Factors'!D82,0)</f>
        <v>1823</v>
      </c>
      <c r="E82" s="66">
        <f>ROUND(+E$4/+'Age Factors'!E82,0)</f>
        <v>1967</v>
      </c>
      <c r="F82" s="66">
        <f>ROUND(+F$4/+'Age Factors'!F82,0)</f>
        <v>2493</v>
      </c>
      <c r="G82" s="66">
        <f>ROUND(+G$4/+'Age Factors'!G82,0)</f>
        <v>2508</v>
      </c>
      <c r="H82" s="66">
        <f>ROUND(+H$4/+'Age Factors'!H82,0)</f>
        <v>3182</v>
      </c>
      <c r="I82" s="66">
        <f>ROUND(+I$4/+'Age Factors'!I82,0)</f>
        <v>3871</v>
      </c>
      <c r="J82" s="66">
        <f>ROUND(+J$4/+'Age Factors'!J82,0)</f>
        <v>4927</v>
      </c>
      <c r="K82" s="66">
        <f>ROUND(+K$4/+'Age Factors'!K82,0)</f>
        <v>5305</v>
      </c>
      <c r="L82" s="66">
        <f>ROUND(+L$4/+'Age Factors'!L82,0)</f>
        <v>6692</v>
      </c>
      <c r="M82" s="66">
        <f>ROUND(+M$4/+'Age Factors'!M82,0)</f>
        <v>7078</v>
      </c>
      <c r="N82" s="66">
        <f>ROUND(+N$4/+'Age Factors'!N82,0)</f>
        <v>8522</v>
      </c>
      <c r="O82" s="66">
        <f>ROUND(+O$4/+'Age Factors'!O82,0)</f>
        <v>10461</v>
      </c>
      <c r="P82" s="66">
        <f>ROUND(+P$4/+'Age Factors'!P82,0)</f>
        <v>15331</v>
      </c>
      <c r="Q82" s="66">
        <f>ROUND(+Q$4/+'Age Factors'!Q82,0)</f>
        <v>18639</v>
      </c>
      <c r="R82" s="66">
        <f>ROUND(+R$4/+'Age Factors'!R82,0)</f>
        <v>33848</v>
      </c>
      <c r="S82" s="66">
        <f>ROUND(+S$4/+'Age Factors'!S82,0)</f>
        <v>44961</v>
      </c>
      <c r="T82" s="66">
        <f>ROUND(+T$4/+'Age Factors'!T82,0)</f>
        <v>75662</v>
      </c>
      <c r="U82" s="66">
        <f>ROUND(+U$4/+'Age Factors'!U82,0)</f>
        <v>82905</v>
      </c>
      <c r="V82" s="66">
        <f>ROUND(+V$4/+'Age Factors'!V82,0)</f>
        <v>109777</v>
      </c>
      <c r="W82" s="52"/>
    </row>
    <row r="83" spans="1:23" x14ac:dyDescent="0.2">
      <c r="A83" s="54">
        <v>82</v>
      </c>
      <c r="B83" s="66">
        <f>ROUND(+B$4/+'Age Factors'!B83,0)</f>
        <v>438</v>
      </c>
      <c r="C83" s="66">
        <f>ROUND(+C$4/+'Age Factors'!C83,0)</f>
        <v>1532</v>
      </c>
      <c r="D83" s="66">
        <f>ROUND(+D$4/+'Age Factors'!D83,0)</f>
        <v>1865</v>
      </c>
      <c r="E83" s="66">
        <f>ROUND(+E$4/+'Age Factors'!E83,0)</f>
        <v>2013</v>
      </c>
      <c r="F83" s="66">
        <f>ROUND(+F$4/+'Age Factors'!F83,0)</f>
        <v>2557</v>
      </c>
      <c r="G83" s="66">
        <f>ROUND(+G$4/+'Age Factors'!G83,0)</f>
        <v>2572</v>
      </c>
      <c r="H83" s="66">
        <f>ROUND(+H$4/+'Age Factors'!H83,0)</f>
        <v>3269</v>
      </c>
      <c r="I83" s="66">
        <f>ROUND(+I$4/+'Age Factors'!I83,0)</f>
        <v>3977</v>
      </c>
      <c r="J83" s="66">
        <f>ROUND(+J$4/+'Age Factors'!J83,0)</f>
        <v>5063</v>
      </c>
      <c r="K83" s="66">
        <f>ROUND(+K$4/+'Age Factors'!K83,0)</f>
        <v>5452</v>
      </c>
      <c r="L83" s="66">
        <f>ROUND(+L$4/+'Age Factors'!L83,0)</f>
        <v>6878</v>
      </c>
      <c r="M83" s="66">
        <f>ROUND(+M$4/+'Age Factors'!M83,0)</f>
        <v>7274</v>
      </c>
      <c r="N83" s="66">
        <f>ROUND(+N$4/+'Age Factors'!N83,0)</f>
        <v>8770</v>
      </c>
      <c r="O83" s="66">
        <f>ROUND(+O$4/+'Age Factors'!O83,0)</f>
        <v>10780</v>
      </c>
      <c r="P83" s="66">
        <f>ROUND(+P$4/+'Age Factors'!P83,0)</f>
        <v>15844</v>
      </c>
      <c r="Q83" s="66">
        <f>ROUND(+Q$4/+'Age Factors'!Q83,0)</f>
        <v>19263</v>
      </c>
      <c r="R83" s="66">
        <f>ROUND(+R$4/+'Age Factors'!R83,0)</f>
        <v>34981</v>
      </c>
      <c r="S83" s="66">
        <f>ROUND(+S$4/+'Age Factors'!S83,0)</f>
        <v>46466</v>
      </c>
      <c r="T83" s="66">
        <f>ROUND(+T$4/+'Age Factors'!T83,0)</f>
        <v>78196</v>
      </c>
      <c r="U83" s="66">
        <f>ROUND(+U$4/+'Age Factors'!U83,0)</f>
        <v>85681</v>
      </c>
      <c r="V83" s="66">
        <f>ROUND(+V$4/+'Age Factors'!V83,0)</f>
        <v>113453</v>
      </c>
      <c r="W83" s="52"/>
    </row>
    <row r="84" spans="1:23" x14ac:dyDescent="0.2">
      <c r="A84" s="54">
        <v>83</v>
      </c>
      <c r="B84" s="66">
        <f>ROUND(+B$4/+'Age Factors'!B84,0)</f>
        <v>449</v>
      </c>
      <c r="C84" s="66">
        <f>ROUND(+C$4/+'Age Factors'!C84,0)</f>
        <v>1568</v>
      </c>
      <c r="D84" s="66">
        <f>ROUND(+D$4/+'Age Factors'!D84,0)</f>
        <v>1913</v>
      </c>
      <c r="E84" s="66">
        <f>ROUND(+E$4/+'Age Factors'!E84,0)</f>
        <v>2066</v>
      </c>
      <c r="F84" s="66">
        <f>ROUND(+F$4/+'Age Factors'!F84,0)</f>
        <v>2628</v>
      </c>
      <c r="G84" s="66">
        <f>ROUND(+G$4/+'Age Factors'!G84,0)</f>
        <v>2644</v>
      </c>
      <c r="H84" s="66">
        <f>ROUND(+H$4/+'Age Factors'!H84,0)</f>
        <v>3365</v>
      </c>
      <c r="I84" s="66">
        <f>ROUND(+I$4/+'Age Factors'!I84,0)</f>
        <v>4095</v>
      </c>
      <c r="J84" s="66">
        <f>ROUND(+J$4/+'Age Factors'!J84,0)</f>
        <v>5213</v>
      </c>
      <c r="K84" s="66">
        <f>ROUND(+K$4/+'Age Factors'!K84,0)</f>
        <v>5614</v>
      </c>
      <c r="L84" s="66">
        <f>ROUND(+L$4/+'Age Factors'!L84,0)</f>
        <v>7084</v>
      </c>
      <c r="M84" s="66">
        <f>ROUND(+M$4/+'Age Factors'!M84,0)</f>
        <v>7493</v>
      </c>
      <c r="N84" s="66">
        <f>ROUND(+N$4/+'Age Factors'!N84,0)</f>
        <v>9047</v>
      </c>
      <c r="O84" s="66">
        <f>ROUND(+O$4/+'Age Factors'!O84,0)</f>
        <v>11139</v>
      </c>
      <c r="P84" s="66">
        <f>ROUND(+P$4/+'Age Factors'!P84,0)</f>
        <v>16423</v>
      </c>
      <c r="Q84" s="66">
        <f>ROUND(+Q$4/+'Age Factors'!Q84,0)</f>
        <v>19967</v>
      </c>
      <c r="R84" s="66">
        <f>ROUND(+R$4/+'Age Factors'!R84,0)</f>
        <v>36260</v>
      </c>
      <c r="S84" s="66">
        <f>ROUND(+S$4/+'Age Factors'!S84,0)</f>
        <v>48165</v>
      </c>
      <c r="T84" s="66">
        <f>ROUND(+T$4/+'Age Factors'!T84,0)</f>
        <v>81053</v>
      </c>
      <c r="U84" s="66">
        <f>ROUND(+U$4/+'Age Factors'!U84,0)</f>
        <v>88812</v>
      </c>
      <c r="V84" s="66">
        <f>ROUND(+V$4/+'Age Factors'!V84,0)</f>
        <v>117599</v>
      </c>
      <c r="W84" s="52"/>
    </row>
    <row r="85" spans="1:23" x14ac:dyDescent="0.2">
      <c r="A85" s="54">
        <v>84</v>
      </c>
      <c r="B85" s="66">
        <f>ROUND(+B$4/+'Age Factors'!B85,0)</f>
        <v>461</v>
      </c>
      <c r="C85" s="66">
        <f>ROUND(+C$4/+'Age Factors'!C85,0)</f>
        <v>1609</v>
      </c>
      <c r="D85" s="66">
        <f>ROUND(+D$4/+'Age Factors'!D85,0)</f>
        <v>1966</v>
      </c>
      <c r="E85" s="66">
        <f>ROUND(+E$4/+'Age Factors'!E85,0)</f>
        <v>2125</v>
      </c>
      <c r="F85" s="66">
        <f>ROUND(+F$4/+'Age Factors'!F85,0)</f>
        <v>2708</v>
      </c>
      <c r="G85" s="66">
        <f>ROUND(+G$4/+'Age Factors'!G85,0)</f>
        <v>2725</v>
      </c>
      <c r="H85" s="66">
        <f>ROUND(+H$4/+'Age Factors'!H85,0)</f>
        <v>3472</v>
      </c>
      <c r="I85" s="66">
        <f>ROUND(+I$4/+'Age Factors'!I85,0)</f>
        <v>4227</v>
      </c>
      <c r="J85" s="66">
        <f>ROUND(+J$4/+'Age Factors'!J85,0)</f>
        <v>5383</v>
      </c>
      <c r="K85" s="66">
        <f>ROUND(+K$4/+'Age Factors'!K85,0)</f>
        <v>5797</v>
      </c>
      <c r="L85" s="66">
        <f>ROUND(+L$4/+'Age Factors'!L85,0)</f>
        <v>7316</v>
      </c>
      <c r="M85" s="66">
        <f>ROUND(+M$4/+'Age Factors'!M85,0)</f>
        <v>7739</v>
      </c>
      <c r="N85" s="66">
        <f>ROUND(+N$4/+'Age Factors'!N85,0)</f>
        <v>9357</v>
      </c>
      <c r="O85" s="66">
        <f>ROUND(+O$4/+'Age Factors'!O85,0)</f>
        <v>11541</v>
      </c>
      <c r="P85" s="66">
        <f>ROUND(+P$4/+'Age Factors'!P85,0)</f>
        <v>17075</v>
      </c>
      <c r="Q85" s="66">
        <f>ROUND(+Q$4/+'Age Factors'!Q85,0)</f>
        <v>20760</v>
      </c>
      <c r="R85" s="66">
        <f>ROUND(+R$4/+'Age Factors'!R85,0)</f>
        <v>37699</v>
      </c>
      <c r="S85" s="66">
        <f>ROUND(+S$4/+'Age Factors'!S85,0)</f>
        <v>50076</v>
      </c>
      <c r="T85" s="66">
        <f>ROUND(+T$4/+'Age Factors'!T85,0)</f>
        <v>84271</v>
      </c>
      <c r="U85" s="66">
        <f>ROUND(+U$4/+'Age Factors'!U85,0)</f>
        <v>92337</v>
      </c>
      <c r="V85" s="66">
        <f>ROUND(+V$4/+'Age Factors'!V85,0)</f>
        <v>122267</v>
      </c>
      <c r="W85" s="52"/>
    </row>
    <row r="86" spans="1:23" x14ac:dyDescent="0.2">
      <c r="A86" s="62">
        <v>85</v>
      </c>
      <c r="B86" s="67">
        <f>ROUND(+B$4/+'Age Factors'!B86,0)</f>
        <v>474</v>
      </c>
      <c r="C86" s="67">
        <f>ROUND(+C$4/+'Age Factors'!C86,0)</f>
        <v>1655</v>
      </c>
      <c r="D86" s="67">
        <f>ROUND(+D$4/+'Age Factors'!D86,0)</f>
        <v>2026</v>
      </c>
      <c r="E86" s="67">
        <f>ROUND(+E$4/+'Age Factors'!E86,0)</f>
        <v>2191</v>
      </c>
      <c r="F86" s="67">
        <f>ROUND(+F$4/+'Age Factors'!F86,0)</f>
        <v>2797</v>
      </c>
      <c r="G86" s="67">
        <f>ROUND(+G$4/+'Age Factors'!G86,0)</f>
        <v>2814</v>
      </c>
      <c r="H86" s="67">
        <f>ROUND(+H$4/+'Age Factors'!H86,0)</f>
        <v>3593</v>
      </c>
      <c r="I86" s="67">
        <f>ROUND(+I$4/+'Age Factors'!I86,0)</f>
        <v>4373</v>
      </c>
      <c r="J86" s="67">
        <f>ROUND(+J$4/+'Age Factors'!J86,0)</f>
        <v>5571</v>
      </c>
      <c r="K86" s="67">
        <f>ROUND(+K$4/+'Age Factors'!K86,0)</f>
        <v>6000</v>
      </c>
      <c r="L86" s="67">
        <f>ROUND(+L$4/+'Age Factors'!L86,0)</f>
        <v>7574</v>
      </c>
      <c r="M86" s="67">
        <f>ROUND(+M$4/+'Age Factors'!M86,0)</f>
        <v>8012</v>
      </c>
      <c r="N86" s="67">
        <f>ROUND(+N$4/+'Age Factors'!N86,0)</f>
        <v>9705</v>
      </c>
      <c r="O86" s="67">
        <f>ROUND(+O$4/+'Age Factors'!O86,0)</f>
        <v>11994</v>
      </c>
      <c r="P86" s="67">
        <f>ROUND(+P$4/+'Age Factors'!P86,0)</f>
        <v>17808</v>
      </c>
      <c r="Q86" s="67">
        <f>ROUND(+Q$4/+'Age Factors'!Q86,0)</f>
        <v>21652</v>
      </c>
      <c r="R86" s="67">
        <f>ROUND(+R$4/+'Age Factors'!R86,0)</f>
        <v>39318</v>
      </c>
      <c r="S86" s="67">
        <f>ROUND(+S$4/+'Age Factors'!S86,0)</f>
        <v>52227</v>
      </c>
      <c r="T86" s="67">
        <f>ROUND(+T$4/+'Age Factors'!T86,0)</f>
        <v>87890</v>
      </c>
      <c r="U86" s="67">
        <f>ROUND(+U$4/+'Age Factors'!U86,0)</f>
        <v>96303</v>
      </c>
      <c r="V86" s="67">
        <f>ROUND(+V$4/+'Age Factors'!V86,0)</f>
        <v>127518</v>
      </c>
      <c r="W86" s="52"/>
    </row>
    <row r="87" spans="1:23" x14ac:dyDescent="0.2">
      <c r="A87" s="54">
        <v>86</v>
      </c>
      <c r="B87" s="66">
        <f>ROUND(+B$4/+'Age Factors'!B87,0)</f>
        <v>489</v>
      </c>
      <c r="C87" s="66">
        <f>ROUND(+C$4/+'Age Factors'!C87,0)</f>
        <v>1708</v>
      </c>
      <c r="D87" s="66">
        <f>ROUND(+D$4/+'Age Factors'!D87,0)</f>
        <v>2093</v>
      </c>
      <c r="E87" s="66">
        <f>ROUND(+E$4/+'Age Factors'!E87,0)</f>
        <v>2265</v>
      </c>
      <c r="F87" s="66">
        <f>ROUND(+F$4/+'Age Factors'!F87,0)</f>
        <v>2897</v>
      </c>
      <c r="G87" s="66">
        <f>ROUND(+G$4/+'Age Factors'!G87,0)</f>
        <v>2915</v>
      </c>
      <c r="H87" s="66">
        <f>ROUND(+H$4/+'Age Factors'!H87,0)</f>
        <v>3727</v>
      </c>
      <c r="I87" s="66">
        <f>ROUND(+I$4/+'Age Factors'!I87,0)</f>
        <v>4539</v>
      </c>
      <c r="J87" s="66">
        <f>ROUND(+J$4/+'Age Factors'!J87,0)</f>
        <v>5783</v>
      </c>
      <c r="K87" s="66">
        <f>ROUND(+K$4/+'Age Factors'!K87,0)</f>
        <v>6229</v>
      </c>
      <c r="L87" s="66">
        <f>ROUND(+L$4/+'Age Factors'!L87,0)</f>
        <v>7866</v>
      </c>
      <c r="M87" s="66">
        <f>ROUND(+M$4/+'Age Factors'!M87,0)</f>
        <v>8322</v>
      </c>
      <c r="N87" s="66">
        <f>ROUND(+N$4/+'Age Factors'!N87,0)</f>
        <v>10098</v>
      </c>
      <c r="O87" s="66">
        <f>ROUND(+O$4/+'Age Factors'!O87,0)</f>
        <v>12506</v>
      </c>
      <c r="P87" s="66">
        <f>ROUND(+P$4/+'Age Factors'!P87,0)</f>
        <v>18646</v>
      </c>
      <c r="Q87" s="66">
        <f>ROUND(+Q$4/+'Age Factors'!Q87,0)</f>
        <v>22670</v>
      </c>
      <c r="R87" s="66">
        <f>ROUND(+R$4/+'Age Factors'!R87,0)</f>
        <v>41168</v>
      </c>
      <c r="S87" s="66">
        <f>ROUND(+S$4/+'Age Factors'!S87,0)</f>
        <v>54685</v>
      </c>
      <c r="T87" s="66">
        <f>ROUND(+T$4/+'Age Factors'!T87,0)</f>
        <v>92026</v>
      </c>
      <c r="U87" s="66">
        <f>ROUND(+U$4/+'Age Factors'!U87,0)</f>
        <v>100834</v>
      </c>
      <c r="V87" s="66">
        <f>ROUND(+V$4/+'Age Factors'!V87,0)</f>
        <v>133519</v>
      </c>
      <c r="W87" s="52"/>
    </row>
    <row r="88" spans="1:23" x14ac:dyDescent="0.2">
      <c r="A88" s="54">
        <v>87</v>
      </c>
      <c r="B88" s="66">
        <f>ROUND(+B$4/+'Age Factors'!B88,0)</f>
        <v>506</v>
      </c>
      <c r="C88" s="66">
        <f>ROUND(+C$4/+'Age Factors'!C88,0)</f>
        <v>1767</v>
      </c>
      <c r="D88" s="66">
        <f>ROUND(+D$4/+'Age Factors'!D88,0)</f>
        <v>2169</v>
      </c>
      <c r="E88" s="66">
        <f>ROUND(+E$4/+'Age Factors'!E88,0)</f>
        <v>2349</v>
      </c>
      <c r="F88" s="66">
        <f>ROUND(+F$4/+'Age Factors'!F88,0)</f>
        <v>3009</v>
      </c>
      <c r="G88" s="66">
        <f>ROUND(+G$4/+'Age Factors'!G88,0)</f>
        <v>3028</v>
      </c>
      <c r="H88" s="66">
        <f>ROUND(+H$4/+'Age Factors'!H88,0)</f>
        <v>3879</v>
      </c>
      <c r="I88" s="66">
        <f>ROUND(+I$4/+'Age Factors'!I88,0)</f>
        <v>4724</v>
      </c>
      <c r="J88" s="66">
        <f>ROUND(+J$4/+'Age Factors'!J88,0)</f>
        <v>6023</v>
      </c>
      <c r="K88" s="66">
        <f>ROUND(+K$4/+'Age Factors'!K88,0)</f>
        <v>6487</v>
      </c>
      <c r="L88" s="66">
        <f>ROUND(+L$4/+'Age Factors'!L88,0)</f>
        <v>8195</v>
      </c>
      <c r="M88" s="66">
        <f>ROUND(+M$4/+'Age Factors'!M88,0)</f>
        <v>8670</v>
      </c>
      <c r="N88" s="66">
        <f>ROUND(+N$4/+'Age Factors'!N88,0)</f>
        <v>10543</v>
      </c>
      <c r="O88" s="66">
        <f>ROUND(+O$4/+'Age Factors'!O88,0)</f>
        <v>13084</v>
      </c>
      <c r="P88" s="66">
        <f>ROUND(+P$4/+'Age Factors'!P88,0)</f>
        <v>19600</v>
      </c>
      <c r="Q88" s="66">
        <f>ROUND(+Q$4/+'Age Factors'!Q88,0)</f>
        <v>23830</v>
      </c>
      <c r="R88" s="66">
        <f>ROUND(+R$4/+'Age Factors'!R88,0)</f>
        <v>43275</v>
      </c>
      <c r="S88" s="66">
        <f>ROUND(+S$4/+'Age Factors'!S88,0)</f>
        <v>57483</v>
      </c>
      <c r="T88" s="66">
        <f>ROUND(+T$4/+'Age Factors'!T88,0)</f>
        <v>96735</v>
      </c>
      <c r="U88" s="66">
        <f>ROUND(+U$4/+'Age Factors'!U88,0)</f>
        <v>105994</v>
      </c>
      <c r="V88" s="66">
        <f>ROUND(+V$4/+'Age Factors'!V88,0)</f>
        <v>140351</v>
      </c>
      <c r="W88" s="52"/>
    </row>
    <row r="89" spans="1:23" x14ac:dyDescent="0.2">
      <c r="A89" s="54">
        <v>88</v>
      </c>
      <c r="B89" s="66">
        <f>ROUND(+B$4/+'Age Factors'!B89,0)</f>
        <v>525</v>
      </c>
      <c r="C89" s="66">
        <f>ROUND(+C$4/+'Age Factors'!C89,0)</f>
        <v>1833</v>
      </c>
      <c r="D89" s="66">
        <f>ROUND(+D$4/+'Age Factors'!D89,0)</f>
        <v>2255</v>
      </c>
      <c r="E89" s="66">
        <f>ROUND(+E$4/+'Age Factors'!E89,0)</f>
        <v>2443</v>
      </c>
      <c r="F89" s="66">
        <f>ROUND(+F$4/+'Age Factors'!F89,0)</f>
        <v>3136</v>
      </c>
      <c r="G89" s="66">
        <f>ROUND(+G$4/+'Age Factors'!G89,0)</f>
        <v>3157</v>
      </c>
      <c r="H89" s="66">
        <f>ROUND(+H$4/+'Age Factors'!H89,0)</f>
        <v>4050</v>
      </c>
      <c r="I89" s="66">
        <f>ROUND(+I$4/+'Age Factors'!I89,0)</f>
        <v>4935</v>
      </c>
      <c r="J89" s="66">
        <f>ROUND(+J$4/+'Age Factors'!J89,0)</f>
        <v>6295</v>
      </c>
      <c r="K89" s="66">
        <f>ROUND(+K$4/+'Age Factors'!K89,0)</f>
        <v>6780</v>
      </c>
      <c r="L89" s="66">
        <f>ROUND(+L$4/+'Age Factors'!L89,0)</f>
        <v>8569</v>
      </c>
      <c r="M89" s="66">
        <f>ROUND(+M$4/+'Age Factors'!M89,0)</f>
        <v>9067</v>
      </c>
      <c r="N89" s="66">
        <f>ROUND(+N$4/+'Age Factors'!N89,0)</f>
        <v>11050</v>
      </c>
      <c r="O89" s="66">
        <f>ROUND(+O$4/+'Age Factors'!O89,0)</f>
        <v>13750</v>
      </c>
      <c r="P89" s="66">
        <f>ROUND(+P$4/+'Age Factors'!P89,0)</f>
        <v>20705</v>
      </c>
      <c r="Q89" s="66">
        <f>ROUND(+Q$4/+'Age Factors'!Q89,0)</f>
        <v>25174</v>
      </c>
      <c r="R89" s="66">
        <f>ROUND(+R$4/+'Age Factors'!R89,0)</f>
        <v>45714</v>
      </c>
      <c r="S89" s="66">
        <f>ROUND(+S$4/+'Age Factors'!S89,0)</f>
        <v>60723</v>
      </c>
      <c r="T89" s="66">
        <f>ROUND(+T$4/+'Age Factors'!T89,0)</f>
        <v>102188</v>
      </c>
      <c r="U89" s="66">
        <f>ROUND(+U$4/+'Age Factors'!U89,0)</f>
        <v>111969</v>
      </c>
      <c r="V89" s="66">
        <f>ROUND(+V$4/+'Age Factors'!V89,0)</f>
        <v>148263</v>
      </c>
      <c r="W89" s="52"/>
    </row>
    <row r="90" spans="1:23" x14ac:dyDescent="0.2">
      <c r="A90" s="54">
        <v>89</v>
      </c>
      <c r="B90" s="66">
        <f>ROUND(+B$4/+'Age Factors'!B90,0)</f>
        <v>546</v>
      </c>
      <c r="C90" s="66">
        <f>ROUND(+C$4/+'Age Factors'!C90,0)</f>
        <v>1908</v>
      </c>
      <c r="D90" s="66">
        <f>ROUND(+D$4/+'Age Factors'!D90,0)</f>
        <v>2353</v>
      </c>
      <c r="E90" s="66">
        <f>ROUND(+E$4/+'Age Factors'!E90,0)</f>
        <v>2550</v>
      </c>
      <c r="F90" s="66">
        <f>ROUND(+F$4/+'Age Factors'!F90,0)</f>
        <v>3281</v>
      </c>
      <c r="G90" s="66">
        <f>ROUND(+G$4/+'Age Factors'!G90,0)</f>
        <v>3303</v>
      </c>
      <c r="H90" s="66">
        <f>ROUND(+H$4/+'Age Factors'!H90,0)</f>
        <v>4244</v>
      </c>
      <c r="I90" s="66">
        <f>ROUND(+I$4/+'Age Factors'!I90,0)</f>
        <v>5175</v>
      </c>
      <c r="J90" s="66">
        <f>ROUND(+J$4/+'Age Factors'!J90,0)</f>
        <v>6603</v>
      </c>
      <c r="K90" s="66">
        <f>ROUND(+K$4/+'Age Factors'!K90,0)</f>
        <v>7115</v>
      </c>
      <c r="L90" s="66">
        <f>ROUND(+L$4/+'Age Factors'!L90,0)</f>
        <v>8996</v>
      </c>
      <c r="M90" s="66">
        <f>ROUND(+M$4/+'Age Factors'!M90,0)</f>
        <v>9521</v>
      </c>
      <c r="N90" s="66">
        <f>ROUND(+N$4/+'Age Factors'!N90,0)</f>
        <v>11632</v>
      </c>
      <c r="O90" s="66">
        <f>ROUND(+O$4/+'Age Factors'!O90,0)</f>
        <v>14516</v>
      </c>
      <c r="P90" s="66">
        <f>ROUND(+P$4/+'Age Factors'!P90,0)</f>
        <v>21990</v>
      </c>
      <c r="Q90" s="66">
        <f>ROUND(+Q$4/+'Age Factors'!Q90,0)</f>
        <v>26736</v>
      </c>
      <c r="R90" s="66">
        <f>ROUND(+R$4/+'Age Factors'!R90,0)</f>
        <v>48551</v>
      </c>
      <c r="S90" s="66">
        <f>ROUND(+S$4/+'Age Factors'!S90,0)</f>
        <v>64492</v>
      </c>
      <c r="T90" s="66">
        <f>ROUND(+T$4/+'Age Factors'!T90,0)</f>
        <v>108529</v>
      </c>
      <c r="U90" s="66">
        <f>ROUND(+U$4/+'Age Factors'!U90,0)</f>
        <v>118917</v>
      </c>
      <c r="V90" s="66">
        <f>ROUND(+V$4/+'Age Factors'!V90,0)</f>
        <v>157463</v>
      </c>
      <c r="W90" s="52"/>
    </row>
    <row r="91" spans="1:23" x14ac:dyDescent="0.2">
      <c r="A91" s="62">
        <v>90</v>
      </c>
      <c r="B91" s="67">
        <f>ROUND(+B$4/+'Age Factors'!B91,0)</f>
        <v>571</v>
      </c>
      <c r="C91" s="67">
        <f>ROUND(+C$4/+'Age Factors'!C91,0)</f>
        <v>1995</v>
      </c>
      <c r="D91" s="67">
        <f>ROUND(+D$4/+'Age Factors'!D91,0)</f>
        <v>2464</v>
      </c>
      <c r="E91" s="67">
        <f>ROUND(+E$4/+'Age Factors'!E91,0)</f>
        <v>2674</v>
      </c>
      <c r="F91" s="67">
        <f>ROUND(+F$4/+'Age Factors'!F91,0)</f>
        <v>3446</v>
      </c>
      <c r="G91" s="67">
        <f>ROUND(+G$4/+'Age Factors'!G91,0)</f>
        <v>3469</v>
      </c>
      <c r="H91" s="67">
        <f>ROUND(+H$4/+'Age Factors'!H91,0)</f>
        <v>4468</v>
      </c>
      <c r="I91" s="67">
        <f>ROUND(+I$4/+'Age Factors'!I91,0)</f>
        <v>5449</v>
      </c>
      <c r="J91" s="67">
        <f>ROUND(+J$4/+'Age Factors'!J91,0)</f>
        <v>6958</v>
      </c>
      <c r="K91" s="67">
        <f>ROUND(+K$4/+'Age Factors'!K91,0)</f>
        <v>7500</v>
      </c>
      <c r="L91" s="67">
        <f>ROUND(+L$4/+'Age Factors'!L91,0)</f>
        <v>9488</v>
      </c>
      <c r="M91" s="67">
        <f>ROUND(+M$4/+'Age Factors'!M91,0)</f>
        <v>10041</v>
      </c>
      <c r="N91" s="67">
        <f>ROUND(+N$4/+'Age Factors'!N91,0)</f>
        <v>12304</v>
      </c>
      <c r="O91" s="67">
        <f>ROUND(+O$4/+'Age Factors'!O91,0)</f>
        <v>15407</v>
      </c>
      <c r="P91" s="67">
        <f>ROUND(+P$4/+'Age Factors'!P91,0)</f>
        <v>23493</v>
      </c>
      <c r="Q91" s="67">
        <f>ROUND(+Q$4/+'Age Factors'!Q91,0)</f>
        <v>28563</v>
      </c>
      <c r="R91" s="67">
        <f>ROUND(+R$4/+'Age Factors'!R91,0)</f>
        <v>51869</v>
      </c>
      <c r="S91" s="67">
        <f>ROUND(+S$4/+'Age Factors'!S91,0)</f>
        <v>68899</v>
      </c>
      <c r="T91" s="67">
        <f>ROUND(+T$4/+'Age Factors'!T91,0)</f>
        <v>115946</v>
      </c>
      <c r="U91" s="67">
        <f>ROUND(+U$4/+'Age Factors'!U91,0)</f>
        <v>127044</v>
      </c>
      <c r="V91" s="67">
        <f>ROUND(+V$4/+'Age Factors'!V91,0)</f>
        <v>168224</v>
      </c>
      <c r="W91" s="52"/>
    </row>
    <row r="92" spans="1:23" x14ac:dyDescent="0.2">
      <c r="A92" s="54">
        <v>91</v>
      </c>
      <c r="B92" s="66">
        <f>ROUND(+B$4/+'Age Factors'!B92,0)</f>
        <v>599</v>
      </c>
      <c r="C92" s="66">
        <f>ROUND(+C$4/+'Age Factors'!C92,0)</f>
        <v>2094</v>
      </c>
      <c r="D92" s="66">
        <f>ROUND(+D$4/+'Age Factors'!D92,0)</f>
        <v>2592</v>
      </c>
      <c r="E92" s="66">
        <f>ROUND(+E$4/+'Age Factors'!E92,0)</f>
        <v>2815</v>
      </c>
      <c r="F92" s="66">
        <f>ROUND(+F$4/+'Age Factors'!F92,0)</f>
        <v>3637</v>
      </c>
      <c r="G92" s="66">
        <f>ROUND(+G$4/+'Age Factors'!G92,0)</f>
        <v>3661</v>
      </c>
      <c r="H92" s="66">
        <f>ROUND(+H$4/+'Age Factors'!H92,0)</f>
        <v>4724</v>
      </c>
      <c r="I92" s="66">
        <f>ROUND(+I$4/+'Age Factors'!I92,0)</f>
        <v>5768</v>
      </c>
      <c r="J92" s="66">
        <f>ROUND(+J$4/+'Age Factors'!J92,0)</f>
        <v>7368</v>
      </c>
      <c r="K92" s="66">
        <f>ROUND(+K$4/+'Age Factors'!K92,0)</f>
        <v>7944</v>
      </c>
      <c r="L92" s="66">
        <f>ROUND(+L$4/+'Age Factors'!L92,0)</f>
        <v>10057</v>
      </c>
      <c r="M92" s="66">
        <f>ROUND(+M$4/+'Age Factors'!M92,0)</f>
        <v>10647</v>
      </c>
      <c r="N92" s="66">
        <f>ROUND(+N$4/+'Age Factors'!N92,0)</f>
        <v>13089</v>
      </c>
      <c r="O92" s="66">
        <f>ROUND(+O$4/+'Age Factors'!O92,0)</f>
        <v>16447</v>
      </c>
      <c r="P92" s="66">
        <f>ROUND(+P$4/+'Age Factors'!P92,0)</f>
        <v>25288</v>
      </c>
      <c r="Q92" s="66">
        <f>ROUND(+Q$4/+'Age Factors'!Q92,0)</f>
        <v>30745</v>
      </c>
      <c r="R92" s="66">
        <f>ROUND(+R$4/+'Age Factors'!R92,0)</f>
        <v>55831</v>
      </c>
      <c r="S92" s="66">
        <f>ROUND(+S$4/+'Age Factors'!S92,0)</f>
        <v>74162</v>
      </c>
      <c r="T92" s="66">
        <f>ROUND(+T$4/+'Age Factors'!T92,0)</f>
        <v>124804</v>
      </c>
      <c r="U92" s="66">
        <f>ROUND(+U$4/+'Age Factors'!U92,0)</f>
        <v>136749</v>
      </c>
      <c r="V92" s="66">
        <f>ROUND(+V$4/+'Age Factors'!V92,0)</f>
        <v>181075</v>
      </c>
      <c r="W92" s="52"/>
    </row>
    <row r="93" spans="1:23" x14ac:dyDescent="0.2">
      <c r="A93" s="54">
        <v>92</v>
      </c>
      <c r="B93" s="66">
        <f>ROUND(+B$4/+'Age Factors'!B93,0)</f>
        <v>632</v>
      </c>
      <c r="C93" s="66">
        <f>ROUND(+C$4/+'Age Factors'!C93,0)</f>
        <v>2209</v>
      </c>
      <c r="D93" s="66">
        <f>ROUND(+D$4/+'Age Factors'!D93,0)</f>
        <v>2741</v>
      </c>
      <c r="E93" s="66">
        <f>ROUND(+E$4/+'Age Factors'!E93,0)</f>
        <v>2978</v>
      </c>
      <c r="F93" s="66">
        <f>ROUND(+F$4/+'Age Factors'!F93,0)</f>
        <v>3859</v>
      </c>
      <c r="G93" s="66">
        <f>ROUND(+G$4/+'Age Factors'!G93,0)</f>
        <v>3884</v>
      </c>
      <c r="H93" s="66">
        <f>ROUND(+H$4/+'Age Factors'!H93,0)</f>
        <v>5024</v>
      </c>
      <c r="I93" s="66">
        <f>ROUND(+I$4/+'Age Factors'!I93,0)</f>
        <v>6136</v>
      </c>
      <c r="J93" s="66">
        <f>ROUND(+J$4/+'Age Factors'!J93,0)</f>
        <v>7848</v>
      </c>
      <c r="K93" s="66">
        <f>ROUND(+K$4/+'Age Factors'!K93,0)</f>
        <v>8463</v>
      </c>
      <c r="L93" s="66">
        <f>ROUND(+L$4/+'Age Factors'!L93,0)</f>
        <v>10724</v>
      </c>
      <c r="M93" s="66">
        <f>ROUND(+M$4/+'Age Factors'!M93,0)</f>
        <v>11355</v>
      </c>
      <c r="N93" s="66">
        <f>ROUND(+N$4/+'Age Factors'!N93,0)</f>
        <v>14010</v>
      </c>
      <c r="O93" s="66">
        <f>ROUND(+O$4/+'Age Factors'!O93,0)</f>
        <v>17689</v>
      </c>
      <c r="P93" s="66">
        <f>ROUND(+P$4/+'Age Factors'!P93,0)</f>
        <v>27445</v>
      </c>
      <c r="Q93" s="66">
        <f>ROUND(+Q$4/+'Age Factors'!Q93,0)</f>
        <v>33367</v>
      </c>
      <c r="R93" s="66">
        <f>ROUND(+R$4/+'Age Factors'!R93,0)</f>
        <v>60594</v>
      </c>
      <c r="S93" s="66">
        <f>ROUND(+S$4/+'Age Factors'!S93,0)</f>
        <v>80488</v>
      </c>
      <c r="T93" s="66">
        <f>ROUND(+T$4/+'Age Factors'!T93,0)</f>
        <v>135449</v>
      </c>
      <c r="U93" s="66">
        <f>ROUND(+U$4/+'Age Factors'!U93,0)</f>
        <v>148414</v>
      </c>
      <c r="V93" s="66">
        <f>ROUND(+V$4/+'Age Factors'!V93,0)</f>
        <v>196520</v>
      </c>
      <c r="W93" s="52"/>
    </row>
    <row r="94" spans="1:23" x14ac:dyDescent="0.2">
      <c r="A94" s="54">
        <v>93</v>
      </c>
      <c r="B94" s="66">
        <f>ROUND(+B$4/+'Age Factors'!B94,0)</f>
        <v>671</v>
      </c>
      <c r="C94" s="66">
        <f>ROUND(+C$4/+'Age Factors'!C94,0)</f>
        <v>2343</v>
      </c>
      <c r="D94" s="66">
        <f>ROUND(+D$4/+'Age Factors'!D94,0)</f>
        <v>2914</v>
      </c>
      <c r="E94" s="66">
        <f>ROUND(+E$4/+'Age Factors'!E94,0)</f>
        <v>3170</v>
      </c>
      <c r="F94" s="66">
        <f>ROUND(+F$4/+'Age Factors'!F94,0)</f>
        <v>4118</v>
      </c>
      <c r="G94" s="66">
        <f>ROUND(+G$4/+'Age Factors'!G94,0)</f>
        <v>4146</v>
      </c>
      <c r="H94" s="66">
        <f>ROUND(+H$4/+'Age Factors'!H94,0)</f>
        <v>5375</v>
      </c>
      <c r="I94" s="66">
        <f>ROUND(+I$4/+'Age Factors'!I94,0)</f>
        <v>6573</v>
      </c>
      <c r="J94" s="66">
        <f>ROUND(+J$4/+'Age Factors'!J94,0)</f>
        <v>8415</v>
      </c>
      <c r="K94" s="66">
        <f>ROUND(+K$4/+'Age Factors'!K94,0)</f>
        <v>9077</v>
      </c>
      <c r="L94" s="66">
        <f>ROUND(+L$4/+'Age Factors'!L94,0)</f>
        <v>11513</v>
      </c>
      <c r="M94" s="66">
        <f>ROUND(+M$4/+'Age Factors'!M94,0)</f>
        <v>12196</v>
      </c>
      <c r="N94" s="66">
        <f>ROUND(+N$4/+'Age Factors'!N94,0)</f>
        <v>15114</v>
      </c>
      <c r="O94" s="66">
        <f>ROUND(+O$4/+'Age Factors'!O94,0)</f>
        <v>19185</v>
      </c>
      <c r="P94" s="66">
        <f>ROUND(+P$4/+'Age Factors'!P94,0)</f>
        <v>30105</v>
      </c>
      <c r="Q94" s="66">
        <f>ROUND(+Q$4/+'Age Factors'!Q94,0)</f>
        <v>36602</v>
      </c>
      <c r="R94" s="66">
        <f>ROUND(+R$4/+'Age Factors'!R94,0)</f>
        <v>66467</v>
      </c>
      <c r="S94" s="66">
        <f>ROUND(+S$4/+'Age Factors'!S94,0)</f>
        <v>88290</v>
      </c>
      <c r="T94" s="66">
        <f>ROUND(+T$4/+'Age Factors'!T94,0)</f>
        <v>148578</v>
      </c>
      <c r="U94" s="66">
        <f>ROUND(+U$4/+'Age Factors'!U94,0)</f>
        <v>162799</v>
      </c>
      <c r="V94" s="66">
        <f>ROUND(+V$4/+'Age Factors'!V94,0)</f>
        <v>215569</v>
      </c>
      <c r="W94" s="52"/>
    </row>
    <row r="95" spans="1:23" x14ac:dyDescent="0.2">
      <c r="A95" s="54">
        <v>94</v>
      </c>
      <c r="B95" s="66">
        <f>ROUND(+B$4/+'Age Factors'!B95,0)</f>
        <v>716</v>
      </c>
      <c r="C95" s="66">
        <f>ROUND(+C$4/+'Age Factors'!C95,0)</f>
        <v>2501</v>
      </c>
      <c r="D95" s="66">
        <f>ROUND(+D$4/+'Age Factors'!D95,0)</f>
        <v>3119</v>
      </c>
      <c r="E95" s="66">
        <f>ROUND(+E$4/+'Age Factors'!E95,0)</f>
        <v>3397</v>
      </c>
      <c r="F95" s="66">
        <f>ROUND(+F$4/+'Age Factors'!F95,0)</f>
        <v>4427</v>
      </c>
      <c r="G95" s="66">
        <f>ROUND(+G$4/+'Age Factors'!G95,0)</f>
        <v>4458</v>
      </c>
      <c r="H95" s="66">
        <f>ROUND(+H$4/+'Age Factors'!H95,0)</f>
        <v>5795</v>
      </c>
      <c r="I95" s="66">
        <f>ROUND(+I$4/+'Age Factors'!I95,0)</f>
        <v>7094</v>
      </c>
      <c r="J95" s="66">
        <f>ROUND(+J$4/+'Age Factors'!J95,0)</f>
        <v>9095</v>
      </c>
      <c r="K95" s="66">
        <f>ROUND(+K$4/+'Age Factors'!K95,0)</f>
        <v>9813</v>
      </c>
      <c r="L95" s="66">
        <f>ROUND(+L$4/+'Age Factors'!L95,0)</f>
        <v>12462</v>
      </c>
      <c r="M95" s="66">
        <f>ROUND(+M$4/+'Age Factors'!M95,0)</f>
        <v>13205</v>
      </c>
      <c r="N95" s="66">
        <f>ROUND(+N$4/+'Age Factors'!N95,0)</f>
        <v>16454</v>
      </c>
      <c r="O95" s="66">
        <f>ROUND(+O$4/+'Age Factors'!O95,0)</f>
        <v>21012</v>
      </c>
      <c r="P95" s="66">
        <f>ROUND(+P$4/+'Age Factors'!P95,0)</f>
        <v>33447</v>
      </c>
      <c r="Q95" s="66">
        <f>ROUND(+Q$4/+'Age Factors'!Q95,0)</f>
        <v>40665</v>
      </c>
      <c r="R95" s="66">
        <f>ROUND(+R$4/+'Age Factors'!R95,0)</f>
        <v>73846</v>
      </c>
      <c r="S95" s="66">
        <f>ROUND(+S$4/+'Age Factors'!S95,0)</f>
        <v>98091</v>
      </c>
      <c r="T95" s="66">
        <f>ROUND(+T$4/+'Age Factors'!T95,0)</f>
        <v>165073</v>
      </c>
      <c r="U95" s="66">
        <f>ROUND(+U$4/+'Age Factors'!U95,0)</f>
        <v>180873</v>
      </c>
      <c r="V95" s="66">
        <f>ROUND(+V$4/+'Age Factors'!V95,0)</f>
        <v>239501</v>
      </c>
      <c r="W95" s="52"/>
    </row>
    <row r="96" spans="1:23" x14ac:dyDescent="0.2">
      <c r="A96" s="62">
        <v>95</v>
      </c>
      <c r="B96" s="67">
        <f>ROUND(+B$4/+'Age Factors'!B96,0)</f>
        <v>769</v>
      </c>
      <c r="C96" s="67">
        <f>ROUND(+C$4/+'Age Factors'!C96,0)</f>
        <v>2689</v>
      </c>
      <c r="D96" s="67">
        <f>ROUND(+D$4/+'Age Factors'!D96,0)</f>
        <v>3365</v>
      </c>
      <c r="E96" s="67">
        <f>ROUND(+E$4/+'Age Factors'!E96,0)</f>
        <v>3669</v>
      </c>
      <c r="F96" s="67">
        <f>ROUND(+F$4/+'Age Factors'!F96,0)</f>
        <v>4799</v>
      </c>
      <c r="G96" s="67">
        <f>ROUND(+G$4/+'Age Factors'!G96,0)</f>
        <v>4833</v>
      </c>
      <c r="H96" s="67">
        <f>ROUND(+H$4/+'Age Factors'!H96,0)</f>
        <v>6303</v>
      </c>
      <c r="I96" s="67">
        <f>ROUND(+I$4/+'Age Factors'!I96,0)</f>
        <v>7725</v>
      </c>
      <c r="J96" s="67">
        <f>ROUND(+J$4/+'Age Factors'!J96,0)</f>
        <v>9920</v>
      </c>
      <c r="K96" s="67">
        <f>ROUND(+K$4/+'Age Factors'!K96,0)</f>
        <v>10710</v>
      </c>
      <c r="L96" s="67">
        <f>ROUND(+L$4/+'Age Factors'!L96,0)</f>
        <v>13626</v>
      </c>
      <c r="M96" s="67">
        <f>ROUND(+M$4/+'Age Factors'!M96,0)</f>
        <v>14437</v>
      </c>
      <c r="N96" s="67">
        <f>ROUND(+N$4/+'Age Factors'!N96,0)</f>
        <v>18111</v>
      </c>
      <c r="O96" s="67">
        <f>ROUND(+O$4/+'Age Factors'!O96,0)</f>
        <v>23311</v>
      </c>
      <c r="P96" s="67">
        <f>ROUND(+P$4/+'Age Factors'!P96,0)</f>
        <v>37748</v>
      </c>
      <c r="Q96" s="67">
        <f>ROUND(+Q$4/+'Age Factors'!Q96,0)</f>
        <v>45894</v>
      </c>
      <c r="R96" s="67">
        <f>ROUND(+R$4/+'Age Factors'!R96,0)</f>
        <v>83341</v>
      </c>
      <c r="S96" s="67">
        <f>ROUND(+S$4/+'Age Factors'!S96,0)</f>
        <v>110704</v>
      </c>
      <c r="T96" s="67">
        <f>ROUND(+T$4/+'Age Factors'!T96,0)</f>
        <v>186298</v>
      </c>
      <c r="U96" s="67">
        <f>ROUND(+U$4/+'Age Factors'!U96,0)</f>
        <v>204130</v>
      </c>
      <c r="V96" s="67">
        <f>ROUND(+V$4/+'Age Factors'!V96,0)</f>
        <v>270296</v>
      </c>
      <c r="W96" s="52"/>
    </row>
    <row r="97" spans="1:23" x14ac:dyDescent="0.2">
      <c r="A97" s="54">
        <v>96</v>
      </c>
      <c r="B97" s="66">
        <f>ROUND(+B$4/+'Age Factors'!B97,0)</f>
        <v>835</v>
      </c>
      <c r="C97" s="66">
        <f>ROUND(+C$4/+'Age Factors'!C97,0)</f>
        <v>2917</v>
      </c>
      <c r="D97" s="66">
        <f>ROUND(+D$4/+'Age Factors'!D97,0)</f>
        <v>3665</v>
      </c>
      <c r="E97" s="66">
        <f>ROUND(+E$4/+'Age Factors'!E97,0)</f>
        <v>4001</v>
      </c>
      <c r="F97" s="66">
        <f>ROUND(+F$4/+'Age Factors'!F97,0)</f>
        <v>5255</v>
      </c>
      <c r="G97" s="66">
        <f>ROUND(+G$4/+'Age Factors'!G97,0)</f>
        <v>5292</v>
      </c>
      <c r="H97" s="66">
        <f>ROUND(+H$4/+'Age Factors'!H97,0)</f>
        <v>6927</v>
      </c>
      <c r="I97" s="66">
        <f>ROUND(+I$4/+'Age Factors'!I97,0)</f>
        <v>8504</v>
      </c>
      <c r="J97" s="66">
        <f>ROUND(+J$4/+'Age Factors'!J97,0)</f>
        <v>10944</v>
      </c>
      <c r="K97" s="66">
        <f>ROUND(+K$4/+'Age Factors'!K97,0)</f>
        <v>11826</v>
      </c>
      <c r="L97" s="66">
        <f>ROUND(+L$4/+'Age Factors'!L97,0)</f>
        <v>15074</v>
      </c>
      <c r="M97" s="66">
        <f>ROUND(+M$4/+'Age Factors'!M97,0)</f>
        <v>15982</v>
      </c>
      <c r="N97" s="66">
        <f>ROUND(+N$4/+'Age Factors'!N97,0)</f>
        <v>20209</v>
      </c>
      <c r="O97" s="66">
        <f>ROUND(+O$4/+'Age Factors'!O97,0)</f>
        <v>26273</v>
      </c>
      <c r="P97" s="66">
        <f>ROUND(+P$4/+'Age Factors'!P97,0)</f>
        <v>43528</v>
      </c>
      <c r="Q97" s="66">
        <f>ROUND(+Q$4/+'Age Factors'!Q97,0)</f>
        <v>52922</v>
      </c>
      <c r="R97" s="66">
        <f>ROUND(+R$4/+'Age Factors'!R97,0)</f>
        <v>96104</v>
      </c>
      <c r="S97" s="66">
        <f>ROUND(+S$4/+'Age Factors'!S97,0)</f>
        <v>127657</v>
      </c>
      <c r="T97" s="66">
        <f>ROUND(+T$4/+'Age Factors'!T97,0)</f>
        <v>214827</v>
      </c>
      <c r="U97" s="66">
        <f>ROUND(+U$4/+'Age Factors'!U97,0)</f>
        <v>235390</v>
      </c>
      <c r="V97" s="66">
        <f>ROUND(+V$4/+'Age Factors'!V97,0)</f>
        <v>311688</v>
      </c>
      <c r="W97" s="52"/>
    </row>
    <row r="98" spans="1:23" x14ac:dyDescent="0.2">
      <c r="A98" s="54">
        <v>97</v>
      </c>
      <c r="B98" s="66">
        <f>ROUND(+B$4/+'Age Factors'!B98,0)</f>
        <v>915</v>
      </c>
      <c r="C98" s="66">
        <f>ROUND(+C$4/+'Age Factors'!C98,0)</f>
        <v>3198</v>
      </c>
      <c r="D98" s="66">
        <f>ROUND(+D$4/+'Age Factors'!D98,0)</f>
        <v>4036</v>
      </c>
      <c r="E98" s="66">
        <f>ROUND(+E$4/+'Age Factors'!E98,0)</f>
        <v>4413</v>
      </c>
      <c r="F98" s="66">
        <f>ROUND(+F$4/+'Age Factors'!F98,0)</f>
        <v>5825</v>
      </c>
      <c r="G98" s="66">
        <f>ROUND(+G$4/+'Age Factors'!G98,0)</f>
        <v>5868</v>
      </c>
      <c r="H98" s="66">
        <f>ROUND(+H$4/+'Age Factors'!H98,0)</f>
        <v>7715</v>
      </c>
      <c r="I98" s="66">
        <f>ROUND(+I$4/+'Age Factors'!I98,0)</f>
        <v>9490</v>
      </c>
      <c r="J98" s="66">
        <f>ROUND(+J$4/+'Age Factors'!J98,0)</f>
        <v>12248</v>
      </c>
      <c r="K98" s="66">
        <f>ROUND(+K$4/+'Age Factors'!K98,0)</f>
        <v>13243</v>
      </c>
      <c r="L98" s="66">
        <f>ROUND(+L$4/+'Age Factors'!L98,0)</f>
        <v>16927</v>
      </c>
      <c r="M98" s="66">
        <f>ROUND(+M$4/+'Age Factors'!M98,0)</f>
        <v>17955</v>
      </c>
      <c r="N98" s="66">
        <f>ROUND(+N$4/+'Age Factors'!N98,0)</f>
        <v>22948</v>
      </c>
      <c r="O98" s="66">
        <f>ROUND(+O$4/+'Age Factors'!O98,0)</f>
        <v>30209</v>
      </c>
      <c r="P98" s="66">
        <f>ROUND(+P$4/+'Age Factors'!P98,0)</f>
        <v>51630</v>
      </c>
      <c r="Q98" s="66">
        <f>ROUND(+Q$4/+'Age Factors'!Q98,0)</f>
        <v>62773</v>
      </c>
      <c r="R98" s="66">
        <f>ROUND(+R$4/+'Age Factors'!R98,0)</f>
        <v>113992</v>
      </c>
      <c r="S98" s="66">
        <f>ROUND(+S$4/+'Age Factors'!S98,0)</f>
        <v>151418</v>
      </c>
      <c r="T98" s="66">
        <f>ROUND(+T$4/+'Age Factors'!T98,0)</f>
        <v>254814</v>
      </c>
      <c r="U98" s="66">
        <f>ROUND(+U$4/+'Age Factors'!U98,0)</f>
        <v>279204</v>
      </c>
      <c r="V98" s="66">
        <f>ROUND(+V$4/+'Age Factors'!V98,0)</f>
        <v>369705</v>
      </c>
      <c r="W98" s="52"/>
    </row>
    <row r="99" spans="1:23" x14ac:dyDescent="0.2">
      <c r="A99" s="54">
        <v>98</v>
      </c>
      <c r="B99" s="66">
        <f>ROUND(+B$4/+'Age Factors'!B99,0)</f>
        <v>1016</v>
      </c>
      <c r="C99" s="66">
        <f>ROUND(+C$4/+'Age Factors'!C99,0)</f>
        <v>3552</v>
      </c>
      <c r="D99" s="66">
        <f>ROUND(+D$4/+'Age Factors'!D99,0)</f>
        <v>4508</v>
      </c>
      <c r="E99" s="66">
        <f>ROUND(+E$4/+'Age Factors'!E99,0)</f>
        <v>4941</v>
      </c>
      <c r="F99" s="66">
        <f>ROUND(+F$4/+'Age Factors'!F99,0)</f>
        <v>6562</v>
      </c>
      <c r="G99" s="66">
        <f>ROUND(+G$4/+'Age Factors'!G99,0)</f>
        <v>6608</v>
      </c>
      <c r="H99" s="66">
        <f>ROUND(+H$4/+'Age Factors'!H99,0)</f>
        <v>8736</v>
      </c>
      <c r="I99" s="66">
        <f>ROUND(+I$4/+'Age Factors'!I99,0)</f>
        <v>10778</v>
      </c>
      <c r="J99" s="66">
        <f>ROUND(+J$4/+'Age Factors'!J99,0)</f>
        <v>13961</v>
      </c>
      <c r="K99" s="66">
        <f>ROUND(+K$4/+'Age Factors'!K99,0)</f>
        <v>15108</v>
      </c>
      <c r="L99" s="66">
        <f>ROUND(+L$4/+'Age Factors'!L99,0)</f>
        <v>19380</v>
      </c>
      <c r="M99" s="66">
        <f>ROUND(+M$4/+'Age Factors'!M99,0)</f>
        <v>20581</v>
      </c>
      <c r="N99" s="66">
        <f>ROUND(+N$4/+'Age Factors'!N99,0)</f>
        <v>26667</v>
      </c>
      <c r="O99" s="66">
        <f>ROUND(+O$4/+'Age Factors'!O99,0)</f>
        <v>35737</v>
      </c>
      <c r="P99" s="66">
        <f>ROUND(+P$4/+'Age Factors'!P99,0)</f>
        <v>63892</v>
      </c>
      <c r="Q99" s="66">
        <f>ROUND(+Q$4/+'Age Factors'!Q99,0)</f>
        <v>77681</v>
      </c>
      <c r="R99" s="66">
        <f>ROUND(+R$4/+'Age Factors'!R99,0)</f>
        <v>141064</v>
      </c>
      <c r="S99" s="66">
        <f>ROUND(+S$4/+'Age Factors'!S99,0)</f>
        <v>187379</v>
      </c>
      <c r="T99" s="66">
        <f>ROUND(+T$4/+'Age Factors'!T99,0)</f>
        <v>315330</v>
      </c>
      <c r="U99" s="66">
        <f>ROUND(+U$4/+'Age Factors'!U99,0)</f>
        <v>345512</v>
      </c>
      <c r="V99" s="66">
        <f>ROUND(+V$4/+'Age Factors'!V99,0)</f>
        <v>457506</v>
      </c>
      <c r="W99" s="52"/>
    </row>
    <row r="100" spans="1:23" x14ac:dyDescent="0.2">
      <c r="A100" s="54">
        <v>99</v>
      </c>
      <c r="B100" s="66">
        <f>ROUND(+B$4/+'Age Factors'!B100,0)</f>
        <v>1148</v>
      </c>
      <c r="C100" s="66">
        <f>ROUND(+C$4/+'Age Factors'!C100,0)</f>
        <v>4011</v>
      </c>
      <c r="D100" s="66">
        <f>ROUND(+D$4/+'Age Factors'!D100,0)</f>
        <v>5125</v>
      </c>
      <c r="E100" s="66">
        <f>ROUND(+E$4/+'Age Factors'!E100,0)</f>
        <v>5635</v>
      </c>
      <c r="F100" s="66">
        <f>ROUND(+F$4/+'Age Factors'!F100,0)</f>
        <v>7544</v>
      </c>
      <c r="G100" s="66">
        <f>ROUND(+G$4/+'Age Factors'!G100,0)</f>
        <v>7598</v>
      </c>
      <c r="H100" s="66">
        <f>ROUND(+H$4/+'Age Factors'!H100,0)</f>
        <v>10113</v>
      </c>
      <c r="I100" s="66">
        <f>ROUND(+I$4/+'Age Factors'!I100,0)</f>
        <v>12529</v>
      </c>
      <c r="J100" s="66">
        <f>ROUND(+J$4/+'Age Factors'!J100,0)</f>
        <v>16299</v>
      </c>
      <c r="K100" s="66">
        <f>ROUND(+K$4/+'Age Factors'!K100,0)</f>
        <v>17668</v>
      </c>
      <c r="L100" s="66">
        <f>ROUND(+L$4/+'Age Factors'!L100,0)</f>
        <v>22778</v>
      </c>
      <c r="M100" s="66">
        <f>ROUND(+M$4/+'Age Factors'!M100,0)</f>
        <v>24211</v>
      </c>
      <c r="N100" s="66">
        <f>ROUND(+N$4/+'Age Factors'!N100,0)</f>
        <v>31978</v>
      </c>
      <c r="O100" s="66">
        <f>ROUND(+O$4/+'Age Factors'!O100,0)</f>
        <v>44014</v>
      </c>
      <c r="P100" s="66">
        <f>ROUND(+P$4/+'Age Factors'!P100,0)</f>
        <v>84496</v>
      </c>
      <c r="Q100" s="66">
        <f>ROUND(+Q$4/+'Age Factors'!Q100,0)</f>
        <v>102731</v>
      </c>
      <c r="R100" s="66">
        <f>ROUND(+R$4/+'Age Factors'!R100,0)</f>
        <v>186555</v>
      </c>
      <c r="S100" s="66">
        <f>ROUND(+S$4/+'Age Factors'!S100,0)</f>
        <v>247805</v>
      </c>
      <c r="T100" s="66">
        <f>ROUND(+T$4/+'Age Factors'!T100,0)</f>
        <v>417017</v>
      </c>
      <c r="U100" s="66">
        <f>ROUND(+U$4/+'Age Factors'!U100,0)</f>
        <v>456933</v>
      </c>
      <c r="V100" s="66">
        <f>ROUND(+V$4/+'Age Factors'!V100,0)</f>
        <v>605042</v>
      </c>
      <c r="W100" s="52"/>
    </row>
    <row r="101" spans="1:23" ht="15.75" thickBot="1" x14ac:dyDescent="0.25">
      <c r="A101" s="62">
        <v>100</v>
      </c>
      <c r="B101" s="67">
        <f>ROUND(+B$4/+'Age Factors'!B101,0)</f>
        <v>1325</v>
      </c>
      <c r="C101" s="67">
        <f>ROUND(+C$4/+'Age Factors'!C101,0)</f>
        <v>4631</v>
      </c>
      <c r="D101" s="67">
        <f>ROUND(+D$4/+'Age Factors'!D101,0)</f>
        <v>5973</v>
      </c>
      <c r="E101" s="67">
        <f>ROUND(+E$4/+'Age Factors'!E101,0)</f>
        <v>6586</v>
      </c>
      <c r="F101" s="67">
        <f>ROUND(+F$4/+'Age Factors'!F101,0)</f>
        <v>8910</v>
      </c>
      <c r="G101" s="67">
        <f>ROUND(+G$4/+'Age Factors'!G101,0)</f>
        <v>8982</v>
      </c>
      <c r="H101" s="67">
        <f>ROUND(+H$4/+'Age Factors'!H101,0)</f>
        <v>12072</v>
      </c>
      <c r="I101" s="68">
        <f>ROUND(+I$4/+'Age Factors'!I101,0)</f>
        <v>15031</v>
      </c>
      <c r="J101" s="68">
        <f>ROUND(+J$4/+'Age Factors'!J101,0)</f>
        <v>19690</v>
      </c>
      <c r="K101" s="67">
        <f>ROUND(+K$4/+'Age Factors'!K101,0)</f>
        <v>21397</v>
      </c>
      <c r="L101" s="67">
        <f>ROUND(+L$4/+'Age Factors'!L101,0)</f>
        <v>27765</v>
      </c>
      <c r="M101" s="67">
        <f>ROUND(+M$4/+'Age Factors'!M101,0)</f>
        <v>29575</v>
      </c>
      <c r="N101" s="67">
        <f>ROUND(+N$4/+'Age Factors'!N101,0)</f>
        <v>40243</v>
      </c>
      <c r="O101" s="67">
        <f>ROUND(+O$4/+'Age Factors'!O101,0)</f>
        <v>57692</v>
      </c>
      <c r="P101" s="67">
        <f>ROUND(+P$4/+'Age Factors'!P101,0)</f>
        <v>126082</v>
      </c>
      <c r="Q101" s="67">
        <f>ROUND(+Q$4/+'Age Factors'!Q101,0)</f>
        <v>153292</v>
      </c>
      <c r="R101" s="67">
        <f>ROUND(+R$4/+'Age Factors'!R101,0)</f>
        <v>278370</v>
      </c>
      <c r="S101" s="67">
        <f>ROUND(+S$4/+'Age Factors'!S101,0)</f>
        <v>369765</v>
      </c>
      <c r="T101" s="67">
        <f>ROUND(+T$4/+'Age Factors'!T101,0)</f>
        <v>622257</v>
      </c>
      <c r="U101" s="67">
        <f>ROUND(+U$4/+'Age Factors'!U101,0)</f>
        <v>681818</v>
      </c>
      <c r="V101" s="67">
        <f>ROUND(+V$4/+'Age Factors'!V101,0)</f>
        <v>902821</v>
      </c>
    </row>
    <row r="102" spans="1:23" ht="15.75" x14ac:dyDescent="0.25">
      <c r="A102" s="305" t="s">
        <v>1460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1469</v>
      </c>
    </row>
    <row r="104" spans="1:23" ht="15.75" x14ac:dyDescent="0.25">
      <c r="A104" s="307" t="s">
        <v>1470</v>
      </c>
    </row>
    <row r="105" spans="1:23" ht="15.75" x14ac:dyDescent="0.25">
      <c r="A105" s="307" t="s">
        <v>1465</v>
      </c>
    </row>
    <row r="106" spans="1:23" ht="15.75" x14ac:dyDescent="0.25">
      <c r="A106" s="307" t="s">
        <v>1461</v>
      </c>
    </row>
    <row r="107" spans="1:23" ht="15.75" x14ac:dyDescent="0.25">
      <c r="A107" s="307" t="s">
        <v>1462</v>
      </c>
    </row>
    <row r="108" spans="1:23" ht="15.75" x14ac:dyDescent="0.25">
      <c r="A108" s="307" t="s">
        <v>1471</v>
      </c>
    </row>
  </sheetData>
  <hyperlinks>
    <hyperlink ref="A103" r:id="rId1" xr:uid="{7BD06178-F716-4AC9-97C9-1BB64FBBD5CB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08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22" width="7.6640625" style="1" customWidth="1"/>
    <col min="23" max="16384" width="9.6640625" style="1"/>
  </cols>
  <sheetData>
    <row r="1" spans="1:23" ht="24" thickBot="1" x14ac:dyDescent="0.4">
      <c r="A1" s="49" t="s">
        <v>1467</v>
      </c>
      <c r="B1" s="49"/>
      <c r="C1" s="49"/>
      <c r="D1" s="49"/>
    </row>
    <row r="2" spans="1:23" ht="15.75" thickBot="1" x14ac:dyDescent="0.25">
      <c r="A2" s="50" t="s">
        <v>71</v>
      </c>
      <c r="B2" s="290" t="s">
        <v>1463</v>
      </c>
      <c r="C2" s="51" t="s">
        <v>204</v>
      </c>
      <c r="D2" s="51" t="s">
        <v>205</v>
      </c>
      <c r="E2" s="51" t="s">
        <v>206</v>
      </c>
      <c r="F2" s="51" t="s">
        <v>207</v>
      </c>
      <c r="G2" s="51" t="s">
        <v>222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1" t="s">
        <v>9</v>
      </c>
      <c r="N2" s="51" t="s">
        <v>214</v>
      </c>
      <c r="O2" s="51" t="s">
        <v>215</v>
      </c>
      <c r="P2" s="51" t="s">
        <v>10</v>
      </c>
      <c r="Q2" s="51" t="s">
        <v>176</v>
      </c>
      <c r="R2" s="51" t="s">
        <v>216</v>
      </c>
      <c r="S2" s="51" t="s">
        <v>217</v>
      </c>
      <c r="T2" s="51" t="s">
        <v>218</v>
      </c>
      <c r="U2" s="51" t="s">
        <v>219</v>
      </c>
      <c r="V2" s="51" t="s">
        <v>220</v>
      </c>
      <c r="W2" s="52"/>
    </row>
    <row r="3" spans="1:23" x14ac:dyDescent="0.2">
      <c r="A3" s="50" t="s">
        <v>0</v>
      </c>
      <c r="B3" s="291">
        <v>1.6093440000000001</v>
      </c>
      <c r="C3" s="51">
        <f>Parameters!B13</f>
        <v>5</v>
      </c>
      <c r="D3" s="51">
        <f>Parameters!B14</f>
        <v>6</v>
      </c>
      <c r="E3" s="51">
        <f>Parameters!B15</f>
        <v>6.4373760000000004</v>
      </c>
      <c r="F3" s="51">
        <f>Parameters!B16</f>
        <v>8</v>
      </c>
      <c r="G3" s="53">
        <f>Parameters!B17</f>
        <v>8.0467200000000005</v>
      </c>
      <c r="H3" s="51">
        <f>Parameters!B18</f>
        <v>10</v>
      </c>
      <c r="I3" s="51">
        <f>Parameters!B19</f>
        <v>12</v>
      </c>
      <c r="J3" s="51">
        <f>Parameters!B20</f>
        <v>15</v>
      </c>
      <c r="K3" s="51">
        <f>Parameters!B21</f>
        <v>16.093440000000001</v>
      </c>
      <c r="L3" s="51">
        <f>Parameters!B22</f>
        <v>20</v>
      </c>
      <c r="M3" s="51">
        <f>Parameters!B23</f>
        <v>21.0975</v>
      </c>
      <c r="N3" s="51">
        <f>Parameters!B24</f>
        <v>25</v>
      </c>
      <c r="O3" s="51">
        <f>Parameters!B25</f>
        <v>30</v>
      </c>
      <c r="P3" s="51">
        <f>Parameters!B26</f>
        <v>42.195</v>
      </c>
      <c r="Q3" s="53">
        <f>Parameters!$B27</f>
        <v>50</v>
      </c>
      <c r="R3" s="53">
        <f>Parameters!$B28</f>
        <v>80.467200000000005</v>
      </c>
      <c r="S3" s="53">
        <f>Parameters!$B29</f>
        <v>100</v>
      </c>
      <c r="T3" s="53">
        <f>Parameters!$B30</f>
        <v>150</v>
      </c>
      <c r="U3" s="53">
        <f>Parameters!$B31</f>
        <v>160.93440000000001</v>
      </c>
      <c r="V3" s="53">
        <f>Parameters!$B32</f>
        <v>200</v>
      </c>
      <c r="W3" s="52"/>
    </row>
    <row r="4" spans="1:23" x14ac:dyDescent="0.2">
      <c r="A4" s="82" t="s">
        <v>202</v>
      </c>
      <c r="B4" s="292">
        <v>253</v>
      </c>
      <c r="C4" s="55">
        <f>'5K'!$E$5</f>
        <v>884</v>
      </c>
      <c r="D4" s="55">
        <f>'6K'!$E$5</f>
        <v>1062</v>
      </c>
      <c r="E4" s="55">
        <f>'4MI'!$E$5</f>
        <v>1140</v>
      </c>
      <c r="F4" s="55">
        <f>'8K'!$E$5</f>
        <v>1422</v>
      </c>
      <c r="G4" s="55">
        <f>'5MI'!$E$5</f>
        <v>1429.9999999999998</v>
      </c>
      <c r="H4" s="55">
        <f>'10K'!$E$5</f>
        <v>1783</v>
      </c>
      <c r="I4" s="55">
        <f>'12K'!$E$5</f>
        <v>2160</v>
      </c>
      <c r="J4" s="55">
        <f>'15K'!$E$5</f>
        <v>2735</v>
      </c>
      <c r="K4" s="55">
        <f>'10MI'!$E$5</f>
        <v>2939.9999999999995</v>
      </c>
      <c r="L4" s="55">
        <f>'20K'!$E$5</f>
        <v>3689.9999999999995</v>
      </c>
      <c r="M4" s="55">
        <f>H.Marathon!$E$5</f>
        <v>3898</v>
      </c>
      <c r="N4" s="55">
        <f>'25K'!$E$5</f>
        <v>4640</v>
      </c>
      <c r="O4" s="55">
        <f>'30K'!$E$5</f>
        <v>5625</v>
      </c>
      <c r="P4" s="55">
        <f>Marathon!$E$5</f>
        <v>8043.9999999999982</v>
      </c>
      <c r="Q4" s="55">
        <f>Parameters!$H27</f>
        <v>9780</v>
      </c>
      <c r="R4" s="55">
        <f>Parameters!$H28</f>
        <v>17760</v>
      </c>
      <c r="S4" s="55">
        <f>Parameters!$H29</f>
        <v>23590.999999999996</v>
      </c>
      <c r="T4" s="55">
        <f>Parameters!$H30</f>
        <v>39700</v>
      </c>
      <c r="U4" s="55">
        <f>Parameters!$H31</f>
        <v>43500</v>
      </c>
      <c r="V4" s="55">
        <f>Parameters!$H32</f>
        <v>57600</v>
      </c>
      <c r="W4" s="52"/>
    </row>
    <row r="5" spans="1:23" ht="15.75" thickBot="1" x14ac:dyDescent="0.25">
      <c r="A5" s="54" t="s">
        <v>203</v>
      </c>
      <c r="B5" s="56">
        <f t="shared" ref="B5" si="0">B4/86400</f>
        <v>2.9282407407407408E-3</v>
      </c>
      <c r="C5" s="56">
        <f t="shared" ref="C5:V5" si="1">C4/86400</f>
        <v>1.0231481481481482E-2</v>
      </c>
      <c r="D5" s="56">
        <f t="shared" si="1"/>
        <v>1.2291666666666666E-2</v>
      </c>
      <c r="E5" s="56">
        <f t="shared" si="1"/>
        <v>1.3194444444444444E-2</v>
      </c>
      <c r="F5" s="56">
        <f t="shared" si="1"/>
        <v>1.6458333333333332E-2</v>
      </c>
      <c r="G5" s="56">
        <f t="shared" si="1"/>
        <v>1.6550925925925924E-2</v>
      </c>
      <c r="H5" s="56">
        <f t="shared" si="1"/>
        <v>2.0636574074074075E-2</v>
      </c>
      <c r="I5" s="56">
        <f t="shared" si="1"/>
        <v>2.5000000000000001E-2</v>
      </c>
      <c r="J5" s="56">
        <f t="shared" si="1"/>
        <v>3.1655092592592596E-2</v>
      </c>
      <c r="K5" s="56">
        <f t="shared" si="1"/>
        <v>3.4027777777777775E-2</v>
      </c>
      <c r="L5" s="56">
        <f t="shared" si="1"/>
        <v>4.2708333333333327E-2</v>
      </c>
      <c r="M5" s="56">
        <f t="shared" si="1"/>
        <v>4.5115740740740741E-2</v>
      </c>
      <c r="N5" s="56">
        <f t="shared" si="1"/>
        <v>5.3703703703703705E-2</v>
      </c>
      <c r="O5" s="56">
        <f t="shared" si="1"/>
        <v>6.5104166666666671E-2</v>
      </c>
      <c r="P5" s="56">
        <f t="shared" si="1"/>
        <v>9.3101851851851825E-2</v>
      </c>
      <c r="Q5" s="56">
        <f t="shared" si="1"/>
        <v>0.11319444444444444</v>
      </c>
      <c r="R5" s="56">
        <f t="shared" si="1"/>
        <v>0.20555555555555555</v>
      </c>
      <c r="S5" s="56">
        <f t="shared" si="1"/>
        <v>0.27304398148148146</v>
      </c>
      <c r="T5" s="56">
        <f t="shared" si="1"/>
        <v>0.45949074074074076</v>
      </c>
      <c r="U5" s="56">
        <f t="shared" si="1"/>
        <v>0.50347222222222221</v>
      </c>
      <c r="V5" s="56">
        <f t="shared" si="1"/>
        <v>0.66666666666666663</v>
      </c>
      <c r="W5" s="52"/>
    </row>
    <row r="6" spans="1:23" x14ac:dyDescent="0.2">
      <c r="A6" s="58">
        <v>5</v>
      </c>
      <c r="B6" s="301">
        <f>AgeStanSec!B6/86400</f>
        <v>4.0509259259259257E-3</v>
      </c>
      <c r="C6" s="298">
        <f>AgeStanSec!C6/86400</f>
        <v>1.4166666666666666E-2</v>
      </c>
      <c r="D6" s="166">
        <f>AgeStanSec!D6/86400</f>
        <v>1.7384259259259259E-2</v>
      </c>
      <c r="E6" s="165">
        <f>AgeStanSec!E6/86400</f>
        <v>1.8275462962962962E-2</v>
      </c>
      <c r="F6" s="166">
        <f>AgeStanSec!F6/86400</f>
        <v>2.2800925925925926E-2</v>
      </c>
      <c r="G6" s="165">
        <f>AgeStanSec!G6/86400</f>
        <v>2.2928240740740742E-2</v>
      </c>
      <c r="H6" s="165">
        <f>AgeStanSec!H6/86400</f>
        <v>2.8587962962962964E-2</v>
      </c>
      <c r="I6" s="166">
        <f>AgeStanSec!I6/86400</f>
        <v>3.4629629629629628E-2</v>
      </c>
      <c r="J6" s="166">
        <f>AgeStanSec!J6/86400</f>
        <v>4.3842592592592593E-2</v>
      </c>
      <c r="K6" s="166">
        <f>AgeStanSec!K6/86400</f>
        <v>4.7129629629629632E-2</v>
      </c>
      <c r="L6" s="166">
        <f>AgeStanSec!L6/86400</f>
        <v>5.9155092592592592E-2</v>
      </c>
      <c r="M6" s="166">
        <f>AgeStanSec!M6/86400</f>
        <v>6.2488425925925926E-2</v>
      </c>
      <c r="N6" s="166">
        <f>AgeStanSec!N6/86400</f>
        <v>7.4386574074074077E-2</v>
      </c>
      <c r="O6" s="166">
        <f>AgeStanSec!O6/86400</f>
        <v>9.0173611111111107E-2</v>
      </c>
      <c r="P6" s="166">
        <f>AgeStanSec!P6/86400</f>
        <v>0.12894675925925925</v>
      </c>
      <c r="Q6" s="166">
        <f>AgeStanSec!Q6/86400</f>
        <v>0.1567824074074074</v>
      </c>
      <c r="R6" s="166">
        <f>AgeStanSec!R6/86400</f>
        <v>0.28469907407407408</v>
      </c>
      <c r="S6" s="166">
        <f>AgeStanSec!S6/86400</f>
        <v>0.37818287037037035</v>
      </c>
      <c r="T6" s="166">
        <f>AgeStanSec!T6/86400</f>
        <v>0.63641203703703708</v>
      </c>
      <c r="U6" s="166">
        <f>AgeStanSec!U6/86400</f>
        <v>0.69732638888888887</v>
      </c>
      <c r="V6" s="166">
        <f>AgeStanSec!V6/86400</f>
        <v>0.92335648148148153</v>
      </c>
      <c r="W6" s="52"/>
    </row>
    <row r="7" spans="1:23" x14ac:dyDescent="0.2">
      <c r="A7" s="54">
        <v>6</v>
      </c>
      <c r="B7" s="302">
        <f>AgeStanSec!B7/86400</f>
        <v>3.9004629629629628E-3</v>
      </c>
      <c r="C7" s="299">
        <f>AgeStanSec!C7/86400</f>
        <v>1.3622685185185186E-2</v>
      </c>
      <c r="D7" s="167">
        <f>AgeStanSec!D7/86400</f>
        <v>1.6631944444444446E-2</v>
      </c>
      <c r="E7" s="168">
        <f>AgeStanSec!E7/86400</f>
        <v>1.7962962962962962E-2</v>
      </c>
      <c r="F7" s="168">
        <f>AgeStanSec!F7/86400</f>
        <v>2.2870370370370371E-2</v>
      </c>
      <c r="G7" s="168">
        <f>AgeStanSec!G7/86400</f>
        <v>2.2997685185185184E-2</v>
      </c>
      <c r="H7" s="168">
        <f>AgeStanSec!H7/86400</f>
        <v>2.8726851851851851E-2</v>
      </c>
      <c r="I7" s="168">
        <f>AgeStanSec!I7/86400</f>
        <v>3.4965277777777776E-2</v>
      </c>
      <c r="J7" s="168">
        <f>AgeStanSec!J7/86400</f>
        <v>4.476851851851852E-2</v>
      </c>
      <c r="K7" s="168">
        <f>AgeStanSec!K7/86400</f>
        <v>4.8483796296296296E-2</v>
      </c>
      <c r="L7" s="168">
        <f>AgeStanSec!L7/86400</f>
        <v>6.3032407407407412E-2</v>
      </c>
      <c r="M7" s="168">
        <f>AgeStanSec!M7/86400</f>
        <v>6.7361111111111108E-2</v>
      </c>
      <c r="N7" s="168">
        <f>AgeStanSec!N7/86400</f>
        <v>8.0173611111111112E-2</v>
      </c>
      <c r="O7" s="168">
        <f>AgeStanSec!O7/86400</f>
        <v>9.4594907407407405E-2</v>
      </c>
      <c r="P7" s="168">
        <f>AgeStanSec!P7/86400</f>
        <v>0.1310763888888889</v>
      </c>
      <c r="Q7" s="168">
        <f>AgeStanSec!Q7/86400</f>
        <v>0.15936342592592592</v>
      </c>
      <c r="R7" s="168">
        <f>AgeStanSec!R7/86400</f>
        <v>0.28939814814814813</v>
      </c>
      <c r="S7" s="168">
        <f>AgeStanSec!S7/86400</f>
        <v>0.38440972222222225</v>
      </c>
      <c r="T7" s="168">
        <f>AgeStanSec!T7/86400</f>
        <v>0.64689814814814817</v>
      </c>
      <c r="U7" s="168">
        <f>AgeStanSec!U7/86400</f>
        <v>0.70881944444444445</v>
      </c>
      <c r="V7" s="168">
        <f>AgeStanSec!V7/86400</f>
        <v>0.9385648148148148</v>
      </c>
      <c r="W7" s="52"/>
    </row>
    <row r="8" spans="1:23" x14ac:dyDescent="0.2">
      <c r="A8" s="54">
        <v>7</v>
      </c>
      <c r="B8" s="302">
        <f>AgeStanSec!B8/86400</f>
        <v>3.7615740740740739E-3</v>
      </c>
      <c r="C8" s="299">
        <f>AgeStanSec!C8/86400</f>
        <v>1.3125E-2</v>
      </c>
      <c r="D8" s="167">
        <f>AgeStanSec!D8/86400</f>
        <v>1.5972222222222221E-2</v>
      </c>
      <c r="E8" s="168">
        <f>AgeStanSec!E8/86400</f>
        <v>1.7233796296296296E-2</v>
      </c>
      <c r="F8" s="168">
        <f>AgeStanSec!F8/86400</f>
        <v>2.1863425925925925E-2</v>
      </c>
      <c r="G8" s="168">
        <f>AgeStanSec!G8/86400</f>
        <v>2.1990740740740741E-2</v>
      </c>
      <c r="H8" s="168">
        <f>AgeStanSec!H8/86400</f>
        <v>2.7523148148148147E-2</v>
      </c>
      <c r="I8" s="168">
        <f>AgeStanSec!I8/86400</f>
        <v>3.3460648148148149E-2</v>
      </c>
      <c r="J8" s="168">
        <f>AgeStanSec!J8/86400</f>
        <v>4.2800925925925923E-2</v>
      </c>
      <c r="K8" s="168">
        <f>AgeStanSec!K8/86400</f>
        <v>4.6331018518518521E-2</v>
      </c>
      <c r="L8" s="168">
        <f>AgeStanSec!L8/86400</f>
        <v>6.0034722222222225E-2</v>
      </c>
      <c r="M8" s="168">
        <f>AgeStanSec!M8/86400</f>
        <v>6.4062499999999994E-2</v>
      </c>
      <c r="N8" s="168">
        <f>AgeStanSec!N8/86400</f>
        <v>7.6249999999999998E-2</v>
      </c>
      <c r="O8" s="168">
        <f>AgeStanSec!O8/86400</f>
        <v>9.0347222222222218E-2</v>
      </c>
      <c r="P8" s="168">
        <f>AgeStanSec!P8/86400</f>
        <v>0.12550925925925926</v>
      </c>
      <c r="Q8" s="168">
        <f>AgeStanSec!Q8/86400</f>
        <v>0.15259259259259259</v>
      </c>
      <c r="R8" s="168">
        <f>AgeStanSec!R8/86400</f>
        <v>0.27710648148148148</v>
      </c>
      <c r="S8" s="168">
        <f>AgeStanSec!S8/86400</f>
        <v>0.36807870370370371</v>
      </c>
      <c r="T8" s="168">
        <f>AgeStanSec!T8/86400</f>
        <v>0.61942129629629628</v>
      </c>
      <c r="U8" s="168">
        <f>AgeStanSec!U8/86400</f>
        <v>0.67871527777777774</v>
      </c>
      <c r="V8" s="168">
        <f>AgeStanSec!V8/86400</f>
        <v>0.89871527777777782</v>
      </c>
      <c r="W8" s="52"/>
    </row>
    <row r="9" spans="1:23" x14ac:dyDescent="0.2">
      <c r="A9" s="54">
        <v>8</v>
      </c>
      <c r="B9" s="302">
        <f>AgeStanSec!B9/86400</f>
        <v>3.6342592592592594E-3</v>
      </c>
      <c r="C9" s="299">
        <f>AgeStanSec!C9/86400</f>
        <v>1.269675925925926E-2</v>
      </c>
      <c r="D9" s="167">
        <f>AgeStanSec!D9/86400</f>
        <v>1.5393518518518518E-2</v>
      </c>
      <c r="E9" s="168">
        <f>AgeStanSec!E9/86400</f>
        <v>1.6585648148148148E-2</v>
      </c>
      <c r="F9" s="168">
        <f>AgeStanSec!F9/86400</f>
        <v>2.1006944444444446E-2</v>
      </c>
      <c r="G9" s="168">
        <f>AgeStanSec!G9/86400</f>
        <v>2.1122685185185185E-2</v>
      </c>
      <c r="H9" s="168">
        <f>AgeStanSec!H9/86400</f>
        <v>2.6481481481481481E-2</v>
      </c>
      <c r="I9" s="168">
        <f>AgeStanSec!I9/86400</f>
        <v>3.2164351851851854E-2</v>
      </c>
      <c r="J9" s="168">
        <f>AgeStanSec!J9/86400</f>
        <v>4.1099537037037039E-2</v>
      </c>
      <c r="K9" s="168">
        <f>AgeStanSec!K9/86400</f>
        <v>4.445601851851852E-2</v>
      </c>
      <c r="L9" s="168">
        <f>AgeStanSec!L9/86400</f>
        <v>5.7430555555555554E-2</v>
      </c>
      <c r="M9" s="168">
        <f>AgeStanSec!M9/86400</f>
        <v>6.1226851851851852E-2</v>
      </c>
      <c r="N9" s="168">
        <f>AgeStanSec!N9/86400</f>
        <v>7.2881944444444444E-2</v>
      </c>
      <c r="O9" s="168">
        <f>AgeStanSec!O9/86400</f>
        <v>8.6643518518518522E-2</v>
      </c>
      <c r="P9" s="168">
        <f>AgeStanSec!P9/86400</f>
        <v>0.12069444444444444</v>
      </c>
      <c r="Q9" s="168">
        <f>AgeStanSec!Q9/86400</f>
        <v>0.14673611111111112</v>
      </c>
      <c r="R9" s="168">
        <f>AgeStanSec!R9/86400</f>
        <v>0.26646990740740739</v>
      </c>
      <c r="S9" s="168">
        <f>AgeStanSec!S9/86400</f>
        <v>0.35395833333333332</v>
      </c>
      <c r="T9" s="168">
        <f>AgeStanSec!T9/86400</f>
        <v>0.59565972222222219</v>
      </c>
      <c r="U9" s="168">
        <f>AgeStanSec!U9/86400</f>
        <v>0.65267361111111111</v>
      </c>
      <c r="V9" s="168">
        <f>AgeStanSec!V9/86400</f>
        <v>0.86422453703703705</v>
      </c>
      <c r="W9" s="52"/>
    </row>
    <row r="10" spans="1:23" x14ac:dyDescent="0.2">
      <c r="A10" s="54">
        <v>9</v>
      </c>
      <c r="B10" s="302">
        <f>AgeStanSec!B10/86400</f>
        <v>3.5300925925925925E-3</v>
      </c>
      <c r="C10" s="299">
        <f>AgeStanSec!C10/86400</f>
        <v>1.2314814814814815E-2</v>
      </c>
      <c r="D10" s="167">
        <f>AgeStanSec!D10/86400</f>
        <v>1.4895833333333334E-2</v>
      </c>
      <c r="E10" s="168">
        <f>AgeStanSec!E10/86400</f>
        <v>1.6030092592592592E-2</v>
      </c>
      <c r="F10" s="168">
        <f>AgeStanSec!F10/86400</f>
        <v>2.0254629629629629E-2</v>
      </c>
      <c r="G10" s="168">
        <f>AgeStanSec!G10/86400</f>
        <v>2.0370370370370372E-2</v>
      </c>
      <c r="H10" s="168">
        <f>AgeStanSec!H10/86400</f>
        <v>2.5567129629629631E-2</v>
      </c>
      <c r="I10" s="168">
        <f>AgeStanSec!I10/86400</f>
        <v>3.1041666666666665E-2</v>
      </c>
      <c r="J10" s="168">
        <f>AgeStanSec!J10/86400</f>
        <v>3.9618055555555552E-2</v>
      </c>
      <c r="K10" s="168">
        <f>AgeStanSec!K10/86400</f>
        <v>4.283564814814815E-2</v>
      </c>
      <c r="L10" s="168">
        <f>AgeStanSec!L10/86400</f>
        <v>5.5185185185185184E-2</v>
      </c>
      <c r="M10" s="168">
        <f>AgeStanSec!M10/86400</f>
        <v>5.8773148148148151E-2</v>
      </c>
      <c r="N10" s="168">
        <f>AgeStanSec!N10/86400</f>
        <v>6.9953703703703699E-2</v>
      </c>
      <c r="O10" s="168">
        <f>AgeStanSec!O10/86400</f>
        <v>8.3425925925925931E-2</v>
      </c>
      <c r="P10" s="168">
        <f>AgeStanSec!P10/86400</f>
        <v>0.11649305555555556</v>
      </c>
      <c r="Q10" s="168">
        <f>AgeStanSec!Q10/86400</f>
        <v>0.14163194444444444</v>
      </c>
      <c r="R10" s="168">
        <f>AgeStanSec!R10/86400</f>
        <v>0.25719907407407405</v>
      </c>
      <c r="S10" s="168">
        <f>AgeStanSec!S10/86400</f>
        <v>0.34164351851851854</v>
      </c>
      <c r="T10" s="168">
        <f>AgeStanSec!T10/86400</f>
        <v>0.57494212962962965</v>
      </c>
      <c r="U10" s="168">
        <f>AgeStanSec!U10/86400</f>
        <v>0.62996527777777778</v>
      </c>
      <c r="V10" s="168">
        <f>AgeStanSec!V10/86400</f>
        <v>0.83416666666666661</v>
      </c>
      <c r="W10" s="52"/>
    </row>
    <row r="11" spans="1:23" x14ac:dyDescent="0.2">
      <c r="A11" s="62">
        <v>10</v>
      </c>
      <c r="B11" s="303">
        <f>AgeStanSec!B11/86400</f>
        <v>3.425925925925926E-3</v>
      </c>
      <c r="C11" s="300">
        <f>AgeStanSec!C11/86400</f>
        <v>1.1979166666666667E-2</v>
      </c>
      <c r="D11" s="169">
        <f>AgeStanSec!D11/86400</f>
        <v>1.4444444444444444E-2</v>
      </c>
      <c r="E11" s="169">
        <f>AgeStanSec!E11/86400</f>
        <v>1.5532407407407408E-2</v>
      </c>
      <c r="F11" s="169">
        <f>AgeStanSec!F11/86400</f>
        <v>1.9606481481481482E-2</v>
      </c>
      <c r="G11" s="169">
        <f>AgeStanSec!G11/86400</f>
        <v>1.9722222222222221E-2</v>
      </c>
      <c r="H11" s="169">
        <f>AgeStanSec!H11/86400</f>
        <v>2.476851851851852E-2</v>
      </c>
      <c r="I11" s="169">
        <f>AgeStanSec!I11/86400</f>
        <v>3.0046296296296297E-2</v>
      </c>
      <c r="J11" s="169">
        <f>AgeStanSec!J11/86400</f>
        <v>3.8321759259259257E-2</v>
      </c>
      <c r="K11" s="169">
        <f>AgeStanSec!K11/86400</f>
        <v>4.1412037037037039E-2</v>
      </c>
      <c r="L11" s="169">
        <f>AgeStanSec!L11/86400</f>
        <v>5.3229166666666668E-2</v>
      </c>
      <c r="M11" s="169">
        <f>AgeStanSec!M11/86400</f>
        <v>5.662037037037037E-2</v>
      </c>
      <c r="N11" s="169">
        <f>AgeStanSec!N11/86400</f>
        <v>6.7395833333333335E-2</v>
      </c>
      <c r="O11" s="169">
        <f>AgeStanSec!O11/86400</f>
        <v>8.0590277777777775E-2</v>
      </c>
      <c r="P11" s="169">
        <f>AgeStanSec!P11/86400</f>
        <v>0.1128125</v>
      </c>
      <c r="Q11" s="169">
        <f>AgeStanSec!Q11/86400</f>
        <v>0.13715277777777779</v>
      </c>
      <c r="R11" s="169">
        <f>AgeStanSec!R11/86400</f>
        <v>0.24906249999999999</v>
      </c>
      <c r="S11" s="169">
        <f>AgeStanSec!S11/86400</f>
        <v>0.33084490740740741</v>
      </c>
      <c r="T11" s="169">
        <f>AgeStanSec!T11/86400</f>
        <v>0.55675925925925929</v>
      </c>
      <c r="U11" s="169">
        <f>AgeStanSec!U11/86400</f>
        <v>0.61004629629629625</v>
      </c>
      <c r="V11" s="169">
        <f>AgeStanSec!V11/86400</f>
        <v>0.80778935185185186</v>
      </c>
      <c r="W11" s="52"/>
    </row>
    <row r="12" spans="1:23" x14ac:dyDescent="0.2">
      <c r="A12" s="54">
        <v>11</v>
      </c>
      <c r="B12" s="302">
        <f>AgeStanSec!B12/86400</f>
        <v>3.3449074074074076E-3</v>
      </c>
      <c r="C12" s="299">
        <f>AgeStanSec!C12/86400</f>
        <v>1.1666666666666667E-2</v>
      </c>
      <c r="D12" s="167">
        <f>AgeStanSec!D12/86400</f>
        <v>1.40625E-2</v>
      </c>
      <c r="E12" s="168">
        <f>AgeStanSec!E12/86400</f>
        <v>1.5104166666666667E-2</v>
      </c>
      <c r="F12" s="168">
        <f>AgeStanSec!F12/86400</f>
        <v>1.9039351851851852E-2</v>
      </c>
      <c r="G12" s="168">
        <f>AgeStanSec!G12/86400</f>
        <v>1.9155092592592592E-2</v>
      </c>
      <c r="H12" s="168">
        <f>AgeStanSec!H12/86400</f>
        <v>2.4074074074074074E-2</v>
      </c>
      <c r="I12" s="168">
        <f>AgeStanSec!I12/86400</f>
        <v>2.9178240740740741E-2</v>
      </c>
      <c r="J12" s="168">
        <f>AgeStanSec!J12/86400</f>
        <v>3.7187499999999998E-2</v>
      </c>
      <c r="K12" s="168">
        <f>AgeStanSec!K12/86400</f>
        <v>4.0173611111111111E-2</v>
      </c>
      <c r="L12" s="168">
        <f>AgeStanSec!L12/86400</f>
        <v>5.1516203703703703E-2</v>
      </c>
      <c r="M12" s="168">
        <f>AgeStanSec!M12/86400</f>
        <v>5.4756944444444441E-2</v>
      </c>
      <c r="N12" s="168">
        <f>AgeStanSec!N12/86400</f>
        <v>6.5185185185185179E-2</v>
      </c>
      <c r="O12" s="168">
        <f>AgeStanSec!O12/86400</f>
        <v>7.8113425925925919E-2</v>
      </c>
      <c r="P12" s="168">
        <f>AgeStanSec!P12/86400</f>
        <v>0.10960648148148149</v>
      </c>
      <c r="Q12" s="168">
        <f>AgeStanSec!Q12/86400</f>
        <v>0.13326388888888888</v>
      </c>
      <c r="R12" s="168">
        <f>AgeStanSec!R12/86400</f>
        <v>0.24200231481481482</v>
      </c>
      <c r="S12" s="168">
        <f>AgeStanSec!S12/86400</f>
        <v>0.32145833333333335</v>
      </c>
      <c r="T12" s="168">
        <f>AgeStanSec!T12/86400</f>
        <v>0.54096064814814815</v>
      </c>
      <c r="U12" s="168">
        <f>AgeStanSec!U12/86400</f>
        <v>0.59274305555555551</v>
      </c>
      <c r="V12" s="168">
        <f>AgeStanSec!V12/86400</f>
        <v>0.78487268518518516</v>
      </c>
      <c r="W12" s="52"/>
    </row>
    <row r="13" spans="1:23" x14ac:dyDescent="0.2">
      <c r="A13" s="54">
        <v>12</v>
      </c>
      <c r="B13" s="302">
        <f>AgeStanSec!B13/86400</f>
        <v>3.2638888888888891E-3</v>
      </c>
      <c r="C13" s="299">
        <f>AgeStanSec!C13/86400</f>
        <v>1.1400462962962963E-2</v>
      </c>
      <c r="D13" s="167">
        <f>AgeStanSec!D13/86400</f>
        <v>1.3715277777777778E-2</v>
      </c>
      <c r="E13" s="168">
        <f>AgeStanSec!E13/86400</f>
        <v>1.4733796296296297E-2</v>
      </c>
      <c r="F13" s="168">
        <f>AgeStanSec!F13/86400</f>
        <v>1.8553240740740742E-2</v>
      </c>
      <c r="G13" s="168">
        <f>AgeStanSec!G13/86400</f>
        <v>1.8657407407407407E-2</v>
      </c>
      <c r="H13" s="168">
        <f>AgeStanSec!H13/86400</f>
        <v>2.3460648148148147E-2</v>
      </c>
      <c r="I13" s="168">
        <f>AgeStanSec!I13/86400</f>
        <v>2.8425925925925927E-2</v>
      </c>
      <c r="J13" s="168">
        <f>AgeStanSec!J13/86400</f>
        <v>3.6203703703703703E-2</v>
      </c>
      <c r="K13" s="168">
        <f>AgeStanSec!K13/86400</f>
        <v>3.9085648148148147E-2</v>
      </c>
      <c r="L13" s="168">
        <f>AgeStanSec!L13/86400</f>
        <v>5.0011574074074076E-2</v>
      </c>
      <c r="M13" s="168">
        <f>AgeStanSec!M13/86400</f>
        <v>5.3124999999999999E-2</v>
      </c>
      <c r="N13" s="168">
        <f>AgeStanSec!N13/86400</f>
        <v>6.322916666666667E-2</v>
      </c>
      <c r="O13" s="168">
        <f>AgeStanSec!O13/86400</f>
        <v>7.5937500000000005E-2</v>
      </c>
      <c r="P13" s="168">
        <f>AgeStanSec!P13/86400</f>
        <v>0.10679398148148148</v>
      </c>
      <c r="Q13" s="168">
        <f>AgeStanSec!Q13/86400</f>
        <v>0.12983796296296296</v>
      </c>
      <c r="R13" s="168">
        <f>AgeStanSec!R13/86400</f>
        <v>0.23578703703703704</v>
      </c>
      <c r="S13" s="168">
        <f>AgeStanSec!S13/86400</f>
        <v>0.31319444444444444</v>
      </c>
      <c r="T13" s="168">
        <f>AgeStanSec!T13/86400</f>
        <v>0.52706018518518516</v>
      </c>
      <c r="U13" s="168">
        <f>AgeStanSec!U13/86400</f>
        <v>0.57751157407407405</v>
      </c>
      <c r="V13" s="168">
        <f>AgeStanSec!V13/86400</f>
        <v>0.76469907407407411</v>
      </c>
      <c r="W13" s="52"/>
    </row>
    <row r="14" spans="1:23" x14ac:dyDescent="0.2">
      <c r="A14" s="54">
        <v>13</v>
      </c>
      <c r="B14" s="302">
        <f>AgeStanSec!B14/86400</f>
        <v>3.1944444444444446E-3</v>
      </c>
      <c r="C14" s="299">
        <f>AgeStanSec!C14/86400</f>
        <v>1.1157407407407408E-2</v>
      </c>
      <c r="D14" s="167">
        <f>AgeStanSec!D14/86400</f>
        <v>1.3414351851851853E-2</v>
      </c>
      <c r="E14" s="168">
        <f>AgeStanSec!E14/86400</f>
        <v>1.4398148148148148E-2</v>
      </c>
      <c r="F14" s="168">
        <f>AgeStanSec!F14/86400</f>
        <v>1.8124999999999999E-2</v>
      </c>
      <c r="G14" s="168">
        <f>AgeStanSec!G14/86400</f>
        <v>1.8229166666666668E-2</v>
      </c>
      <c r="H14" s="168">
        <f>AgeStanSec!H14/86400</f>
        <v>2.2916666666666665E-2</v>
      </c>
      <c r="I14" s="168">
        <f>AgeStanSec!I14/86400</f>
        <v>2.7754629629629629E-2</v>
      </c>
      <c r="J14" s="168">
        <f>AgeStanSec!J14/86400</f>
        <v>3.5324074074074077E-2</v>
      </c>
      <c r="K14" s="168">
        <f>AgeStanSec!K14/86400</f>
        <v>3.8136574074074073E-2</v>
      </c>
      <c r="L14" s="168">
        <f>AgeStanSec!L14/86400</f>
        <v>4.87037037037037E-2</v>
      </c>
      <c r="M14" s="168">
        <f>AgeStanSec!M14/86400</f>
        <v>5.1689814814814813E-2</v>
      </c>
      <c r="N14" s="168">
        <f>AgeStanSec!N14/86400</f>
        <v>6.1527777777777778E-2</v>
      </c>
      <c r="O14" s="168">
        <f>AgeStanSec!O14/86400</f>
        <v>7.4016203703703709E-2</v>
      </c>
      <c r="P14" s="168">
        <f>AgeStanSec!P14/86400</f>
        <v>0.1043287037037037</v>
      </c>
      <c r="Q14" s="168">
        <f>AgeStanSec!Q14/86400</f>
        <v>0.12684027777777779</v>
      </c>
      <c r="R14" s="168">
        <f>AgeStanSec!R14/86400</f>
        <v>0.23033564814814814</v>
      </c>
      <c r="S14" s="168">
        <f>AgeStanSec!S14/86400</f>
        <v>0.30596064814814816</v>
      </c>
      <c r="T14" s="168">
        <f>AgeStanSec!T14/86400</f>
        <v>0.51489583333333333</v>
      </c>
      <c r="U14" s="168">
        <f>AgeStanSec!U14/86400</f>
        <v>0.56417824074074074</v>
      </c>
      <c r="V14" s="168">
        <f>AgeStanSec!V14/86400</f>
        <v>0.74704861111111109</v>
      </c>
      <c r="W14" s="52"/>
    </row>
    <row r="15" spans="1:23" x14ac:dyDescent="0.2">
      <c r="A15" s="54">
        <v>14</v>
      </c>
      <c r="B15" s="302">
        <f>AgeStanSec!B15/86400</f>
        <v>3.1365740740740742E-3</v>
      </c>
      <c r="C15" s="299">
        <f>AgeStanSec!C15/86400</f>
        <v>1.0937499999999999E-2</v>
      </c>
      <c r="D15" s="167">
        <f>AgeStanSec!D15/86400</f>
        <v>1.3148148148148148E-2</v>
      </c>
      <c r="E15" s="168">
        <f>AgeStanSec!E15/86400</f>
        <v>1.4108796296296296E-2</v>
      </c>
      <c r="F15" s="168">
        <f>AgeStanSec!F15/86400</f>
        <v>1.7754629629629631E-2</v>
      </c>
      <c r="G15" s="168">
        <f>AgeStanSec!G15/86400</f>
        <v>1.7858796296296296E-2</v>
      </c>
      <c r="H15" s="168">
        <f>AgeStanSec!H15/86400</f>
        <v>2.2453703703703705E-2</v>
      </c>
      <c r="I15" s="168">
        <f>AgeStanSec!I15/86400</f>
        <v>2.7175925925925926E-2</v>
      </c>
      <c r="J15" s="168">
        <f>AgeStanSec!J15/86400</f>
        <v>3.4560185185185187E-2</v>
      </c>
      <c r="K15" s="168">
        <f>AgeStanSec!K15/86400</f>
        <v>3.7303240740740741E-2</v>
      </c>
      <c r="L15" s="168">
        <f>AgeStanSec!L15/86400</f>
        <v>4.7546296296296295E-2</v>
      </c>
      <c r="M15" s="168">
        <f>AgeStanSec!M15/86400</f>
        <v>5.0428240740740739E-2</v>
      </c>
      <c r="N15" s="168">
        <f>AgeStanSec!N15/86400</f>
        <v>6.0034722222222225E-2</v>
      </c>
      <c r="O15" s="168">
        <f>AgeStanSec!O15/86400</f>
        <v>7.2326388888888885E-2</v>
      </c>
      <c r="P15" s="168">
        <f>AgeStanSec!P15/86400</f>
        <v>0.1021875</v>
      </c>
      <c r="Q15" s="168">
        <f>AgeStanSec!Q15/86400</f>
        <v>0.12423611111111112</v>
      </c>
      <c r="R15" s="168">
        <f>AgeStanSec!R15/86400</f>
        <v>0.22561342592592593</v>
      </c>
      <c r="S15" s="168">
        <f>AgeStanSec!S15/86400</f>
        <v>0.2996875</v>
      </c>
      <c r="T15" s="168">
        <f>AgeStanSec!T15/86400</f>
        <v>0.50432870370370375</v>
      </c>
      <c r="U15" s="168">
        <f>AgeStanSec!U15/86400</f>
        <v>0.55259259259259264</v>
      </c>
      <c r="V15" s="168">
        <f>AgeStanSec!V15/86400</f>
        <v>0.73171296296296295</v>
      </c>
      <c r="W15" s="52"/>
    </row>
    <row r="16" spans="1:23" x14ac:dyDescent="0.2">
      <c r="A16" s="62">
        <v>15</v>
      </c>
      <c r="B16" s="303">
        <f>AgeStanSec!B16/86400</f>
        <v>3.0787037037037037E-3</v>
      </c>
      <c r="C16" s="300">
        <f>AgeStanSec!C16/86400</f>
        <v>1.0752314814814815E-2</v>
      </c>
      <c r="D16" s="169">
        <f>AgeStanSec!D16/86400</f>
        <v>1.2916666666666667E-2</v>
      </c>
      <c r="E16" s="169">
        <f>AgeStanSec!E16/86400</f>
        <v>1.3854166666666667E-2</v>
      </c>
      <c r="F16" s="169">
        <f>AgeStanSec!F16/86400</f>
        <v>1.7430555555555557E-2</v>
      </c>
      <c r="G16" s="169">
        <f>AgeStanSec!G16/86400</f>
        <v>1.7534722222222222E-2</v>
      </c>
      <c r="H16" s="169">
        <f>AgeStanSec!H16/86400</f>
        <v>2.2048611111111113E-2</v>
      </c>
      <c r="I16" s="169">
        <f>AgeStanSec!I16/86400</f>
        <v>2.6666666666666668E-2</v>
      </c>
      <c r="J16" s="169">
        <f>AgeStanSec!J16/86400</f>
        <v>3.3900462962962966E-2</v>
      </c>
      <c r="K16" s="169">
        <f>AgeStanSec!K16/86400</f>
        <v>3.6574074074074071E-2</v>
      </c>
      <c r="L16" s="169">
        <f>AgeStanSec!L16/86400</f>
        <v>4.6539351851851853E-2</v>
      </c>
      <c r="M16" s="169">
        <f>AgeStanSec!M16/86400</f>
        <v>4.9328703703703701E-2</v>
      </c>
      <c r="N16" s="169">
        <f>AgeStanSec!N16/86400</f>
        <v>5.872685185185185E-2</v>
      </c>
      <c r="O16" s="169">
        <f>AgeStanSec!O16/86400</f>
        <v>7.0844907407407412E-2</v>
      </c>
      <c r="P16" s="169">
        <f>AgeStanSec!P16/86400</f>
        <v>0.10032407407407408</v>
      </c>
      <c r="Q16" s="169">
        <f>AgeStanSec!Q16/86400</f>
        <v>0.12197916666666667</v>
      </c>
      <c r="R16" s="169">
        <f>AgeStanSec!R16/86400</f>
        <v>0.22150462962962963</v>
      </c>
      <c r="S16" s="169">
        <f>AgeStanSec!S16/86400</f>
        <v>0.29422453703703705</v>
      </c>
      <c r="T16" s="169">
        <f>AgeStanSec!T16/86400</f>
        <v>0.49513888888888891</v>
      </c>
      <c r="U16" s="169">
        <f>AgeStanSec!U16/86400</f>
        <v>0.54253472222222221</v>
      </c>
      <c r="V16" s="169">
        <f>AgeStanSec!V16/86400</f>
        <v>0.71839120370370368</v>
      </c>
      <c r="W16" s="52"/>
    </row>
    <row r="17" spans="1:23" x14ac:dyDescent="0.2">
      <c r="A17" s="54">
        <v>16</v>
      </c>
      <c r="B17" s="302">
        <f>AgeStanSec!B17/86400</f>
        <v>3.0208333333333333E-3</v>
      </c>
      <c r="C17" s="299">
        <f>AgeStanSec!C17/86400</f>
        <v>1.0567129629629629E-2</v>
      </c>
      <c r="D17" s="167">
        <f>AgeStanSec!D17/86400</f>
        <v>1.269675925925926E-2</v>
      </c>
      <c r="E17" s="168">
        <f>AgeStanSec!E17/86400</f>
        <v>1.3634259259259259E-2</v>
      </c>
      <c r="F17" s="168">
        <f>AgeStanSec!F17/86400</f>
        <v>1.7141203703703704E-2</v>
      </c>
      <c r="G17" s="168">
        <f>AgeStanSec!G17/86400</f>
        <v>1.7245370370370369E-2</v>
      </c>
      <c r="H17" s="168">
        <f>AgeStanSec!H17/86400</f>
        <v>2.1678240740740741E-2</v>
      </c>
      <c r="I17" s="168">
        <f>AgeStanSec!I17/86400</f>
        <v>2.6215277777777778E-2</v>
      </c>
      <c r="J17" s="168">
        <f>AgeStanSec!J17/86400</f>
        <v>3.3298611111111112E-2</v>
      </c>
      <c r="K17" s="168">
        <f>AgeStanSec!K17/86400</f>
        <v>3.591435185185185E-2</v>
      </c>
      <c r="L17" s="168">
        <f>AgeStanSec!L17/86400</f>
        <v>4.5613425925925925E-2</v>
      </c>
      <c r="M17" s="168">
        <f>AgeStanSec!M17/86400</f>
        <v>4.8333333333333332E-2</v>
      </c>
      <c r="N17" s="168">
        <f>AgeStanSec!N17/86400</f>
        <v>5.7534722222222223E-2</v>
      </c>
      <c r="O17" s="168">
        <f>AgeStanSec!O17/86400</f>
        <v>6.9479166666666661E-2</v>
      </c>
      <c r="P17" s="168">
        <f>AgeStanSec!P17/86400</f>
        <v>9.8622685185185188E-2</v>
      </c>
      <c r="Q17" s="168">
        <f>AgeStanSec!Q17/86400</f>
        <v>0.11990740740740741</v>
      </c>
      <c r="R17" s="168">
        <f>AgeStanSec!R17/86400</f>
        <v>0.21775462962962963</v>
      </c>
      <c r="S17" s="168">
        <f>AgeStanSec!S17/86400</f>
        <v>0.28923611111111114</v>
      </c>
      <c r="T17" s="168">
        <f>AgeStanSec!T17/86400</f>
        <v>0.48674768518518519</v>
      </c>
      <c r="U17" s="168">
        <f>AgeStanSec!U17/86400</f>
        <v>0.53334490740740736</v>
      </c>
      <c r="V17" s="168">
        <f>AgeStanSec!V17/86400</f>
        <v>0.70621527777777782</v>
      </c>
      <c r="W17" s="52"/>
    </row>
    <row r="18" spans="1:23" x14ac:dyDescent="0.2">
      <c r="A18" s="54">
        <v>17</v>
      </c>
      <c r="B18" s="302">
        <f>AgeStanSec!B18/86400</f>
        <v>2.9745370370370373E-3</v>
      </c>
      <c r="C18" s="299">
        <f>AgeStanSec!C18/86400</f>
        <v>1.0393518518518519E-2</v>
      </c>
      <c r="D18" s="167">
        <f>AgeStanSec!D18/86400</f>
        <v>1.2488425925925925E-2</v>
      </c>
      <c r="E18" s="168">
        <f>AgeStanSec!E18/86400</f>
        <v>1.3414351851851853E-2</v>
      </c>
      <c r="F18" s="168">
        <f>AgeStanSec!F18/86400</f>
        <v>1.6863425925925928E-2</v>
      </c>
      <c r="G18" s="168">
        <f>AgeStanSec!G18/86400</f>
        <v>1.695601851851852E-2</v>
      </c>
      <c r="H18" s="168">
        <f>AgeStanSec!H18/86400</f>
        <v>2.1319444444444443E-2</v>
      </c>
      <c r="I18" s="168">
        <f>AgeStanSec!I18/86400</f>
        <v>2.5763888888888888E-2</v>
      </c>
      <c r="J18" s="168">
        <f>AgeStanSec!J18/86400</f>
        <v>3.2708333333333332E-2</v>
      </c>
      <c r="K18" s="168">
        <f>AgeStanSec!K18/86400</f>
        <v>3.5277777777777776E-2</v>
      </c>
      <c r="L18" s="168">
        <f>AgeStanSec!L18/86400</f>
        <v>4.4733796296296299E-2</v>
      </c>
      <c r="M18" s="168">
        <f>AgeStanSec!M18/86400</f>
        <v>4.7361111111111111E-2</v>
      </c>
      <c r="N18" s="168">
        <f>AgeStanSec!N18/86400</f>
        <v>5.6377314814814818E-2</v>
      </c>
      <c r="O18" s="168">
        <f>AgeStanSec!O18/86400</f>
        <v>6.8171296296296299E-2</v>
      </c>
      <c r="P18" s="168">
        <f>AgeStanSec!P18/86400</f>
        <v>9.6979166666666672E-2</v>
      </c>
      <c r="Q18" s="168">
        <f>AgeStanSec!Q18/86400</f>
        <v>0.11791666666666667</v>
      </c>
      <c r="R18" s="168">
        <f>AgeStanSec!R18/86400</f>
        <v>0.21412037037037038</v>
      </c>
      <c r="S18" s="168">
        <f>AgeStanSec!S18/86400</f>
        <v>0.28442129629629631</v>
      </c>
      <c r="T18" s="168">
        <f>AgeStanSec!T18/86400</f>
        <v>0.47863425925925923</v>
      </c>
      <c r="U18" s="168">
        <f>AgeStanSec!U18/86400</f>
        <v>0.52445601851851853</v>
      </c>
      <c r="V18" s="168">
        <f>AgeStanSec!V18/86400</f>
        <v>0.69444444444444442</v>
      </c>
      <c r="W18" s="52"/>
    </row>
    <row r="19" spans="1:23" x14ac:dyDescent="0.2">
      <c r="A19" s="54">
        <v>18</v>
      </c>
      <c r="B19" s="302">
        <f>AgeStanSec!B19/86400</f>
        <v>2.9398148148148148E-3</v>
      </c>
      <c r="C19" s="299">
        <f>AgeStanSec!C19/86400</f>
        <v>1.0277777777777778E-2</v>
      </c>
      <c r="D19" s="167">
        <f>AgeStanSec!D19/86400</f>
        <v>1.2337962962962964E-2</v>
      </c>
      <c r="E19" s="168">
        <f>AgeStanSec!E19/86400</f>
        <v>1.3252314814814814E-2</v>
      </c>
      <c r="F19" s="168">
        <f>AgeStanSec!F19/86400</f>
        <v>1.6631944444444446E-2</v>
      </c>
      <c r="G19" s="168">
        <f>AgeStanSec!G19/86400</f>
        <v>1.6724537037037038E-2</v>
      </c>
      <c r="H19" s="168">
        <f>AgeStanSec!H19/86400</f>
        <v>2.101851851851852E-2</v>
      </c>
      <c r="I19" s="168">
        <f>AgeStanSec!I19/86400</f>
        <v>2.539351851851852E-2</v>
      </c>
      <c r="J19" s="168">
        <f>AgeStanSec!J19/86400</f>
        <v>3.2222222222222222E-2</v>
      </c>
      <c r="K19" s="168">
        <f>AgeStanSec!K19/86400</f>
        <v>3.4733796296296297E-2</v>
      </c>
      <c r="L19" s="168">
        <f>AgeStanSec!L19/86400</f>
        <v>4.3969907407407409E-2</v>
      </c>
      <c r="M19" s="168">
        <f>AgeStanSec!M19/86400</f>
        <v>4.6527777777777779E-2</v>
      </c>
      <c r="N19" s="168">
        <f>AgeStanSec!N19/86400</f>
        <v>5.5381944444444442E-2</v>
      </c>
      <c r="O19" s="168">
        <f>AgeStanSec!O19/86400</f>
        <v>6.7037037037037034E-2</v>
      </c>
      <c r="P19" s="168">
        <f>AgeStanSec!P19/86400</f>
        <v>9.554398148148148E-2</v>
      </c>
      <c r="Q19" s="168">
        <f>AgeStanSec!Q19/86400</f>
        <v>0.11616898148148148</v>
      </c>
      <c r="R19" s="168">
        <f>AgeStanSec!R19/86400</f>
        <v>0.21096064814814816</v>
      </c>
      <c r="S19" s="168">
        <f>AgeStanSec!S19/86400</f>
        <v>0.28021990740740743</v>
      </c>
      <c r="T19" s="168">
        <f>AgeStanSec!T19/86400</f>
        <v>0.4715625</v>
      </c>
      <c r="U19" s="168">
        <f>AgeStanSec!U19/86400</f>
        <v>0.51670138888888884</v>
      </c>
      <c r="V19" s="168">
        <f>AgeStanSec!V19/86400</f>
        <v>0.68417824074074074</v>
      </c>
      <c r="W19" s="52"/>
    </row>
    <row r="20" spans="1:23" x14ac:dyDescent="0.2">
      <c r="A20" s="54">
        <v>19</v>
      </c>
      <c r="B20" s="302">
        <f>AgeStanSec!B20/86400</f>
        <v>2.9282407407407408E-3</v>
      </c>
      <c r="C20" s="299">
        <f>AgeStanSec!C20/86400</f>
        <v>1.0231481481481482E-2</v>
      </c>
      <c r="D20" s="167">
        <f>AgeStanSec!D20/86400</f>
        <v>1.2291666666666666E-2</v>
      </c>
      <c r="E20" s="168">
        <f>AgeStanSec!E20/86400</f>
        <v>1.3194444444444444E-2</v>
      </c>
      <c r="F20" s="168">
        <f>AgeStanSec!F20/86400</f>
        <v>1.650462962962963E-2</v>
      </c>
      <c r="G20" s="168">
        <f>AgeStanSec!G20/86400</f>
        <v>1.6597222222222222E-2</v>
      </c>
      <c r="H20" s="168">
        <f>AgeStanSec!H20/86400</f>
        <v>2.0798611111111111E-2</v>
      </c>
      <c r="I20" s="168">
        <f>AgeStanSec!I20/86400</f>
        <v>2.5150462962962961E-2</v>
      </c>
      <c r="J20" s="168">
        <f>AgeStanSec!J20/86400</f>
        <v>3.1886574074074074E-2</v>
      </c>
      <c r="K20" s="168">
        <f>AgeStanSec!K20/86400</f>
        <v>3.4351851851851849E-2</v>
      </c>
      <c r="L20" s="168">
        <f>AgeStanSec!L20/86400</f>
        <v>4.3402777777777776E-2</v>
      </c>
      <c r="M20" s="168">
        <f>AgeStanSec!M20/86400</f>
        <v>4.5902777777777778E-2</v>
      </c>
      <c r="N20" s="168">
        <f>AgeStanSec!N20/86400</f>
        <v>5.4641203703703706E-2</v>
      </c>
      <c r="O20" s="168">
        <f>AgeStanSec!O20/86400</f>
        <v>6.6180555555555562E-2</v>
      </c>
      <c r="P20" s="168">
        <f>AgeStanSec!P20/86400</f>
        <v>9.4467592592592589E-2</v>
      </c>
      <c r="Q20" s="168">
        <f>AgeStanSec!Q20/86400</f>
        <v>0.11484953703703704</v>
      </c>
      <c r="R20" s="168">
        <f>AgeStanSec!R20/86400</f>
        <v>0.20855324074074075</v>
      </c>
      <c r="S20" s="168">
        <f>AgeStanSec!S20/86400</f>
        <v>0.27703703703703703</v>
      </c>
      <c r="T20" s="168">
        <f>AgeStanSec!T20/86400</f>
        <v>0.46620370370370373</v>
      </c>
      <c r="U20" s="168">
        <f>AgeStanSec!U20/86400</f>
        <v>0.51083333333333336</v>
      </c>
      <c r="V20" s="168">
        <f>AgeStanSec!V20/86400</f>
        <v>0.67641203703703701</v>
      </c>
      <c r="W20" s="52"/>
    </row>
    <row r="21" spans="1:23" x14ac:dyDescent="0.2">
      <c r="A21" s="62">
        <v>20</v>
      </c>
      <c r="B21" s="303">
        <f>AgeStanSec!B21/86400</f>
        <v>2.9282407407407408E-3</v>
      </c>
      <c r="C21" s="300">
        <f>AgeStanSec!C21/86400</f>
        <v>1.0231481481481482E-2</v>
      </c>
      <c r="D21" s="169">
        <f>AgeStanSec!D21/86400</f>
        <v>1.2291666666666666E-2</v>
      </c>
      <c r="E21" s="169">
        <f>AgeStanSec!E21/86400</f>
        <v>1.3194444444444444E-2</v>
      </c>
      <c r="F21" s="169">
        <f>AgeStanSec!F21/86400</f>
        <v>1.6458333333333332E-2</v>
      </c>
      <c r="G21" s="169">
        <f>AgeStanSec!G21/86400</f>
        <v>1.6550925925925927E-2</v>
      </c>
      <c r="H21" s="169">
        <f>AgeStanSec!H21/86400</f>
        <v>2.0682870370370369E-2</v>
      </c>
      <c r="I21" s="169">
        <f>AgeStanSec!I21/86400</f>
        <v>2.5023148148148149E-2</v>
      </c>
      <c r="J21" s="169">
        <f>AgeStanSec!J21/86400</f>
        <v>3.170138888888889E-2</v>
      </c>
      <c r="K21" s="169">
        <f>AgeStanSec!K21/86400</f>
        <v>3.4108796296296297E-2</v>
      </c>
      <c r="L21" s="169">
        <f>AgeStanSec!L21/86400</f>
        <v>4.2997685185185187E-2</v>
      </c>
      <c r="M21" s="169">
        <f>AgeStanSec!M21/86400</f>
        <v>4.5462962962962962E-2</v>
      </c>
      <c r="N21" s="169">
        <f>AgeStanSec!N21/86400</f>
        <v>5.4120370370370367E-2</v>
      </c>
      <c r="O21" s="169">
        <f>AgeStanSec!O21/86400</f>
        <v>6.5578703703703708E-2</v>
      </c>
      <c r="P21" s="169">
        <f>AgeStanSec!P21/86400</f>
        <v>9.3703703703703706E-2</v>
      </c>
      <c r="Q21" s="169">
        <f>AgeStanSec!Q21/86400</f>
        <v>0.11392361111111111</v>
      </c>
      <c r="R21" s="169">
        <f>AgeStanSec!R21/86400</f>
        <v>0.206875</v>
      </c>
      <c r="S21" s="169">
        <f>AgeStanSec!S21/86400</f>
        <v>0.27480324074074075</v>
      </c>
      <c r="T21" s="169">
        <f>AgeStanSec!T21/86400</f>
        <v>0.4624537037037037</v>
      </c>
      <c r="U21" s="169">
        <f>AgeStanSec!U21/86400</f>
        <v>0.50671296296296298</v>
      </c>
      <c r="V21" s="169">
        <f>AgeStanSec!V21/86400</f>
        <v>0.67096064814814815</v>
      </c>
      <c r="W21" s="52"/>
    </row>
    <row r="22" spans="1:23" x14ac:dyDescent="0.2">
      <c r="A22" s="54">
        <v>21</v>
      </c>
      <c r="B22" s="302">
        <f>AgeStanSec!B22/86400</f>
        <v>2.9282407407407408E-3</v>
      </c>
      <c r="C22" s="299">
        <f>AgeStanSec!C22/86400</f>
        <v>1.0231481481481482E-2</v>
      </c>
      <c r="D22" s="167">
        <f>AgeStanSec!D22/86400</f>
        <v>1.2291666666666666E-2</v>
      </c>
      <c r="E22" s="168">
        <f>AgeStanSec!E22/86400</f>
        <v>1.3194444444444444E-2</v>
      </c>
      <c r="F22" s="168">
        <f>AgeStanSec!F22/86400</f>
        <v>1.6458333333333332E-2</v>
      </c>
      <c r="G22" s="168">
        <f>AgeStanSec!G22/86400</f>
        <v>1.6550925925925927E-2</v>
      </c>
      <c r="H22" s="168">
        <f>AgeStanSec!H22/86400</f>
        <v>2.0636574074074075E-2</v>
      </c>
      <c r="I22" s="168">
        <f>AgeStanSec!I22/86400</f>
        <v>2.5000000000000001E-2</v>
      </c>
      <c r="J22" s="168">
        <f>AgeStanSec!J22/86400</f>
        <v>3.1655092592592596E-2</v>
      </c>
      <c r="K22" s="168">
        <f>AgeStanSec!K22/86400</f>
        <v>3.4027777777777775E-2</v>
      </c>
      <c r="L22" s="168">
        <f>AgeStanSec!L22/86400</f>
        <v>4.2777777777777776E-2</v>
      </c>
      <c r="M22" s="168">
        <f>AgeStanSec!M22/86400</f>
        <v>4.5196759259259256E-2</v>
      </c>
      <c r="N22" s="168">
        <f>AgeStanSec!N22/86400</f>
        <v>5.3807870370370367E-2</v>
      </c>
      <c r="O22" s="168">
        <f>AgeStanSec!O22/86400</f>
        <v>6.5219907407407407E-2</v>
      </c>
      <c r="P22" s="168">
        <f>AgeStanSec!P22/86400</f>
        <v>9.3252314814814816E-2</v>
      </c>
      <c r="Q22" s="168">
        <f>AgeStanSec!Q22/86400</f>
        <v>0.11337962962962964</v>
      </c>
      <c r="R22" s="168">
        <f>AgeStanSec!R22/86400</f>
        <v>0.20587962962962963</v>
      </c>
      <c r="S22" s="168">
        <f>AgeStanSec!S22/86400</f>
        <v>0.27348379629629632</v>
      </c>
      <c r="T22" s="168">
        <f>AgeStanSec!T22/86400</f>
        <v>0.46023148148148146</v>
      </c>
      <c r="U22" s="168">
        <f>AgeStanSec!U22/86400</f>
        <v>0.50428240740740737</v>
      </c>
      <c r="V22" s="168">
        <f>AgeStanSec!V22/86400</f>
        <v>0.66773148148148154</v>
      </c>
      <c r="W22" s="52"/>
    </row>
    <row r="23" spans="1:23" x14ac:dyDescent="0.2">
      <c r="A23" s="54">
        <v>22</v>
      </c>
      <c r="B23" s="302">
        <f>AgeStanSec!B23/86400</f>
        <v>2.9282407407407408E-3</v>
      </c>
      <c r="C23" s="299">
        <f>AgeStanSec!C23/86400</f>
        <v>1.0231481481481482E-2</v>
      </c>
      <c r="D23" s="167">
        <f>AgeStanSec!D23/86400</f>
        <v>1.2291666666666666E-2</v>
      </c>
      <c r="E23" s="168">
        <f>AgeStanSec!E23/86400</f>
        <v>1.3194444444444444E-2</v>
      </c>
      <c r="F23" s="168">
        <f>AgeStanSec!F23/86400</f>
        <v>1.6458333333333332E-2</v>
      </c>
      <c r="G23" s="168">
        <f>AgeStanSec!G23/86400</f>
        <v>1.6550925925925927E-2</v>
      </c>
      <c r="H23" s="168">
        <f>AgeStanSec!H23/86400</f>
        <v>2.0636574074074075E-2</v>
      </c>
      <c r="I23" s="168">
        <f>AgeStanSec!I23/86400</f>
        <v>2.5000000000000001E-2</v>
      </c>
      <c r="J23" s="168">
        <f>AgeStanSec!J23/86400</f>
        <v>3.1655092592592596E-2</v>
      </c>
      <c r="K23" s="168">
        <f>AgeStanSec!K23/86400</f>
        <v>3.4027777777777775E-2</v>
      </c>
      <c r="L23" s="168">
        <f>AgeStanSec!L23/86400</f>
        <v>4.2708333333333334E-2</v>
      </c>
      <c r="M23" s="168">
        <f>AgeStanSec!M23/86400</f>
        <v>4.5115740740740741E-2</v>
      </c>
      <c r="N23" s="168">
        <f>AgeStanSec!N23/86400</f>
        <v>5.3703703703703705E-2</v>
      </c>
      <c r="O23" s="168">
        <f>AgeStanSec!O23/86400</f>
        <v>6.5104166666666671E-2</v>
      </c>
      <c r="P23" s="168">
        <f>AgeStanSec!P23/86400</f>
        <v>9.3101851851851852E-2</v>
      </c>
      <c r="Q23" s="168">
        <f>AgeStanSec!Q23/86400</f>
        <v>0.11319444444444444</v>
      </c>
      <c r="R23" s="168">
        <f>AgeStanSec!R23/86400</f>
        <v>0.20555555555555555</v>
      </c>
      <c r="S23" s="168">
        <f>AgeStanSec!S23/86400</f>
        <v>0.27304398148148146</v>
      </c>
      <c r="T23" s="168">
        <f>AgeStanSec!T23/86400</f>
        <v>0.45949074074074076</v>
      </c>
      <c r="U23" s="168">
        <f>AgeStanSec!U23/86400</f>
        <v>0.50347222222222221</v>
      </c>
      <c r="V23" s="168">
        <f>AgeStanSec!V23/86400</f>
        <v>0.66666666666666663</v>
      </c>
      <c r="W23" s="52"/>
    </row>
    <row r="24" spans="1:23" x14ac:dyDescent="0.2">
      <c r="A24" s="54">
        <v>23</v>
      </c>
      <c r="B24" s="302">
        <f>AgeStanSec!B24/86400</f>
        <v>2.9282407407407408E-3</v>
      </c>
      <c r="C24" s="299">
        <f>AgeStanSec!C24/86400</f>
        <v>1.0231481481481482E-2</v>
      </c>
      <c r="D24" s="167">
        <f>AgeStanSec!D24/86400</f>
        <v>1.2291666666666666E-2</v>
      </c>
      <c r="E24" s="168">
        <f>AgeStanSec!E24/86400</f>
        <v>1.3194444444444444E-2</v>
      </c>
      <c r="F24" s="168">
        <f>AgeStanSec!F24/86400</f>
        <v>1.6458333333333332E-2</v>
      </c>
      <c r="G24" s="168">
        <f>AgeStanSec!G24/86400</f>
        <v>1.6550925925925927E-2</v>
      </c>
      <c r="H24" s="168">
        <f>AgeStanSec!H24/86400</f>
        <v>2.0636574074074075E-2</v>
      </c>
      <c r="I24" s="168">
        <f>AgeStanSec!I24/86400</f>
        <v>2.5000000000000001E-2</v>
      </c>
      <c r="J24" s="168">
        <f>AgeStanSec!J24/86400</f>
        <v>3.1655092592592596E-2</v>
      </c>
      <c r="K24" s="168">
        <f>AgeStanSec!K24/86400</f>
        <v>3.4027777777777775E-2</v>
      </c>
      <c r="L24" s="168">
        <f>AgeStanSec!L24/86400</f>
        <v>4.2708333333333334E-2</v>
      </c>
      <c r="M24" s="168">
        <f>AgeStanSec!M24/86400</f>
        <v>4.5115740740740741E-2</v>
      </c>
      <c r="N24" s="168">
        <f>AgeStanSec!N24/86400</f>
        <v>5.3703703703703705E-2</v>
      </c>
      <c r="O24" s="168">
        <f>AgeStanSec!O24/86400</f>
        <v>6.5104166666666671E-2</v>
      </c>
      <c r="P24" s="168">
        <f>AgeStanSec!P24/86400</f>
        <v>9.3101851851851852E-2</v>
      </c>
      <c r="Q24" s="168">
        <f>AgeStanSec!Q24/86400</f>
        <v>0.11319444444444444</v>
      </c>
      <c r="R24" s="168">
        <f>AgeStanSec!R24/86400</f>
        <v>0.20555555555555555</v>
      </c>
      <c r="S24" s="168">
        <f>AgeStanSec!S24/86400</f>
        <v>0.27304398148148146</v>
      </c>
      <c r="T24" s="168">
        <f>AgeStanSec!T24/86400</f>
        <v>0.45949074074074076</v>
      </c>
      <c r="U24" s="168">
        <f>AgeStanSec!U24/86400</f>
        <v>0.50347222222222221</v>
      </c>
      <c r="V24" s="168">
        <f>AgeStanSec!V24/86400</f>
        <v>0.66666666666666663</v>
      </c>
      <c r="W24" s="52"/>
    </row>
    <row r="25" spans="1:23" x14ac:dyDescent="0.2">
      <c r="A25" s="54">
        <v>24</v>
      </c>
      <c r="B25" s="302">
        <f>AgeStanSec!B25/86400</f>
        <v>2.9282407407407408E-3</v>
      </c>
      <c r="C25" s="299">
        <f>AgeStanSec!C25/86400</f>
        <v>1.0231481481481482E-2</v>
      </c>
      <c r="D25" s="167">
        <f>AgeStanSec!D25/86400</f>
        <v>1.2291666666666666E-2</v>
      </c>
      <c r="E25" s="168">
        <f>AgeStanSec!E25/86400</f>
        <v>1.3194444444444444E-2</v>
      </c>
      <c r="F25" s="168">
        <f>AgeStanSec!F25/86400</f>
        <v>1.6458333333333332E-2</v>
      </c>
      <c r="G25" s="168">
        <f>AgeStanSec!G25/86400</f>
        <v>1.6550925925925927E-2</v>
      </c>
      <c r="H25" s="168">
        <f>AgeStanSec!H25/86400</f>
        <v>2.0636574074074075E-2</v>
      </c>
      <c r="I25" s="168">
        <f>AgeStanSec!I25/86400</f>
        <v>2.5000000000000001E-2</v>
      </c>
      <c r="J25" s="168">
        <f>AgeStanSec!J25/86400</f>
        <v>3.1655092592592596E-2</v>
      </c>
      <c r="K25" s="168">
        <f>AgeStanSec!K25/86400</f>
        <v>3.4027777777777775E-2</v>
      </c>
      <c r="L25" s="168">
        <f>AgeStanSec!L25/86400</f>
        <v>4.2708333333333334E-2</v>
      </c>
      <c r="M25" s="168">
        <f>AgeStanSec!M25/86400</f>
        <v>4.5115740740740741E-2</v>
      </c>
      <c r="N25" s="168">
        <f>AgeStanSec!N25/86400</f>
        <v>5.3703703703703705E-2</v>
      </c>
      <c r="O25" s="168">
        <f>AgeStanSec!O25/86400</f>
        <v>6.5104166666666671E-2</v>
      </c>
      <c r="P25" s="168">
        <f>AgeStanSec!P25/86400</f>
        <v>9.3101851851851852E-2</v>
      </c>
      <c r="Q25" s="168">
        <f>AgeStanSec!Q25/86400</f>
        <v>0.11319444444444444</v>
      </c>
      <c r="R25" s="168">
        <f>AgeStanSec!R25/86400</f>
        <v>0.20555555555555555</v>
      </c>
      <c r="S25" s="168">
        <f>AgeStanSec!S25/86400</f>
        <v>0.27304398148148146</v>
      </c>
      <c r="T25" s="168">
        <f>AgeStanSec!T25/86400</f>
        <v>0.45949074074074076</v>
      </c>
      <c r="U25" s="168">
        <f>AgeStanSec!U25/86400</f>
        <v>0.50347222222222221</v>
      </c>
      <c r="V25" s="168">
        <f>AgeStanSec!V25/86400</f>
        <v>0.66666666666666663</v>
      </c>
      <c r="W25" s="52"/>
    </row>
    <row r="26" spans="1:23" x14ac:dyDescent="0.2">
      <c r="A26" s="62">
        <v>25</v>
      </c>
      <c r="B26" s="303">
        <f>AgeStanSec!B26/86400</f>
        <v>2.9282407407407408E-3</v>
      </c>
      <c r="C26" s="300">
        <f>AgeStanSec!C26/86400</f>
        <v>1.0231481481481482E-2</v>
      </c>
      <c r="D26" s="169">
        <f>AgeStanSec!D26/86400</f>
        <v>1.2291666666666666E-2</v>
      </c>
      <c r="E26" s="169">
        <f>AgeStanSec!E26/86400</f>
        <v>1.3194444444444444E-2</v>
      </c>
      <c r="F26" s="169">
        <f>AgeStanSec!F26/86400</f>
        <v>1.6458333333333332E-2</v>
      </c>
      <c r="G26" s="169">
        <f>AgeStanSec!G26/86400</f>
        <v>1.6550925925925927E-2</v>
      </c>
      <c r="H26" s="169">
        <f>AgeStanSec!H26/86400</f>
        <v>2.0636574074074075E-2</v>
      </c>
      <c r="I26" s="169">
        <f>AgeStanSec!I26/86400</f>
        <v>2.5000000000000001E-2</v>
      </c>
      <c r="J26" s="169">
        <f>AgeStanSec!J26/86400</f>
        <v>3.1655092592592596E-2</v>
      </c>
      <c r="K26" s="169">
        <f>AgeStanSec!K26/86400</f>
        <v>3.4027777777777775E-2</v>
      </c>
      <c r="L26" s="169">
        <f>AgeStanSec!L26/86400</f>
        <v>4.2708333333333334E-2</v>
      </c>
      <c r="M26" s="169">
        <f>AgeStanSec!M26/86400</f>
        <v>4.5115740740740741E-2</v>
      </c>
      <c r="N26" s="169">
        <f>AgeStanSec!N26/86400</f>
        <v>5.3703703703703705E-2</v>
      </c>
      <c r="O26" s="169">
        <f>AgeStanSec!O26/86400</f>
        <v>6.5104166666666671E-2</v>
      </c>
      <c r="P26" s="169">
        <f>AgeStanSec!P26/86400</f>
        <v>9.3101851851851852E-2</v>
      </c>
      <c r="Q26" s="169">
        <f>AgeStanSec!Q26/86400</f>
        <v>0.11319444444444444</v>
      </c>
      <c r="R26" s="169">
        <f>AgeStanSec!R26/86400</f>
        <v>0.20555555555555555</v>
      </c>
      <c r="S26" s="169">
        <f>AgeStanSec!S26/86400</f>
        <v>0.27304398148148146</v>
      </c>
      <c r="T26" s="169">
        <f>AgeStanSec!T26/86400</f>
        <v>0.45949074074074076</v>
      </c>
      <c r="U26" s="169">
        <f>AgeStanSec!U26/86400</f>
        <v>0.50347222222222221</v>
      </c>
      <c r="V26" s="169">
        <f>AgeStanSec!V26/86400</f>
        <v>0.66666666666666663</v>
      </c>
      <c r="W26" s="52"/>
    </row>
    <row r="27" spans="1:23" x14ac:dyDescent="0.2">
      <c r="A27" s="54">
        <v>26</v>
      </c>
      <c r="B27" s="302">
        <f>AgeStanSec!B27/86400</f>
        <v>2.9282407407407408E-3</v>
      </c>
      <c r="C27" s="299">
        <f>AgeStanSec!C27/86400</f>
        <v>1.0231481481481482E-2</v>
      </c>
      <c r="D27" s="167">
        <f>AgeStanSec!D27/86400</f>
        <v>1.2291666666666666E-2</v>
      </c>
      <c r="E27" s="168">
        <f>AgeStanSec!E27/86400</f>
        <v>1.3194444444444444E-2</v>
      </c>
      <c r="F27" s="168">
        <f>AgeStanSec!F27/86400</f>
        <v>1.6458333333333332E-2</v>
      </c>
      <c r="G27" s="168">
        <f>AgeStanSec!G27/86400</f>
        <v>1.6550925925925927E-2</v>
      </c>
      <c r="H27" s="168">
        <f>AgeStanSec!H27/86400</f>
        <v>2.0636574074074075E-2</v>
      </c>
      <c r="I27" s="168">
        <f>AgeStanSec!I27/86400</f>
        <v>2.5000000000000001E-2</v>
      </c>
      <c r="J27" s="168">
        <f>AgeStanSec!J27/86400</f>
        <v>3.1655092592592596E-2</v>
      </c>
      <c r="K27" s="168">
        <f>AgeStanSec!K27/86400</f>
        <v>3.4027777777777775E-2</v>
      </c>
      <c r="L27" s="168">
        <f>AgeStanSec!L27/86400</f>
        <v>4.2708333333333334E-2</v>
      </c>
      <c r="M27" s="168">
        <f>AgeStanSec!M27/86400</f>
        <v>4.5115740740740741E-2</v>
      </c>
      <c r="N27" s="168">
        <f>AgeStanSec!N27/86400</f>
        <v>5.3703703703703705E-2</v>
      </c>
      <c r="O27" s="168">
        <f>AgeStanSec!O27/86400</f>
        <v>6.5104166666666671E-2</v>
      </c>
      <c r="P27" s="168">
        <f>AgeStanSec!P27/86400</f>
        <v>9.3101851851851852E-2</v>
      </c>
      <c r="Q27" s="168">
        <f>AgeStanSec!Q27/86400</f>
        <v>0.11319444444444444</v>
      </c>
      <c r="R27" s="168">
        <f>AgeStanSec!R27/86400</f>
        <v>0.20555555555555555</v>
      </c>
      <c r="S27" s="168">
        <f>AgeStanSec!S27/86400</f>
        <v>0.27304398148148146</v>
      </c>
      <c r="T27" s="168">
        <f>AgeStanSec!T27/86400</f>
        <v>0.45949074074074076</v>
      </c>
      <c r="U27" s="168">
        <f>AgeStanSec!U27/86400</f>
        <v>0.50347222222222221</v>
      </c>
      <c r="V27" s="168">
        <f>AgeStanSec!V27/86400</f>
        <v>0.66666666666666663</v>
      </c>
      <c r="W27" s="52"/>
    </row>
    <row r="28" spans="1:23" x14ac:dyDescent="0.2">
      <c r="A28" s="54">
        <v>27</v>
      </c>
      <c r="B28" s="302">
        <f>AgeStanSec!B28/86400</f>
        <v>2.9282407407407408E-3</v>
      </c>
      <c r="C28" s="299">
        <f>AgeStanSec!C28/86400</f>
        <v>1.0231481481481482E-2</v>
      </c>
      <c r="D28" s="167">
        <f>AgeStanSec!D28/86400</f>
        <v>1.2291666666666666E-2</v>
      </c>
      <c r="E28" s="168">
        <f>AgeStanSec!E28/86400</f>
        <v>1.3194444444444444E-2</v>
      </c>
      <c r="F28" s="168">
        <f>AgeStanSec!F28/86400</f>
        <v>1.6458333333333332E-2</v>
      </c>
      <c r="G28" s="168">
        <f>AgeStanSec!G28/86400</f>
        <v>1.6550925925925927E-2</v>
      </c>
      <c r="H28" s="168">
        <f>AgeStanSec!H28/86400</f>
        <v>2.0636574074074075E-2</v>
      </c>
      <c r="I28" s="168">
        <f>AgeStanSec!I28/86400</f>
        <v>2.5000000000000001E-2</v>
      </c>
      <c r="J28" s="168">
        <f>AgeStanSec!J28/86400</f>
        <v>3.1655092592592596E-2</v>
      </c>
      <c r="K28" s="168">
        <f>AgeStanSec!K28/86400</f>
        <v>3.4027777777777775E-2</v>
      </c>
      <c r="L28" s="168">
        <f>AgeStanSec!L28/86400</f>
        <v>4.2708333333333334E-2</v>
      </c>
      <c r="M28" s="168">
        <f>AgeStanSec!M28/86400</f>
        <v>4.5115740740740741E-2</v>
      </c>
      <c r="N28" s="168">
        <f>AgeStanSec!N28/86400</f>
        <v>5.3703703703703705E-2</v>
      </c>
      <c r="O28" s="168">
        <f>AgeStanSec!O28/86400</f>
        <v>6.5104166666666671E-2</v>
      </c>
      <c r="P28" s="168">
        <f>AgeStanSec!P28/86400</f>
        <v>9.3101851851851852E-2</v>
      </c>
      <c r="Q28" s="168">
        <f>AgeStanSec!Q28/86400</f>
        <v>0.11319444444444444</v>
      </c>
      <c r="R28" s="168">
        <f>AgeStanSec!R28/86400</f>
        <v>0.20555555555555555</v>
      </c>
      <c r="S28" s="168">
        <f>AgeStanSec!S28/86400</f>
        <v>0.27304398148148146</v>
      </c>
      <c r="T28" s="168">
        <f>AgeStanSec!T28/86400</f>
        <v>0.45949074074074076</v>
      </c>
      <c r="U28" s="168">
        <f>AgeStanSec!U28/86400</f>
        <v>0.50347222222222221</v>
      </c>
      <c r="V28" s="168">
        <f>AgeStanSec!V28/86400</f>
        <v>0.66666666666666663</v>
      </c>
      <c r="W28" s="52"/>
    </row>
    <row r="29" spans="1:23" x14ac:dyDescent="0.2">
      <c r="A29" s="54">
        <v>28</v>
      </c>
      <c r="B29" s="302">
        <f>AgeStanSec!B29/86400</f>
        <v>2.9282407407407408E-3</v>
      </c>
      <c r="C29" s="299">
        <f>AgeStanSec!C29/86400</f>
        <v>1.0231481481481482E-2</v>
      </c>
      <c r="D29" s="167">
        <f>AgeStanSec!D29/86400</f>
        <v>1.2291666666666666E-2</v>
      </c>
      <c r="E29" s="168">
        <f>AgeStanSec!E29/86400</f>
        <v>1.3194444444444444E-2</v>
      </c>
      <c r="F29" s="168">
        <f>AgeStanSec!F29/86400</f>
        <v>1.6458333333333332E-2</v>
      </c>
      <c r="G29" s="168">
        <f>AgeStanSec!G29/86400</f>
        <v>1.6550925925925927E-2</v>
      </c>
      <c r="H29" s="168">
        <f>AgeStanSec!H29/86400</f>
        <v>2.0636574074074075E-2</v>
      </c>
      <c r="I29" s="168">
        <f>AgeStanSec!I29/86400</f>
        <v>2.5000000000000001E-2</v>
      </c>
      <c r="J29" s="168">
        <f>AgeStanSec!J29/86400</f>
        <v>3.1655092592592596E-2</v>
      </c>
      <c r="K29" s="168">
        <f>AgeStanSec!K29/86400</f>
        <v>3.4027777777777775E-2</v>
      </c>
      <c r="L29" s="168">
        <f>AgeStanSec!L29/86400</f>
        <v>4.2708333333333334E-2</v>
      </c>
      <c r="M29" s="168">
        <f>AgeStanSec!M29/86400</f>
        <v>4.5115740740740741E-2</v>
      </c>
      <c r="N29" s="168">
        <f>AgeStanSec!N29/86400</f>
        <v>5.3703703703703705E-2</v>
      </c>
      <c r="O29" s="168">
        <f>AgeStanSec!O29/86400</f>
        <v>6.5104166666666671E-2</v>
      </c>
      <c r="P29" s="168">
        <f>AgeStanSec!P29/86400</f>
        <v>9.3101851851851852E-2</v>
      </c>
      <c r="Q29" s="168">
        <f>AgeStanSec!Q29/86400</f>
        <v>0.11319444444444444</v>
      </c>
      <c r="R29" s="168">
        <f>AgeStanSec!R29/86400</f>
        <v>0.20555555555555555</v>
      </c>
      <c r="S29" s="168">
        <f>AgeStanSec!S29/86400</f>
        <v>0.27304398148148146</v>
      </c>
      <c r="T29" s="168">
        <f>AgeStanSec!T29/86400</f>
        <v>0.45949074074074076</v>
      </c>
      <c r="U29" s="168">
        <f>AgeStanSec!U29/86400</f>
        <v>0.50347222222222221</v>
      </c>
      <c r="V29" s="168">
        <f>AgeStanSec!V29/86400</f>
        <v>0.66666666666666663</v>
      </c>
      <c r="W29" s="52"/>
    </row>
    <row r="30" spans="1:23" x14ac:dyDescent="0.2">
      <c r="A30" s="54">
        <v>29</v>
      </c>
      <c r="B30" s="302">
        <f>AgeStanSec!B30/86400</f>
        <v>2.9282407407407408E-3</v>
      </c>
      <c r="C30" s="299">
        <f>AgeStanSec!C30/86400</f>
        <v>1.0231481481481482E-2</v>
      </c>
      <c r="D30" s="167">
        <f>AgeStanSec!D30/86400</f>
        <v>1.2291666666666666E-2</v>
      </c>
      <c r="E30" s="168">
        <f>AgeStanSec!E30/86400</f>
        <v>1.3194444444444444E-2</v>
      </c>
      <c r="F30" s="168">
        <f>AgeStanSec!F30/86400</f>
        <v>1.6458333333333332E-2</v>
      </c>
      <c r="G30" s="168">
        <f>AgeStanSec!G30/86400</f>
        <v>1.6550925925925927E-2</v>
      </c>
      <c r="H30" s="168">
        <f>AgeStanSec!H30/86400</f>
        <v>2.0659722222222222E-2</v>
      </c>
      <c r="I30" s="168">
        <f>AgeStanSec!I30/86400</f>
        <v>2.5011574074074075E-2</v>
      </c>
      <c r="J30" s="168">
        <f>AgeStanSec!J30/86400</f>
        <v>3.1666666666666669E-2</v>
      </c>
      <c r="K30" s="168">
        <f>AgeStanSec!K30/86400</f>
        <v>3.4027777777777775E-2</v>
      </c>
      <c r="L30" s="168">
        <f>AgeStanSec!L30/86400</f>
        <v>4.2708333333333334E-2</v>
      </c>
      <c r="M30" s="168">
        <f>AgeStanSec!M30/86400</f>
        <v>4.5115740740740741E-2</v>
      </c>
      <c r="N30" s="168">
        <f>AgeStanSec!N30/86400</f>
        <v>5.3703703703703705E-2</v>
      </c>
      <c r="O30" s="168">
        <f>AgeStanSec!O30/86400</f>
        <v>6.5104166666666671E-2</v>
      </c>
      <c r="P30" s="168">
        <f>AgeStanSec!P30/86400</f>
        <v>9.3101851851851852E-2</v>
      </c>
      <c r="Q30" s="168">
        <f>AgeStanSec!Q30/86400</f>
        <v>0.11319444444444444</v>
      </c>
      <c r="R30" s="168">
        <f>AgeStanSec!R30/86400</f>
        <v>0.20555555555555555</v>
      </c>
      <c r="S30" s="168">
        <f>AgeStanSec!S30/86400</f>
        <v>0.27304398148148146</v>
      </c>
      <c r="T30" s="168">
        <f>AgeStanSec!T30/86400</f>
        <v>0.45949074074074076</v>
      </c>
      <c r="U30" s="168">
        <f>AgeStanSec!U30/86400</f>
        <v>0.50347222222222221</v>
      </c>
      <c r="V30" s="168">
        <f>AgeStanSec!V30/86400</f>
        <v>0.66666666666666663</v>
      </c>
      <c r="W30" s="52"/>
    </row>
    <row r="31" spans="1:23" x14ac:dyDescent="0.2">
      <c r="A31" s="62">
        <v>30</v>
      </c>
      <c r="B31" s="303">
        <f>AgeStanSec!B31/86400</f>
        <v>2.9282407407407408E-3</v>
      </c>
      <c r="C31" s="300">
        <f>AgeStanSec!C31/86400</f>
        <v>1.0231481481481482E-2</v>
      </c>
      <c r="D31" s="169">
        <f>AgeStanSec!D31/86400</f>
        <v>1.2291666666666666E-2</v>
      </c>
      <c r="E31" s="169">
        <f>AgeStanSec!E31/86400</f>
        <v>1.3194444444444444E-2</v>
      </c>
      <c r="F31" s="169">
        <f>AgeStanSec!F31/86400</f>
        <v>1.6469907407407409E-2</v>
      </c>
      <c r="G31" s="169">
        <f>AgeStanSec!G31/86400</f>
        <v>1.6562500000000001E-2</v>
      </c>
      <c r="H31" s="169">
        <f>AgeStanSec!H31/86400</f>
        <v>2.0682870370370369E-2</v>
      </c>
      <c r="I31" s="169">
        <f>AgeStanSec!I31/86400</f>
        <v>2.5034722222222222E-2</v>
      </c>
      <c r="J31" s="169">
        <f>AgeStanSec!J31/86400</f>
        <v>3.1678240740740743E-2</v>
      </c>
      <c r="K31" s="169">
        <f>AgeStanSec!K31/86400</f>
        <v>3.4050925925925929E-2</v>
      </c>
      <c r="L31" s="169">
        <f>AgeStanSec!L31/86400</f>
        <v>4.2719907407407408E-2</v>
      </c>
      <c r="M31" s="169">
        <f>AgeStanSec!M31/86400</f>
        <v>4.5127314814814815E-2</v>
      </c>
      <c r="N31" s="169">
        <f>AgeStanSec!N31/86400</f>
        <v>5.3703703703703705E-2</v>
      </c>
      <c r="O31" s="169">
        <f>AgeStanSec!O31/86400</f>
        <v>6.5104166666666671E-2</v>
      </c>
      <c r="P31" s="169">
        <f>AgeStanSec!P31/86400</f>
        <v>9.3101851851851852E-2</v>
      </c>
      <c r="Q31" s="169">
        <f>AgeStanSec!Q31/86400</f>
        <v>0.11319444444444444</v>
      </c>
      <c r="R31" s="169">
        <f>AgeStanSec!R31/86400</f>
        <v>0.20555555555555555</v>
      </c>
      <c r="S31" s="169">
        <f>AgeStanSec!S31/86400</f>
        <v>0.27304398148148146</v>
      </c>
      <c r="T31" s="169">
        <f>AgeStanSec!T31/86400</f>
        <v>0.45949074074074076</v>
      </c>
      <c r="U31" s="169">
        <f>AgeStanSec!U31/86400</f>
        <v>0.50347222222222221</v>
      </c>
      <c r="V31" s="169">
        <f>AgeStanSec!V31/86400</f>
        <v>0.66666666666666663</v>
      </c>
      <c r="W31" s="52"/>
    </row>
    <row r="32" spans="1:23" x14ac:dyDescent="0.2">
      <c r="A32" s="54">
        <v>31</v>
      </c>
      <c r="B32" s="302">
        <f>AgeStanSec!B32/86400</f>
        <v>2.9282407407407408E-3</v>
      </c>
      <c r="C32" s="299">
        <f>AgeStanSec!C32/86400</f>
        <v>1.0231481481481482E-2</v>
      </c>
      <c r="D32" s="167">
        <f>AgeStanSec!D32/86400</f>
        <v>1.2303240740740741E-2</v>
      </c>
      <c r="E32" s="168">
        <f>AgeStanSec!E32/86400</f>
        <v>1.3206018518518518E-2</v>
      </c>
      <c r="F32" s="168">
        <f>AgeStanSec!F32/86400</f>
        <v>1.6493055555555556E-2</v>
      </c>
      <c r="G32" s="168">
        <f>AgeStanSec!G32/86400</f>
        <v>1.6585648148148148E-2</v>
      </c>
      <c r="H32" s="168">
        <f>AgeStanSec!H32/86400</f>
        <v>2.0706018518518519E-2</v>
      </c>
      <c r="I32" s="168">
        <f>AgeStanSec!I32/86400</f>
        <v>2.5069444444444443E-2</v>
      </c>
      <c r="J32" s="168">
        <f>AgeStanSec!J32/86400</f>
        <v>3.1724537037037037E-2</v>
      </c>
      <c r="K32" s="168">
        <f>AgeStanSec!K32/86400</f>
        <v>3.408564814814815E-2</v>
      </c>
      <c r="L32" s="168">
        <f>AgeStanSec!L32/86400</f>
        <v>4.2754629629629629E-2</v>
      </c>
      <c r="M32" s="168">
        <f>AgeStanSec!M32/86400</f>
        <v>4.5162037037037035E-2</v>
      </c>
      <c r="N32" s="168">
        <f>AgeStanSec!N32/86400</f>
        <v>5.3726851851851852E-2</v>
      </c>
      <c r="O32" s="168">
        <f>AgeStanSec!O32/86400</f>
        <v>6.5115740740740738E-2</v>
      </c>
      <c r="P32" s="168">
        <f>AgeStanSec!P32/86400</f>
        <v>9.3101851851851852E-2</v>
      </c>
      <c r="Q32" s="168">
        <f>AgeStanSec!Q32/86400</f>
        <v>0.11319444444444444</v>
      </c>
      <c r="R32" s="168">
        <f>AgeStanSec!R32/86400</f>
        <v>0.20555555555555555</v>
      </c>
      <c r="S32" s="168">
        <f>AgeStanSec!S32/86400</f>
        <v>0.27304398148148146</v>
      </c>
      <c r="T32" s="168">
        <f>AgeStanSec!T32/86400</f>
        <v>0.45949074074074076</v>
      </c>
      <c r="U32" s="168">
        <f>AgeStanSec!U32/86400</f>
        <v>0.50347222222222221</v>
      </c>
      <c r="V32" s="168">
        <f>AgeStanSec!V32/86400</f>
        <v>0.66666666666666663</v>
      </c>
      <c r="W32" s="52"/>
    </row>
    <row r="33" spans="1:23" x14ac:dyDescent="0.2">
      <c r="A33" s="54">
        <v>32</v>
      </c>
      <c r="B33" s="302">
        <f>AgeStanSec!B33/86400</f>
        <v>2.9282407407407408E-3</v>
      </c>
      <c r="C33" s="299">
        <f>AgeStanSec!C33/86400</f>
        <v>1.0243055555555556E-2</v>
      </c>
      <c r="D33" s="167">
        <f>AgeStanSec!D33/86400</f>
        <v>1.2314814814814815E-2</v>
      </c>
      <c r="E33" s="168">
        <f>AgeStanSec!E33/86400</f>
        <v>1.3229166666666667E-2</v>
      </c>
      <c r="F33" s="168">
        <f>AgeStanSec!F33/86400</f>
        <v>1.6516203703703703E-2</v>
      </c>
      <c r="G33" s="168">
        <f>AgeStanSec!G33/86400</f>
        <v>1.6608796296296295E-2</v>
      </c>
      <c r="H33" s="168">
        <f>AgeStanSec!H33/86400</f>
        <v>2.0752314814814814E-2</v>
      </c>
      <c r="I33" s="168">
        <f>AgeStanSec!I33/86400</f>
        <v>2.5115740740740741E-2</v>
      </c>
      <c r="J33" s="168">
        <f>AgeStanSec!J33/86400</f>
        <v>3.1770833333333331E-2</v>
      </c>
      <c r="K33" s="168">
        <f>AgeStanSec!K33/86400</f>
        <v>3.4143518518518517E-2</v>
      </c>
      <c r="L33" s="168">
        <f>AgeStanSec!L33/86400</f>
        <v>4.2824074074074077E-2</v>
      </c>
      <c r="M33" s="168">
        <f>AgeStanSec!M33/86400</f>
        <v>4.521990740740741E-2</v>
      </c>
      <c r="N33" s="168">
        <f>AgeStanSec!N33/86400</f>
        <v>5.378472222222222E-2</v>
      </c>
      <c r="O33" s="168">
        <f>AgeStanSec!O33/86400</f>
        <v>6.5162037037037032E-2</v>
      </c>
      <c r="P33" s="168">
        <f>AgeStanSec!P33/86400</f>
        <v>9.3113425925925933E-2</v>
      </c>
      <c r="Q33" s="168">
        <f>AgeStanSec!Q33/86400</f>
        <v>0.11320601851851853</v>
      </c>
      <c r="R33" s="168">
        <f>AgeStanSec!R33/86400</f>
        <v>0.20557870370370371</v>
      </c>
      <c r="S33" s="168">
        <f>AgeStanSec!S33/86400</f>
        <v>0.27306712962962965</v>
      </c>
      <c r="T33" s="168">
        <f>AgeStanSec!T33/86400</f>
        <v>0.45953703703703702</v>
      </c>
      <c r="U33" s="168">
        <f>AgeStanSec!U33/86400</f>
        <v>0.50351851851851848</v>
      </c>
      <c r="V33" s="168">
        <f>AgeStanSec!V33/86400</f>
        <v>0.66673611111111108</v>
      </c>
      <c r="W33" s="52"/>
    </row>
    <row r="34" spans="1:23" x14ac:dyDescent="0.2">
      <c r="A34" s="54">
        <v>33</v>
      </c>
      <c r="B34" s="302">
        <f>AgeStanSec!B34/86400</f>
        <v>2.9398148148148148E-3</v>
      </c>
      <c r="C34" s="299">
        <f>AgeStanSec!C34/86400</f>
        <v>1.0254629629629629E-2</v>
      </c>
      <c r="D34" s="167">
        <f>AgeStanSec!D34/86400</f>
        <v>1.2337962962962964E-2</v>
      </c>
      <c r="E34" s="168">
        <f>AgeStanSec!E34/86400</f>
        <v>1.3252314814814814E-2</v>
      </c>
      <c r="F34" s="168">
        <f>AgeStanSec!F34/86400</f>
        <v>1.6550925925925927E-2</v>
      </c>
      <c r="G34" s="168">
        <f>AgeStanSec!G34/86400</f>
        <v>1.6655092592592593E-2</v>
      </c>
      <c r="H34" s="168">
        <f>AgeStanSec!H34/86400</f>
        <v>2.0798611111111111E-2</v>
      </c>
      <c r="I34" s="168">
        <f>AgeStanSec!I34/86400</f>
        <v>2.5173611111111112E-2</v>
      </c>
      <c r="J34" s="168">
        <f>AgeStanSec!J34/86400</f>
        <v>3.184027777777778E-2</v>
      </c>
      <c r="K34" s="168">
        <f>AgeStanSec!K34/86400</f>
        <v>3.4224537037037039E-2</v>
      </c>
      <c r="L34" s="168">
        <f>AgeStanSec!L34/86400</f>
        <v>4.2905092592592592E-2</v>
      </c>
      <c r="M34" s="168">
        <f>AgeStanSec!M34/86400</f>
        <v>4.5300925925925925E-2</v>
      </c>
      <c r="N34" s="168">
        <f>AgeStanSec!N34/86400</f>
        <v>5.3877314814814815E-2</v>
      </c>
      <c r="O34" s="168">
        <f>AgeStanSec!O34/86400</f>
        <v>6.5243055555555554E-2</v>
      </c>
      <c r="P34" s="168">
        <f>AgeStanSec!P34/86400</f>
        <v>9.3171296296296294E-2</v>
      </c>
      <c r="Q34" s="168">
        <f>AgeStanSec!Q34/86400</f>
        <v>0.11327546296296297</v>
      </c>
      <c r="R34" s="168">
        <f>AgeStanSec!R34/86400</f>
        <v>0.20569444444444446</v>
      </c>
      <c r="S34" s="168">
        <f>AgeStanSec!S34/86400</f>
        <v>0.27324074074074073</v>
      </c>
      <c r="T34" s="168">
        <f>AgeStanSec!T34/86400</f>
        <v>0.45981481481481479</v>
      </c>
      <c r="U34" s="168">
        <f>AgeStanSec!U34/86400</f>
        <v>0.50381944444444449</v>
      </c>
      <c r="V34" s="168">
        <f>AgeStanSec!V34/86400</f>
        <v>0.66712962962962963</v>
      </c>
      <c r="W34" s="52"/>
    </row>
    <row r="35" spans="1:23" x14ac:dyDescent="0.2">
      <c r="A35" s="54">
        <v>34</v>
      </c>
      <c r="B35" s="302">
        <f>AgeStanSec!B35/86400</f>
        <v>2.9398148148148148E-3</v>
      </c>
      <c r="C35" s="299">
        <f>AgeStanSec!C35/86400</f>
        <v>1.0277777777777778E-2</v>
      </c>
      <c r="D35" s="167">
        <f>AgeStanSec!D35/86400</f>
        <v>1.2361111111111111E-2</v>
      </c>
      <c r="E35" s="168">
        <f>AgeStanSec!E35/86400</f>
        <v>1.3275462962962963E-2</v>
      </c>
      <c r="F35" s="168">
        <f>AgeStanSec!F35/86400</f>
        <v>1.6597222222222222E-2</v>
      </c>
      <c r="G35" s="168">
        <f>AgeStanSec!G35/86400</f>
        <v>1.6689814814814814E-2</v>
      </c>
      <c r="H35" s="168">
        <f>AgeStanSec!H35/86400</f>
        <v>2.0868055555555556E-2</v>
      </c>
      <c r="I35" s="168">
        <f>AgeStanSec!I35/86400</f>
        <v>2.5243055555555557E-2</v>
      </c>
      <c r="J35" s="168">
        <f>AgeStanSec!J35/86400</f>
        <v>3.1932870370370368E-2</v>
      </c>
      <c r="K35" s="168">
        <f>AgeStanSec!K35/86400</f>
        <v>3.4305555555555554E-2</v>
      </c>
      <c r="L35" s="168">
        <f>AgeStanSec!L35/86400</f>
        <v>4.3009259259259261E-2</v>
      </c>
      <c r="M35" s="168">
        <f>AgeStanSec!M35/86400</f>
        <v>4.5416666666666668E-2</v>
      </c>
      <c r="N35" s="168">
        <f>AgeStanSec!N35/86400</f>
        <v>5.3993055555555558E-2</v>
      </c>
      <c r="O35" s="168">
        <f>AgeStanSec!O35/86400</f>
        <v>6.537037037037037E-2</v>
      </c>
      <c r="P35" s="168">
        <f>AgeStanSec!P35/86400</f>
        <v>9.3275462962962963E-2</v>
      </c>
      <c r="Q35" s="168">
        <f>AgeStanSec!Q35/86400</f>
        <v>0.11341435185185185</v>
      </c>
      <c r="R35" s="168">
        <f>AgeStanSec!R35/86400</f>
        <v>0.20594907407407406</v>
      </c>
      <c r="S35" s="168">
        <f>AgeStanSec!S35/86400</f>
        <v>0.27356481481481482</v>
      </c>
      <c r="T35" s="168">
        <f>AgeStanSec!T35/86400</f>
        <v>0.46037037037037037</v>
      </c>
      <c r="U35" s="168">
        <f>AgeStanSec!U35/86400</f>
        <v>0.50443287037037032</v>
      </c>
      <c r="V35" s="168">
        <f>AgeStanSec!V35/86400</f>
        <v>0.66793981481481479</v>
      </c>
      <c r="W35" s="52"/>
    </row>
    <row r="36" spans="1:23" x14ac:dyDescent="0.2">
      <c r="A36" s="62">
        <v>35</v>
      </c>
      <c r="B36" s="303">
        <f>AgeStanSec!B36/86400</f>
        <v>2.9513888888888888E-3</v>
      </c>
      <c r="C36" s="300">
        <f>AgeStanSec!C36/86400</f>
        <v>1.0300925925925925E-2</v>
      </c>
      <c r="D36" s="169">
        <f>AgeStanSec!D36/86400</f>
        <v>1.2395833333333333E-2</v>
      </c>
      <c r="E36" s="169">
        <f>AgeStanSec!E36/86400</f>
        <v>1.3310185185185185E-2</v>
      </c>
      <c r="F36" s="169">
        <f>AgeStanSec!F36/86400</f>
        <v>1.6655092592592593E-2</v>
      </c>
      <c r="G36" s="169">
        <f>AgeStanSec!G36/86400</f>
        <v>1.6747685185185185E-2</v>
      </c>
      <c r="H36" s="169">
        <f>AgeStanSec!H36/86400</f>
        <v>2.0937500000000001E-2</v>
      </c>
      <c r="I36" s="169">
        <f>AgeStanSec!I36/86400</f>
        <v>2.5335648148148149E-2</v>
      </c>
      <c r="J36" s="169">
        <f>AgeStanSec!J36/86400</f>
        <v>3.2025462962962964E-2</v>
      </c>
      <c r="K36" s="169">
        <f>AgeStanSec!K36/86400</f>
        <v>3.4409722222222223E-2</v>
      </c>
      <c r="L36" s="169">
        <f>AgeStanSec!L36/86400</f>
        <v>4.3136574074074077E-2</v>
      </c>
      <c r="M36" s="169">
        <f>AgeStanSec!M36/86400</f>
        <v>4.5555555555555557E-2</v>
      </c>
      <c r="N36" s="169">
        <f>AgeStanSec!N36/86400</f>
        <v>5.4143518518518521E-2</v>
      </c>
      <c r="O36" s="169">
        <f>AgeStanSec!O36/86400</f>
        <v>6.5532407407407414E-2</v>
      </c>
      <c r="P36" s="169">
        <f>AgeStanSec!P36/86400</f>
        <v>9.3460648148148154E-2</v>
      </c>
      <c r="Q36" s="169">
        <f>AgeStanSec!Q36/86400</f>
        <v>0.11363425925925925</v>
      </c>
      <c r="R36" s="169">
        <f>AgeStanSec!R36/86400</f>
        <v>0.20636574074074074</v>
      </c>
      <c r="S36" s="169">
        <f>AgeStanSec!S36/86400</f>
        <v>0.27410879629629631</v>
      </c>
      <c r="T36" s="169">
        <f>AgeStanSec!T36/86400</f>
        <v>0.46128472222222222</v>
      </c>
      <c r="U36" s="169">
        <f>AgeStanSec!U36/86400</f>
        <v>0.50543981481481481</v>
      </c>
      <c r="V36" s="169">
        <f>AgeStanSec!V36/86400</f>
        <v>0.66928240740740741</v>
      </c>
      <c r="W36" s="52"/>
    </row>
    <row r="37" spans="1:23" x14ac:dyDescent="0.2">
      <c r="A37" s="54">
        <v>36</v>
      </c>
      <c r="B37" s="302">
        <f>AgeStanSec!B37/86400</f>
        <v>2.9513888888888888E-3</v>
      </c>
      <c r="C37" s="299">
        <f>AgeStanSec!C37/86400</f>
        <v>1.0324074074074074E-2</v>
      </c>
      <c r="D37" s="167">
        <f>AgeStanSec!D37/86400</f>
        <v>1.2430555555555556E-2</v>
      </c>
      <c r="E37" s="168">
        <f>AgeStanSec!E37/86400</f>
        <v>1.3356481481481481E-2</v>
      </c>
      <c r="F37" s="168">
        <f>AgeStanSec!F37/86400</f>
        <v>1.6712962962962964E-2</v>
      </c>
      <c r="G37" s="168">
        <f>AgeStanSec!G37/86400</f>
        <v>1.6805555555555556E-2</v>
      </c>
      <c r="H37" s="168">
        <f>AgeStanSec!H37/86400</f>
        <v>2.101851851851852E-2</v>
      </c>
      <c r="I37" s="168">
        <f>AgeStanSec!I37/86400</f>
        <v>2.5428240740740741E-2</v>
      </c>
      <c r="J37" s="168">
        <f>AgeStanSec!J37/86400</f>
        <v>3.2141203703703707E-2</v>
      </c>
      <c r="K37" s="168">
        <f>AgeStanSec!K37/86400</f>
        <v>3.453703703703704E-2</v>
      </c>
      <c r="L37" s="168">
        <f>AgeStanSec!L37/86400</f>
        <v>4.3287037037037034E-2</v>
      </c>
      <c r="M37" s="168">
        <f>AgeStanSec!M37/86400</f>
        <v>4.5706018518518521E-2</v>
      </c>
      <c r="N37" s="168">
        <f>AgeStanSec!N37/86400</f>
        <v>5.4328703703703705E-2</v>
      </c>
      <c r="O37" s="168">
        <f>AgeStanSec!O37/86400</f>
        <v>6.5740740740740738E-2</v>
      </c>
      <c r="P37" s="168">
        <f>AgeStanSec!P37/86400</f>
        <v>9.3715277777777772E-2</v>
      </c>
      <c r="Q37" s="168">
        <f>AgeStanSec!Q37/86400</f>
        <v>0.11393518518518518</v>
      </c>
      <c r="R37" s="168">
        <f>AgeStanSec!R37/86400</f>
        <v>0.20689814814814814</v>
      </c>
      <c r="S37" s="168">
        <f>AgeStanSec!S37/86400</f>
        <v>0.27482638888888888</v>
      </c>
      <c r="T37" s="168">
        <f>AgeStanSec!T37/86400</f>
        <v>0.46250000000000002</v>
      </c>
      <c r="U37" s="168">
        <f>AgeStanSec!U37/86400</f>
        <v>0.50677083333333328</v>
      </c>
      <c r="V37" s="168">
        <f>AgeStanSec!V37/86400</f>
        <v>0.67103009259259261</v>
      </c>
      <c r="W37" s="52"/>
    </row>
    <row r="38" spans="1:23" x14ac:dyDescent="0.2">
      <c r="A38" s="54">
        <v>37</v>
      </c>
      <c r="B38" s="302">
        <f>AgeStanSec!B38/86400</f>
        <v>2.9629629629629628E-3</v>
      </c>
      <c r="C38" s="299">
        <f>AgeStanSec!C38/86400</f>
        <v>1.037037037037037E-2</v>
      </c>
      <c r="D38" s="167">
        <f>AgeStanSec!D38/86400</f>
        <v>1.2488425925925925E-2</v>
      </c>
      <c r="E38" s="168">
        <f>AgeStanSec!E38/86400</f>
        <v>1.3414351851851853E-2</v>
      </c>
      <c r="F38" s="168">
        <f>AgeStanSec!F38/86400</f>
        <v>1.6782407407407409E-2</v>
      </c>
      <c r="G38" s="168">
        <f>AgeStanSec!G38/86400</f>
        <v>1.6875000000000001E-2</v>
      </c>
      <c r="H38" s="168">
        <f>AgeStanSec!H38/86400</f>
        <v>2.1111111111111112E-2</v>
      </c>
      <c r="I38" s="168">
        <f>AgeStanSec!I38/86400</f>
        <v>2.5532407407407406E-2</v>
      </c>
      <c r="J38" s="168">
        <f>AgeStanSec!J38/86400</f>
        <v>3.2280092592592589E-2</v>
      </c>
      <c r="K38" s="168">
        <f>AgeStanSec!K38/86400</f>
        <v>3.4687500000000003E-2</v>
      </c>
      <c r="L38" s="168">
        <f>AgeStanSec!L38/86400</f>
        <v>4.3460648148148151E-2</v>
      </c>
      <c r="M38" s="168">
        <f>AgeStanSec!M38/86400</f>
        <v>4.5891203703703705E-2</v>
      </c>
      <c r="N38" s="168">
        <f>AgeStanSec!N38/86400</f>
        <v>5.4537037037037037E-2</v>
      </c>
      <c r="O38" s="168">
        <f>AgeStanSec!O38/86400</f>
        <v>6.598379629629629E-2</v>
      </c>
      <c r="P38" s="168">
        <f>AgeStanSec!P38/86400</f>
        <v>9.402777777777778E-2</v>
      </c>
      <c r="Q38" s="168">
        <f>AgeStanSec!Q38/86400</f>
        <v>0.11431712962962963</v>
      </c>
      <c r="R38" s="168">
        <f>AgeStanSec!R38/86400</f>
        <v>0.20759259259259261</v>
      </c>
      <c r="S38" s="168">
        <f>AgeStanSec!S38/86400</f>
        <v>0.27574074074074073</v>
      </c>
      <c r="T38" s="168">
        <f>AgeStanSec!T38/86400</f>
        <v>0.46403935185185186</v>
      </c>
      <c r="U38" s="168">
        <f>AgeStanSec!U38/86400</f>
        <v>0.50846064814814818</v>
      </c>
      <c r="V38" s="168">
        <f>AgeStanSec!V38/86400</f>
        <v>0.67326388888888888</v>
      </c>
      <c r="W38" s="52"/>
    </row>
    <row r="39" spans="1:23" x14ac:dyDescent="0.2">
      <c r="A39" s="54">
        <v>38</v>
      </c>
      <c r="B39" s="302">
        <f>AgeStanSec!B39/86400</f>
        <v>2.9745370370370373E-3</v>
      </c>
      <c r="C39" s="299">
        <f>AgeStanSec!C39/86400</f>
        <v>1.0405092592592593E-2</v>
      </c>
      <c r="D39" s="167">
        <f>AgeStanSec!D39/86400</f>
        <v>1.2534722222222221E-2</v>
      </c>
      <c r="E39" s="168">
        <f>AgeStanSec!E39/86400</f>
        <v>1.3472222222222222E-2</v>
      </c>
      <c r="F39" s="168">
        <f>AgeStanSec!F39/86400</f>
        <v>1.6851851851851851E-2</v>
      </c>
      <c r="G39" s="168">
        <f>AgeStanSec!G39/86400</f>
        <v>1.695601851851852E-2</v>
      </c>
      <c r="H39" s="168">
        <f>AgeStanSec!H39/86400</f>
        <v>2.1203703703703704E-2</v>
      </c>
      <c r="I39" s="168">
        <f>AgeStanSec!I39/86400</f>
        <v>2.5659722222222223E-2</v>
      </c>
      <c r="J39" s="168">
        <f>AgeStanSec!J39/86400</f>
        <v>3.2430555555555553E-2</v>
      </c>
      <c r="K39" s="168">
        <f>AgeStanSec!K39/86400</f>
        <v>3.484953703703704E-2</v>
      </c>
      <c r="L39" s="168">
        <f>AgeStanSec!L39/86400</f>
        <v>4.3668981481481482E-2</v>
      </c>
      <c r="M39" s="168">
        <f>AgeStanSec!M39/86400</f>
        <v>4.611111111111111E-2</v>
      </c>
      <c r="N39" s="168">
        <f>AgeStanSec!N39/86400</f>
        <v>5.4780092592592596E-2</v>
      </c>
      <c r="O39" s="168">
        <f>AgeStanSec!O39/86400</f>
        <v>6.627314814814815E-2</v>
      </c>
      <c r="P39" s="168">
        <f>AgeStanSec!P39/86400</f>
        <v>9.4409722222222228E-2</v>
      </c>
      <c r="Q39" s="168">
        <f>AgeStanSec!Q39/86400</f>
        <v>0.11478009259259259</v>
      </c>
      <c r="R39" s="168">
        <f>AgeStanSec!R39/86400</f>
        <v>0.2084375</v>
      </c>
      <c r="S39" s="168">
        <f>AgeStanSec!S39/86400</f>
        <v>0.27686342592592594</v>
      </c>
      <c r="T39" s="168">
        <f>AgeStanSec!T39/86400</f>
        <v>0.46592592592592591</v>
      </c>
      <c r="U39" s="168">
        <f>AgeStanSec!U39/86400</f>
        <v>0.51052083333333331</v>
      </c>
      <c r="V39" s="168">
        <f>AgeStanSec!V39/86400</f>
        <v>0.67599537037037039</v>
      </c>
      <c r="W39" s="52"/>
    </row>
    <row r="40" spans="1:23" x14ac:dyDescent="0.2">
      <c r="A40" s="54">
        <v>39</v>
      </c>
      <c r="B40" s="302">
        <f>AgeStanSec!B40/86400</f>
        <v>2.9976851851851853E-3</v>
      </c>
      <c r="C40" s="299">
        <f>AgeStanSec!C40/86400</f>
        <v>1.0451388888888889E-2</v>
      </c>
      <c r="D40" s="167">
        <f>AgeStanSec!D40/86400</f>
        <v>1.2592592592592593E-2</v>
      </c>
      <c r="E40" s="168">
        <f>AgeStanSec!E40/86400</f>
        <v>1.3541666666666667E-2</v>
      </c>
      <c r="F40" s="168">
        <f>AgeStanSec!F40/86400</f>
        <v>1.6944444444444446E-2</v>
      </c>
      <c r="G40" s="168">
        <f>AgeStanSec!G40/86400</f>
        <v>1.7037037037037038E-2</v>
      </c>
      <c r="H40" s="168">
        <f>AgeStanSec!H40/86400</f>
        <v>2.1319444444444443E-2</v>
      </c>
      <c r="I40" s="168">
        <f>AgeStanSec!I40/86400</f>
        <v>2.5798611111111112E-2</v>
      </c>
      <c r="J40" s="168">
        <f>AgeStanSec!J40/86400</f>
        <v>3.2604166666666663E-2</v>
      </c>
      <c r="K40" s="168">
        <f>AgeStanSec!K40/86400</f>
        <v>3.5034722222222224E-2</v>
      </c>
      <c r="L40" s="168">
        <f>AgeStanSec!L40/86400</f>
        <v>4.3888888888888887E-2</v>
      </c>
      <c r="M40" s="168">
        <f>AgeStanSec!M40/86400</f>
        <v>4.6342592592592595E-2</v>
      </c>
      <c r="N40" s="168">
        <f>AgeStanSec!N40/86400</f>
        <v>5.5057870370370368E-2</v>
      </c>
      <c r="O40" s="168">
        <f>AgeStanSec!O40/86400</f>
        <v>6.6597222222222224E-2</v>
      </c>
      <c r="P40" s="168">
        <f>AgeStanSec!P40/86400</f>
        <v>9.4861111111111104E-2</v>
      </c>
      <c r="Q40" s="168">
        <f>AgeStanSec!Q40/86400</f>
        <v>0.11532407407407408</v>
      </c>
      <c r="R40" s="168">
        <f>AgeStanSec!R40/86400</f>
        <v>0.20943287037037037</v>
      </c>
      <c r="S40" s="168">
        <f>AgeStanSec!S40/86400</f>
        <v>0.27819444444444447</v>
      </c>
      <c r="T40" s="168">
        <f>AgeStanSec!T40/86400</f>
        <v>0.46814814814814815</v>
      </c>
      <c r="U40" s="168">
        <f>AgeStanSec!U40/86400</f>
        <v>0.51296296296296295</v>
      </c>
      <c r="V40" s="168">
        <f>AgeStanSec!V40/86400</f>
        <v>0.67923611111111115</v>
      </c>
      <c r="W40" s="52"/>
    </row>
    <row r="41" spans="1:23" x14ac:dyDescent="0.2">
      <c r="A41" s="62">
        <v>40</v>
      </c>
      <c r="B41" s="303">
        <f>AgeStanSec!B41/86400</f>
        <v>3.0092592592592593E-3</v>
      </c>
      <c r="C41" s="300">
        <f>AgeStanSec!C41/86400</f>
        <v>1.050925925925926E-2</v>
      </c>
      <c r="D41" s="169">
        <f>AgeStanSec!D41/86400</f>
        <v>1.2662037037037038E-2</v>
      </c>
      <c r="E41" s="169">
        <f>AgeStanSec!E41/86400</f>
        <v>1.361111111111111E-2</v>
      </c>
      <c r="F41" s="169">
        <f>AgeStanSec!F41/86400</f>
        <v>1.7037037037037038E-2</v>
      </c>
      <c r="G41" s="169">
        <f>AgeStanSec!G41/86400</f>
        <v>1.712962962962963E-2</v>
      </c>
      <c r="H41" s="169">
        <f>AgeStanSec!H41/86400</f>
        <v>2.1446759259259259E-2</v>
      </c>
      <c r="I41" s="169">
        <f>AgeStanSec!I41/86400</f>
        <v>2.5949074074074076E-2</v>
      </c>
      <c r="J41" s="169">
        <f>AgeStanSec!J41/86400</f>
        <v>3.2789351851851854E-2</v>
      </c>
      <c r="K41" s="169">
        <f>AgeStanSec!K41/86400</f>
        <v>3.5231481481481482E-2</v>
      </c>
      <c r="L41" s="169">
        <f>AgeStanSec!L41/86400</f>
        <v>4.4143518518518519E-2</v>
      </c>
      <c r="M41" s="169">
        <f>AgeStanSec!M41/86400</f>
        <v>4.6608796296296294E-2</v>
      </c>
      <c r="N41" s="169">
        <f>AgeStanSec!N41/86400</f>
        <v>5.5370370370370368E-2</v>
      </c>
      <c r="O41" s="169">
        <f>AgeStanSec!O41/86400</f>
        <v>6.6979166666666673E-2</v>
      </c>
      <c r="P41" s="169">
        <f>AgeStanSec!P41/86400</f>
        <v>9.5370370370370369E-2</v>
      </c>
      <c r="Q41" s="169">
        <f>AgeStanSec!Q41/86400</f>
        <v>0.11594907407407408</v>
      </c>
      <c r="R41" s="169">
        <f>AgeStanSec!R41/86400</f>
        <v>0.21056712962962962</v>
      </c>
      <c r="S41" s="169">
        <f>AgeStanSec!S41/86400</f>
        <v>0.27969907407407407</v>
      </c>
      <c r="T41" s="169">
        <f>AgeStanSec!T41/86400</f>
        <v>0.47069444444444447</v>
      </c>
      <c r="U41" s="169">
        <f>AgeStanSec!U41/86400</f>
        <v>0.51575231481481476</v>
      </c>
      <c r="V41" s="169">
        <f>AgeStanSec!V41/86400</f>
        <v>0.68291666666666662</v>
      </c>
      <c r="W41" s="52"/>
    </row>
    <row r="42" spans="1:23" x14ac:dyDescent="0.2">
      <c r="A42" s="54">
        <v>41</v>
      </c>
      <c r="B42" s="302">
        <f>AgeStanSec!B42/86400</f>
        <v>3.0208333333333333E-3</v>
      </c>
      <c r="C42" s="299">
        <f>AgeStanSec!C42/86400</f>
        <v>1.0567129629629629E-2</v>
      </c>
      <c r="D42" s="167">
        <f>AgeStanSec!D42/86400</f>
        <v>1.2743055555555556E-2</v>
      </c>
      <c r="E42" s="168">
        <f>AgeStanSec!E42/86400</f>
        <v>1.369212962962963E-2</v>
      </c>
      <c r="F42" s="168">
        <f>AgeStanSec!F42/86400</f>
        <v>1.7141203703703704E-2</v>
      </c>
      <c r="G42" s="168">
        <f>AgeStanSec!G42/86400</f>
        <v>1.7245370370370369E-2</v>
      </c>
      <c r="H42" s="168">
        <f>AgeStanSec!H42/86400</f>
        <v>2.1574074074074075E-2</v>
      </c>
      <c r="I42" s="168">
        <f>AgeStanSec!I42/86400</f>
        <v>2.6111111111111113E-2</v>
      </c>
      <c r="J42" s="168">
        <f>AgeStanSec!J42/86400</f>
        <v>3.2997685185185185E-2</v>
      </c>
      <c r="K42" s="168">
        <f>AgeStanSec!K42/86400</f>
        <v>3.5451388888888886E-2</v>
      </c>
      <c r="L42" s="168">
        <f>AgeStanSec!L42/86400</f>
        <v>4.4421296296296299E-2</v>
      </c>
      <c r="M42" s="168">
        <f>AgeStanSec!M42/86400</f>
        <v>4.6909722222222221E-2</v>
      </c>
      <c r="N42" s="168">
        <f>AgeStanSec!N42/86400</f>
        <v>5.5717592592592589E-2</v>
      </c>
      <c r="O42" s="168">
        <f>AgeStanSec!O42/86400</f>
        <v>6.7407407407407402E-2</v>
      </c>
      <c r="P42" s="168">
        <f>AgeStanSec!P42/86400</f>
        <v>9.5960648148148142E-2</v>
      </c>
      <c r="Q42" s="168">
        <f>AgeStanSec!Q42/86400</f>
        <v>0.11666666666666667</v>
      </c>
      <c r="R42" s="168">
        <f>AgeStanSec!R42/86400</f>
        <v>0.21187500000000001</v>
      </c>
      <c r="S42" s="168">
        <f>AgeStanSec!S42/86400</f>
        <v>0.28143518518518518</v>
      </c>
      <c r="T42" s="168">
        <f>AgeStanSec!T42/86400</f>
        <v>0.47359953703703705</v>
      </c>
      <c r="U42" s="168">
        <f>AgeStanSec!U42/86400</f>
        <v>0.51893518518518522</v>
      </c>
      <c r="V42" s="168">
        <f>AgeStanSec!V42/86400</f>
        <v>0.68714120370370368</v>
      </c>
      <c r="W42" s="52"/>
    </row>
    <row r="43" spans="1:23" x14ac:dyDescent="0.2">
      <c r="A43" s="54">
        <v>42</v>
      </c>
      <c r="B43" s="302">
        <f>AgeStanSec!B43/86400</f>
        <v>3.0439814814814813E-3</v>
      </c>
      <c r="C43" s="299">
        <f>AgeStanSec!C43/86400</f>
        <v>1.0636574074074074E-2</v>
      </c>
      <c r="D43" s="167">
        <f>AgeStanSec!D43/86400</f>
        <v>1.2824074074074075E-2</v>
      </c>
      <c r="E43" s="168">
        <f>AgeStanSec!E43/86400</f>
        <v>1.3784722222222223E-2</v>
      </c>
      <c r="F43" s="168">
        <f>AgeStanSec!F43/86400</f>
        <v>1.7256944444444443E-2</v>
      </c>
      <c r="G43" s="168">
        <f>AgeStanSec!G43/86400</f>
        <v>1.7361111111111112E-2</v>
      </c>
      <c r="H43" s="168">
        <f>AgeStanSec!H43/86400</f>
        <v>2.1724537037037039E-2</v>
      </c>
      <c r="I43" s="168">
        <f>AgeStanSec!I43/86400</f>
        <v>2.6284722222222223E-2</v>
      </c>
      <c r="J43" s="168">
        <f>AgeStanSec!J43/86400</f>
        <v>3.3229166666666664E-2</v>
      </c>
      <c r="K43" s="168">
        <f>AgeStanSec!K43/86400</f>
        <v>3.5694444444444445E-2</v>
      </c>
      <c r="L43" s="168">
        <f>AgeStanSec!L43/86400</f>
        <v>4.4733796296296299E-2</v>
      </c>
      <c r="M43" s="168">
        <f>AgeStanSec!M43/86400</f>
        <v>4.7233796296296295E-2</v>
      </c>
      <c r="N43" s="168">
        <f>AgeStanSec!N43/86400</f>
        <v>5.6111111111111112E-2</v>
      </c>
      <c r="O43" s="168">
        <f>AgeStanSec!O43/86400</f>
        <v>6.7870370370370373E-2</v>
      </c>
      <c r="P43" s="168">
        <f>AgeStanSec!P43/86400</f>
        <v>9.6631944444444451E-2</v>
      </c>
      <c r="Q43" s="168">
        <f>AgeStanSec!Q43/86400</f>
        <v>0.11747685185185185</v>
      </c>
      <c r="R43" s="168">
        <f>AgeStanSec!R43/86400</f>
        <v>0.21334490740740741</v>
      </c>
      <c r="S43" s="168">
        <f>AgeStanSec!S43/86400</f>
        <v>0.28339120370370369</v>
      </c>
      <c r="T43" s="168">
        <f>AgeStanSec!T43/86400</f>
        <v>0.47689814814814813</v>
      </c>
      <c r="U43" s="168">
        <f>AgeStanSec!U43/86400</f>
        <v>0.52254629629629634</v>
      </c>
      <c r="V43" s="168">
        <f>AgeStanSec!V43/86400</f>
        <v>0.69192129629629628</v>
      </c>
      <c r="W43" s="52"/>
    </row>
    <row r="44" spans="1:23" x14ac:dyDescent="0.2">
      <c r="A44" s="54">
        <v>43</v>
      </c>
      <c r="B44" s="302">
        <f>AgeStanSec!B44/86400</f>
        <v>3.0671296296296297E-3</v>
      </c>
      <c r="C44" s="299">
        <f>AgeStanSec!C44/86400</f>
        <v>1.0717592592592593E-2</v>
      </c>
      <c r="D44" s="167">
        <f>AgeStanSec!D44/86400</f>
        <v>1.2916666666666667E-2</v>
      </c>
      <c r="E44" s="168">
        <f>AgeStanSec!E44/86400</f>
        <v>1.3877314814814815E-2</v>
      </c>
      <c r="F44" s="168">
        <f>AgeStanSec!F44/86400</f>
        <v>1.7384259259259259E-2</v>
      </c>
      <c r="G44" s="168">
        <f>AgeStanSec!G44/86400</f>
        <v>1.7488425925925925E-2</v>
      </c>
      <c r="H44" s="168">
        <f>AgeStanSec!H44/86400</f>
        <v>2.1886574074074076E-2</v>
      </c>
      <c r="I44" s="168">
        <f>AgeStanSec!I44/86400</f>
        <v>2.6481481481481481E-2</v>
      </c>
      <c r="J44" s="168">
        <f>AgeStanSec!J44/86400</f>
        <v>3.3472222222222223E-2</v>
      </c>
      <c r="K44" s="168">
        <f>AgeStanSec!K44/86400</f>
        <v>3.5960648148148151E-2</v>
      </c>
      <c r="L44" s="168">
        <f>AgeStanSec!L44/86400</f>
        <v>4.5069444444444447E-2</v>
      </c>
      <c r="M44" s="168">
        <f>AgeStanSec!M44/86400</f>
        <v>4.7592592592592596E-2</v>
      </c>
      <c r="N44" s="168">
        <f>AgeStanSec!N44/86400</f>
        <v>5.6539351851851855E-2</v>
      </c>
      <c r="O44" s="168">
        <f>AgeStanSec!O44/86400</f>
        <v>6.8391203703703704E-2</v>
      </c>
      <c r="P44" s="168">
        <f>AgeStanSec!P44/86400</f>
        <v>9.7361111111111107E-2</v>
      </c>
      <c r="Q44" s="168">
        <f>AgeStanSec!Q44/86400</f>
        <v>0.11837962962962963</v>
      </c>
      <c r="R44" s="168">
        <f>AgeStanSec!R44/86400</f>
        <v>0.21497685185185186</v>
      </c>
      <c r="S44" s="168">
        <f>AgeStanSec!S44/86400</f>
        <v>0.28555555555555556</v>
      </c>
      <c r="T44" s="168">
        <f>AgeStanSec!T44/86400</f>
        <v>0.48054398148148147</v>
      </c>
      <c r="U44" s="168">
        <f>AgeStanSec!U44/86400</f>
        <v>0.52653935185185186</v>
      </c>
      <c r="V44" s="168">
        <f>AgeStanSec!V44/86400</f>
        <v>0.69719907407407411</v>
      </c>
      <c r="W44" s="52"/>
    </row>
    <row r="45" spans="1:23" x14ac:dyDescent="0.2">
      <c r="A45" s="54">
        <v>44</v>
      </c>
      <c r="B45" s="302">
        <f>AgeStanSec!B45/86400</f>
        <v>3.0902777777777777E-3</v>
      </c>
      <c r="C45" s="299">
        <f>AgeStanSec!C45/86400</f>
        <v>1.0798611111111111E-2</v>
      </c>
      <c r="D45" s="167">
        <f>AgeStanSec!D45/86400</f>
        <v>1.3009259259259259E-2</v>
      </c>
      <c r="E45" s="168">
        <f>AgeStanSec!E45/86400</f>
        <v>1.3993055555555555E-2</v>
      </c>
      <c r="F45" s="168">
        <f>AgeStanSec!F45/86400</f>
        <v>1.7523148148148149E-2</v>
      </c>
      <c r="G45" s="168">
        <f>AgeStanSec!G45/86400</f>
        <v>1.7615740740740741E-2</v>
      </c>
      <c r="H45" s="168">
        <f>AgeStanSec!H45/86400</f>
        <v>2.2060185185185186E-2</v>
      </c>
      <c r="I45" s="168">
        <f>AgeStanSec!I45/86400</f>
        <v>2.6689814814814816E-2</v>
      </c>
      <c r="J45" s="168">
        <f>AgeStanSec!J45/86400</f>
        <v>3.3738425925925929E-2</v>
      </c>
      <c r="K45" s="168">
        <f>AgeStanSec!K45/86400</f>
        <v>3.6261574074074071E-2</v>
      </c>
      <c r="L45" s="168">
        <f>AgeStanSec!L45/86400</f>
        <v>4.5439814814814815E-2</v>
      </c>
      <c r="M45" s="168">
        <f>AgeStanSec!M45/86400</f>
        <v>4.7974537037037038E-2</v>
      </c>
      <c r="N45" s="168">
        <f>AgeStanSec!N45/86400</f>
        <v>5.7002314814814818E-2</v>
      </c>
      <c r="O45" s="168">
        <f>AgeStanSec!O45/86400</f>
        <v>6.895833333333333E-2</v>
      </c>
      <c r="P45" s="168">
        <f>AgeStanSec!P45/86400</f>
        <v>9.8182870370370365E-2</v>
      </c>
      <c r="Q45" s="168">
        <f>AgeStanSec!Q45/86400</f>
        <v>0.119375</v>
      </c>
      <c r="R45" s="168">
        <f>AgeStanSec!R45/86400</f>
        <v>0.2167824074074074</v>
      </c>
      <c r="S45" s="168">
        <f>AgeStanSec!S45/86400</f>
        <v>0.28796296296296298</v>
      </c>
      <c r="T45" s="168">
        <f>AgeStanSec!T45/86400</f>
        <v>0.4845949074074074</v>
      </c>
      <c r="U45" s="168">
        <f>AgeStanSec!U45/86400</f>
        <v>0.53097222222222218</v>
      </c>
      <c r="V45" s="168">
        <f>AgeStanSec!V45/86400</f>
        <v>0.70309027777777777</v>
      </c>
      <c r="W45" s="52"/>
    </row>
    <row r="46" spans="1:23" x14ac:dyDescent="0.2">
      <c r="A46" s="62">
        <v>45</v>
      </c>
      <c r="B46" s="303">
        <f>AgeStanSec!B46/86400</f>
        <v>3.1134259259259257E-3</v>
      </c>
      <c r="C46" s="300">
        <f>AgeStanSec!C46/86400</f>
        <v>1.0891203703703703E-2</v>
      </c>
      <c r="D46" s="169">
        <f>AgeStanSec!D46/86400</f>
        <v>1.3125E-2</v>
      </c>
      <c r="E46" s="169">
        <f>AgeStanSec!E46/86400</f>
        <v>1.4108796296296296E-2</v>
      </c>
      <c r="F46" s="169">
        <f>AgeStanSec!F46/86400</f>
        <v>1.7662037037037039E-2</v>
      </c>
      <c r="G46" s="169">
        <f>AgeStanSec!G46/86400</f>
        <v>1.7766203703703704E-2</v>
      </c>
      <c r="H46" s="169">
        <f>AgeStanSec!H46/86400</f>
        <v>2.224537037037037E-2</v>
      </c>
      <c r="I46" s="169">
        <f>AgeStanSec!I46/86400</f>
        <v>2.6921296296296297E-2</v>
      </c>
      <c r="J46" s="169">
        <f>AgeStanSec!J46/86400</f>
        <v>3.4039351851851848E-2</v>
      </c>
      <c r="K46" s="169">
        <f>AgeStanSec!K46/86400</f>
        <v>3.6574074074074071E-2</v>
      </c>
      <c r="L46" s="169">
        <f>AgeStanSec!L46/86400</f>
        <v>4.583333333333333E-2</v>
      </c>
      <c r="M46" s="169">
        <f>AgeStanSec!M46/86400</f>
        <v>4.8402777777777781E-2</v>
      </c>
      <c r="N46" s="169">
        <f>AgeStanSec!N46/86400</f>
        <v>5.7511574074074076E-2</v>
      </c>
      <c r="O46" s="169">
        <f>AgeStanSec!O46/86400</f>
        <v>6.958333333333333E-2</v>
      </c>
      <c r="P46" s="169">
        <f>AgeStanSec!P46/86400</f>
        <v>9.9097222222222225E-2</v>
      </c>
      <c r="Q46" s="169">
        <f>AgeStanSec!Q46/86400</f>
        <v>0.12048611111111111</v>
      </c>
      <c r="R46" s="169">
        <f>AgeStanSec!R46/86400</f>
        <v>0.21879629629629629</v>
      </c>
      <c r="S46" s="169">
        <f>AgeStanSec!S46/86400</f>
        <v>0.29062500000000002</v>
      </c>
      <c r="T46" s="169">
        <f>AgeStanSec!T46/86400</f>
        <v>0.48908564814814814</v>
      </c>
      <c r="U46" s="169">
        <f>AgeStanSec!U46/86400</f>
        <v>0.53589120370370369</v>
      </c>
      <c r="V46" s="169">
        <f>AgeStanSec!V46/86400</f>
        <v>0.70959490740740738</v>
      </c>
      <c r="W46" s="52"/>
    </row>
    <row r="47" spans="1:23" x14ac:dyDescent="0.2">
      <c r="A47" s="54">
        <v>46</v>
      </c>
      <c r="B47" s="302">
        <f>AgeStanSec!B47/86400</f>
        <v>3.1481481481481482E-3</v>
      </c>
      <c r="C47" s="299">
        <f>AgeStanSec!C47/86400</f>
        <v>1.0983796296296297E-2</v>
      </c>
      <c r="D47" s="167">
        <f>AgeStanSec!D47/86400</f>
        <v>1.324074074074074E-2</v>
      </c>
      <c r="E47" s="168">
        <f>AgeStanSec!E47/86400</f>
        <v>1.4236111111111111E-2</v>
      </c>
      <c r="F47" s="168">
        <f>AgeStanSec!F47/86400</f>
        <v>1.7824074074074076E-2</v>
      </c>
      <c r="G47" s="168">
        <f>AgeStanSec!G47/86400</f>
        <v>1.7928240740740741E-2</v>
      </c>
      <c r="H47" s="168">
        <f>AgeStanSec!H47/86400</f>
        <v>2.2442129629629631E-2</v>
      </c>
      <c r="I47" s="168">
        <f>AgeStanSec!I47/86400</f>
        <v>2.7164351851851853E-2</v>
      </c>
      <c r="J47" s="168">
        <f>AgeStanSec!J47/86400</f>
        <v>3.4351851851851849E-2</v>
      </c>
      <c r="K47" s="168">
        <f>AgeStanSec!K47/86400</f>
        <v>3.6909722222222219E-2</v>
      </c>
      <c r="L47" s="168">
        <f>AgeStanSec!L47/86400</f>
        <v>4.6273148148148147E-2</v>
      </c>
      <c r="M47" s="168">
        <f>AgeStanSec!M47/86400</f>
        <v>4.8865740740740737E-2</v>
      </c>
      <c r="N47" s="168">
        <f>AgeStanSec!N47/86400</f>
        <v>5.8067129629629628E-2</v>
      </c>
      <c r="O47" s="168">
        <f>AgeStanSec!O47/86400</f>
        <v>7.0266203703703706E-2</v>
      </c>
      <c r="P47" s="168">
        <f>AgeStanSec!P47/86400</f>
        <v>0.10010416666666666</v>
      </c>
      <c r="Q47" s="168">
        <f>AgeStanSec!Q47/86400</f>
        <v>0.12170138888888889</v>
      </c>
      <c r="R47" s="168">
        <f>AgeStanSec!R47/86400</f>
        <v>0.22100694444444444</v>
      </c>
      <c r="S47" s="168">
        <f>AgeStanSec!S47/86400</f>
        <v>0.29356481481481483</v>
      </c>
      <c r="T47" s="168">
        <f>AgeStanSec!T47/86400</f>
        <v>0.49402777777777779</v>
      </c>
      <c r="U47" s="168">
        <f>AgeStanSec!U47/86400</f>
        <v>0.54130787037037043</v>
      </c>
      <c r="V47" s="168">
        <f>AgeStanSec!V47/86400</f>
        <v>0.71677083333333336</v>
      </c>
      <c r="W47" s="52"/>
    </row>
    <row r="48" spans="1:23" x14ac:dyDescent="0.2">
      <c r="A48" s="54">
        <v>47</v>
      </c>
      <c r="B48" s="302">
        <f>AgeStanSec!B48/86400</f>
        <v>3.1712962962962962E-3</v>
      </c>
      <c r="C48" s="299">
        <f>AgeStanSec!C48/86400</f>
        <v>1.1087962962962963E-2</v>
      </c>
      <c r="D48" s="167">
        <f>AgeStanSec!D48/86400</f>
        <v>1.3368055555555555E-2</v>
      </c>
      <c r="E48" s="168">
        <f>AgeStanSec!E48/86400</f>
        <v>1.4363425925925925E-2</v>
      </c>
      <c r="F48" s="168">
        <f>AgeStanSec!F48/86400</f>
        <v>1.7997685185185186E-2</v>
      </c>
      <c r="G48" s="168">
        <f>AgeStanSec!G48/86400</f>
        <v>1.8101851851851852E-2</v>
      </c>
      <c r="H48" s="168">
        <f>AgeStanSec!H48/86400</f>
        <v>2.2650462962962963E-2</v>
      </c>
      <c r="I48" s="168">
        <f>AgeStanSec!I48/86400</f>
        <v>2.7418981481481482E-2</v>
      </c>
      <c r="J48" s="168">
        <f>AgeStanSec!J48/86400</f>
        <v>3.4687500000000003E-2</v>
      </c>
      <c r="K48" s="168">
        <f>AgeStanSec!K48/86400</f>
        <v>3.7280092592592594E-2</v>
      </c>
      <c r="L48" s="168">
        <f>AgeStanSec!L48/86400</f>
        <v>4.673611111111111E-2</v>
      </c>
      <c r="M48" s="168">
        <f>AgeStanSec!M48/86400</f>
        <v>4.9363425925925929E-2</v>
      </c>
      <c r="N48" s="168">
        <f>AgeStanSec!N48/86400</f>
        <v>5.8668981481481482E-2</v>
      </c>
      <c r="O48" s="168">
        <f>AgeStanSec!O48/86400</f>
        <v>7.1006944444444442E-2</v>
      </c>
      <c r="P48" s="168">
        <f>AgeStanSec!P48/86400</f>
        <v>0.10119212962962963</v>
      </c>
      <c r="Q48" s="168">
        <f>AgeStanSec!Q48/86400</f>
        <v>0.12303240740740741</v>
      </c>
      <c r="R48" s="168">
        <f>AgeStanSec!R48/86400</f>
        <v>0.22342592592592592</v>
      </c>
      <c r="S48" s="168">
        <f>AgeStanSec!S48/86400</f>
        <v>0.29678240740740741</v>
      </c>
      <c r="T48" s="168">
        <f>AgeStanSec!T48/86400</f>
        <v>0.49944444444444447</v>
      </c>
      <c r="U48" s="168">
        <f>AgeStanSec!U48/86400</f>
        <v>0.54725694444444439</v>
      </c>
      <c r="V48" s="168">
        <f>AgeStanSec!V48/86400</f>
        <v>0.72464120370370366</v>
      </c>
      <c r="W48" s="52"/>
    </row>
    <row r="49" spans="1:23" x14ac:dyDescent="0.2">
      <c r="A49" s="54">
        <v>48</v>
      </c>
      <c r="B49" s="302">
        <f>AgeStanSec!B49/86400</f>
        <v>3.2060185185185186E-3</v>
      </c>
      <c r="C49" s="299">
        <f>AgeStanSec!C49/86400</f>
        <v>1.1203703703703704E-2</v>
      </c>
      <c r="D49" s="167">
        <f>AgeStanSec!D49/86400</f>
        <v>1.3506944444444445E-2</v>
      </c>
      <c r="E49" s="168">
        <f>AgeStanSec!E49/86400</f>
        <v>1.4513888888888889E-2</v>
      </c>
      <c r="F49" s="168">
        <f>AgeStanSec!F49/86400</f>
        <v>1.8171296296296297E-2</v>
      </c>
      <c r="G49" s="168">
        <f>AgeStanSec!G49/86400</f>
        <v>1.8275462962962962E-2</v>
      </c>
      <c r="H49" s="168">
        <f>AgeStanSec!H49/86400</f>
        <v>2.2881944444444444E-2</v>
      </c>
      <c r="I49" s="168">
        <f>AgeStanSec!I49/86400</f>
        <v>2.7708333333333335E-2</v>
      </c>
      <c r="J49" s="168">
        <f>AgeStanSec!J49/86400</f>
        <v>3.5057870370370371E-2</v>
      </c>
      <c r="K49" s="168">
        <f>AgeStanSec!K49/86400</f>
        <v>3.7673611111111109E-2</v>
      </c>
      <c r="L49" s="168">
        <f>AgeStanSec!L49/86400</f>
        <v>4.7245370370370368E-2</v>
      </c>
      <c r="M49" s="168">
        <f>AgeStanSec!M49/86400</f>
        <v>4.9895833333333334E-2</v>
      </c>
      <c r="N49" s="168">
        <f>AgeStanSec!N49/86400</f>
        <v>5.9317129629629629E-2</v>
      </c>
      <c r="O49" s="168">
        <f>AgeStanSec!O49/86400</f>
        <v>7.1805555555555553E-2</v>
      </c>
      <c r="P49" s="168">
        <f>AgeStanSec!P49/86400</f>
        <v>0.10238425925925926</v>
      </c>
      <c r="Q49" s="168">
        <f>AgeStanSec!Q49/86400</f>
        <v>0.12449074074074074</v>
      </c>
      <c r="R49" s="168">
        <f>AgeStanSec!R49/86400</f>
        <v>0.2260648148148148</v>
      </c>
      <c r="S49" s="168">
        <f>AgeStanSec!S49/86400</f>
        <v>0.30027777777777775</v>
      </c>
      <c r="T49" s="168">
        <f>AgeStanSec!T49/86400</f>
        <v>0.50532407407407409</v>
      </c>
      <c r="U49" s="168">
        <f>AgeStanSec!U49/86400</f>
        <v>0.55369212962962966</v>
      </c>
      <c r="V49" s="168">
        <f>AgeStanSec!V49/86400</f>
        <v>0.73315972222222225</v>
      </c>
      <c r="W49" s="52"/>
    </row>
    <row r="50" spans="1:23" x14ac:dyDescent="0.2">
      <c r="A50" s="54">
        <v>49</v>
      </c>
      <c r="B50" s="302">
        <f>AgeStanSec!B50/86400</f>
        <v>3.2407407407407406E-3</v>
      </c>
      <c r="C50" s="299">
        <f>AgeStanSec!C50/86400</f>
        <v>1.1331018518518518E-2</v>
      </c>
      <c r="D50" s="167">
        <f>AgeStanSec!D50/86400</f>
        <v>1.3645833333333333E-2</v>
      </c>
      <c r="E50" s="168">
        <f>AgeStanSec!E50/86400</f>
        <v>1.4675925925925926E-2</v>
      </c>
      <c r="F50" s="168">
        <f>AgeStanSec!F50/86400</f>
        <v>1.8368055555555554E-2</v>
      </c>
      <c r="G50" s="168">
        <f>AgeStanSec!G50/86400</f>
        <v>1.8483796296296297E-2</v>
      </c>
      <c r="H50" s="168">
        <f>AgeStanSec!H50/86400</f>
        <v>2.3136574074074073E-2</v>
      </c>
      <c r="I50" s="168">
        <f>AgeStanSec!I50/86400</f>
        <v>2.8009259259259258E-2</v>
      </c>
      <c r="J50" s="168">
        <f>AgeStanSec!J50/86400</f>
        <v>3.5451388888888886E-2</v>
      </c>
      <c r="K50" s="168">
        <f>AgeStanSec!K50/86400</f>
        <v>3.8101851851851852E-2</v>
      </c>
      <c r="L50" s="168">
        <f>AgeStanSec!L50/86400</f>
        <v>4.777777777777778E-2</v>
      </c>
      <c r="M50" s="168">
        <f>AgeStanSec!M50/86400</f>
        <v>5.047453703703704E-2</v>
      </c>
      <c r="N50" s="168">
        <f>AgeStanSec!N50/86400</f>
        <v>6.0011574074074071E-2</v>
      </c>
      <c r="O50" s="168">
        <f>AgeStanSec!O50/86400</f>
        <v>7.2662037037037039E-2</v>
      </c>
      <c r="P50" s="168">
        <f>AgeStanSec!P50/86400</f>
        <v>0.10365740740740741</v>
      </c>
      <c r="Q50" s="168">
        <f>AgeStanSec!Q50/86400</f>
        <v>0.12601851851851853</v>
      </c>
      <c r="R50" s="168">
        <f>AgeStanSec!R50/86400</f>
        <v>0.22885416666666666</v>
      </c>
      <c r="S50" s="168">
        <f>AgeStanSec!S50/86400</f>
        <v>0.30399305555555556</v>
      </c>
      <c r="T50" s="168">
        <f>AgeStanSec!T50/86400</f>
        <v>0.51157407407407407</v>
      </c>
      <c r="U50" s="168">
        <f>AgeStanSec!U50/86400</f>
        <v>0.5605324074074074</v>
      </c>
      <c r="V50" s="168">
        <f>AgeStanSec!V50/86400</f>
        <v>0.74222222222222223</v>
      </c>
      <c r="W50" s="52"/>
    </row>
    <row r="51" spans="1:23" x14ac:dyDescent="0.2">
      <c r="A51" s="62">
        <v>50</v>
      </c>
      <c r="B51" s="303">
        <f>AgeStanSec!B51/86400</f>
        <v>3.2754629629629631E-3</v>
      </c>
      <c r="C51" s="300">
        <f>AgeStanSec!C51/86400</f>
        <v>1.1446759259259259E-2</v>
      </c>
      <c r="D51" s="169">
        <f>AgeStanSec!D51/86400</f>
        <v>1.3796296296296296E-2</v>
      </c>
      <c r="E51" s="169">
        <f>AgeStanSec!E51/86400</f>
        <v>1.4837962962962963E-2</v>
      </c>
      <c r="F51" s="169">
        <f>AgeStanSec!F51/86400</f>
        <v>1.8576388888888889E-2</v>
      </c>
      <c r="G51" s="169">
        <f>AgeStanSec!G51/86400</f>
        <v>1.8680555555555554E-2</v>
      </c>
      <c r="H51" s="169">
        <f>AgeStanSec!H51/86400</f>
        <v>2.3391203703703702E-2</v>
      </c>
      <c r="I51" s="169">
        <f>AgeStanSec!I51/86400</f>
        <v>2.8333333333333332E-2</v>
      </c>
      <c r="J51" s="169">
        <f>AgeStanSec!J51/86400</f>
        <v>3.5856481481481482E-2</v>
      </c>
      <c r="K51" s="169">
        <f>AgeStanSec!K51/86400</f>
        <v>3.8541666666666669E-2</v>
      </c>
      <c r="L51" s="169">
        <f>AgeStanSec!L51/86400</f>
        <v>4.8344907407407406E-2</v>
      </c>
      <c r="M51" s="169">
        <f>AgeStanSec!M51/86400</f>
        <v>5.1064814814814813E-2</v>
      </c>
      <c r="N51" s="169">
        <f>AgeStanSec!N51/86400</f>
        <v>6.0729166666666667E-2</v>
      </c>
      <c r="O51" s="169">
        <f>AgeStanSec!O51/86400</f>
        <v>7.3541666666666672E-2</v>
      </c>
      <c r="P51" s="169">
        <f>AgeStanSec!P51/86400</f>
        <v>0.10494212962962964</v>
      </c>
      <c r="Q51" s="169">
        <f>AgeStanSec!Q51/86400</f>
        <v>0.12758101851851852</v>
      </c>
      <c r="R51" s="169">
        <f>AgeStanSec!R51/86400</f>
        <v>0.23168981481481482</v>
      </c>
      <c r="S51" s="169">
        <f>AgeStanSec!S51/86400</f>
        <v>0.30775462962962963</v>
      </c>
      <c r="T51" s="169">
        <f>AgeStanSec!T51/86400</f>
        <v>0.51791666666666669</v>
      </c>
      <c r="U51" s="169">
        <f>AgeStanSec!U51/86400</f>
        <v>0.56748842592592597</v>
      </c>
      <c r="V51" s="169">
        <f>AgeStanSec!V51/86400</f>
        <v>0.75142361111111111</v>
      </c>
      <c r="W51" s="52"/>
    </row>
    <row r="52" spans="1:23" x14ac:dyDescent="0.2">
      <c r="A52" s="54">
        <v>51</v>
      </c>
      <c r="B52" s="302">
        <f>AgeStanSec!B52/86400</f>
        <v>3.3101851851851851E-3</v>
      </c>
      <c r="C52" s="299">
        <f>AgeStanSec!C52/86400</f>
        <v>1.1574074074074073E-2</v>
      </c>
      <c r="D52" s="167">
        <f>AgeStanSec!D52/86400</f>
        <v>1.3958333333333333E-2</v>
      </c>
      <c r="E52" s="168">
        <f>AgeStanSec!E52/86400</f>
        <v>1.4999999999999999E-2</v>
      </c>
      <c r="F52" s="168">
        <f>AgeStanSec!F52/86400</f>
        <v>1.8784722222222223E-2</v>
      </c>
      <c r="G52" s="168">
        <f>AgeStanSec!G52/86400</f>
        <v>1.8888888888888889E-2</v>
      </c>
      <c r="H52" s="168">
        <f>AgeStanSec!H52/86400</f>
        <v>2.3657407407407408E-2</v>
      </c>
      <c r="I52" s="168">
        <f>AgeStanSec!I52/86400</f>
        <v>2.8657407407407406E-2</v>
      </c>
      <c r="J52" s="168">
        <f>AgeStanSec!J52/86400</f>
        <v>3.6273148148148152E-2</v>
      </c>
      <c r="K52" s="168">
        <f>AgeStanSec!K52/86400</f>
        <v>3.8993055555555559E-2</v>
      </c>
      <c r="L52" s="168">
        <f>AgeStanSec!L52/86400</f>
        <v>4.8923611111111112E-2</v>
      </c>
      <c r="M52" s="168">
        <f>AgeStanSec!M52/86400</f>
        <v>5.167824074074074E-2</v>
      </c>
      <c r="N52" s="168">
        <f>AgeStanSec!N52/86400</f>
        <v>6.1469907407407411E-2</v>
      </c>
      <c r="O52" s="168">
        <f>AgeStanSec!O52/86400</f>
        <v>7.4444444444444438E-2</v>
      </c>
      <c r="P52" s="168">
        <f>AgeStanSec!P52/86400</f>
        <v>0.10627314814814814</v>
      </c>
      <c r="Q52" s="168">
        <f>AgeStanSec!Q52/86400</f>
        <v>0.12920138888888888</v>
      </c>
      <c r="R52" s="168">
        <f>AgeStanSec!R52/86400</f>
        <v>0.23462962962962963</v>
      </c>
      <c r="S52" s="168">
        <f>AgeStanSec!S52/86400</f>
        <v>0.31165509259259261</v>
      </c>
      <c r="T52" s="168">
        <f>AgeStanSec!T52/86400</f>
        <v>0.52446759259259257</v>
      </c>
      <c r="U52" s="168">
        <f>AgeStanSec!U52/86400</f>
        <v>0.57467592592592598</v>
      </c>
      <c r="V52" s="168">
        <f>AgeStanSec!V52/86400</f>
        <v>0.76094907407407408</v>
      </c>
      <c r="W52" s="52"/>
    </row>
    <row r="53" spans="1:23" x14ac:dyDescent="0.2">
      <c r="A53" s="54">
        <v>52</v>
      </c>
      <c r="B53" s="302">
        <f>AgeStanSec!B53/86400</f>
        <v>3.3449074074074076E-3</v>
      </c>
      <c r="C53" s="299">
        <f>AgeStanSec!C53/86400</f>
        <v>1.170138888888889E-2</v>
      </c>
      <c r="D53" s="167">
        <f>AgeStanSec!D53/86400</f>
        <v>1.4108796296296296E-2</v>
      </c>
      <c r="E53" s="168">
        <f>AgeStanSec!E53/86400</f>
        <v>1.5162037037037036E-2</v>
      </c>
      <c r="F53" s="168">
        <f>AgeStanSec!F53/86400</f>
        <v>1.9004629629629628E-2</v>
      </c>
      <c r="G53" s="168">
        <f>AgeStanSec!G53/86400</f>
        <v>1.9108796296296297E-2</v>
      </c>
      <c r="H53" s="168">
        <f>AgeStanSec!H53/86400</f>
        <v>2.3935185185185184E-2</v>
      </c>
      <c r="I53" s="168">
        <f>AgeStanSec!I53/86400</f>
        <v>2.8993055555555557E-2</v>
      </c>
      <c r="J53" s="168">
        <f>AgeStanSec!J53/86400</f>
        <v>3.6701388888888888E-2</v>
      </c>
      <c r="K53" s="168">
        <f>AgeStanSec!K53/86400</f>
        <v>3.9456018518518515E-2</v>
      </c>
      <c r="L53" s="168">
        <f>AgeStanSec!L53/86400</f>
        <v>4.9502314814814811E-2</v>
      </c>
      <c r="M53" s="168">
        <f>AgeStanSec!M53/86400</f>
        <v>5.2291666666666667E-2</v>
      </c>
      <c r="N53" s="168">
        <f>AgeStanSec!N53/86400</f>
        <v>6.2210648148148147E-2</v>
      </c>
      <c r="O53" s="168">
        <f>AgeStanSec!O53/86400</f>
        <v>7.5381944444444446E-2</v>
      </c>
      <c r="P53" s="168">
        <f>AgeStanSec!P53/86400</f>
        <v>0.10761574074074073</v>
      </c>
      <c r="Q53" s="168">
        <f>AgeStanSec!Q53/86400</f>
        <v>0.1308449074074074</v>
      </c>
      <c r="R53" s="168">
        <f>AgeStanSec!R53/86400</f>
        <v>0.23760416666666667</v>
      </c>
      <c r="S53" s="168">
        <f>AgeStanSec!S53/86400</f>
        <v>0.31562499999999999</v>
      </c>
      <c r="T53" s="168">
        <f>AgeStanSec!T53/86400</f>
        <v>0.53114583333333332</v>
      </c>
      <c r="U53" s="168">
        <f>AgeStanSec!U53/86400</f>
        <v>0.58197916666666671</v>
      </c>
      <c r="V53" s="168">
        <f>AgeStanSec!V53/86400</f>
        <v>0.770625</v>
      </c>
      <c r="W53" s="52"/>
    </row>
    <row r="54" spans="1:23" x14ac:dyDescent="0.2">
      <c r="A54" s="54">
        <v>53</v>
      </c>
      <c r="B54" s="302">
        <f>AgeStanSec!B54/86400</f>
        <v>3.3912037037037036E-3</v>
      </c>
      <c r="C54" s="299">
        <f>AgeStanSec!C54/86400</f>
        <v>1.1840277777777778E-2</v>
      </c>
      <c r="D54" s="167">
        <f>AgeStanSec!D54/86400</f>
        <v>1.4270833333333333E-2</v>
      </c>
      <c r="E54" s="168">
        <f>AgeStanSec!E54/86400</f>
        <v>1.5335648148148149E-2</v>
      </c>
      <c r="F54" s="168">
        <f>AgeStanSec!F54/86400</f>
        <v>1.9224537037037037E-2</v>
      </c>
      <c r="G54" s="168">
        <f>AgeStanSec!G54/86400</f>
        <v>1.9328703703703702E-2</v>
      </c>
      <c r="H54" s="168">
        <f>AgeStanSec!H54/86400</f>
        <v>2.4212962962962964E-2</v>
      </c>
      <c r="I54" s="168">
        <f>AgeStanSec!I54/86400</f>
        <v>2.9328703703703704E-2</v>
      </c>
      <c r="J54" s="168">
        <f>AgeStanSec!J54/86400</f>
        <v>3.7141203703703704E-2</v>
      </c>
      <c r="K54" s="168">
        <f>AgeStanSec!K54/86400</f>
        <v>3.9918981481481479E-2</v>
      </c>
      <c r="L54" s="168">
        <f>AgeStanSec!L54/86400</f>
        <v>5.0104166666666665E-2</v>
      </c>
      <c r="M54" s="168">
        <f>AgeStanSec!M54/86400</f>
        <v>5.2939814814814815E-2</v>
      </c>
      <c r="N54" s="168">
        <f>AgeStanSec!N54/86400</f>
        <v>6.2986111111111118E-2</v>
      </c>
      <c r="O54" s="168">
        <f>AgeStanSec!O54/86400</f>
        <v>7.631944444444444E-2</v>
      </c>
      <c r="P54" s="168">
        <f>AgeStanSec!P54/86400</f>
        <v>0.1090162037037037</v>
      </c>
      <c r="Q54" s="168">
        <f>AgeStanSec!Q54/86400</f>
        <v>0.1325462962962963</v>
      </c>
      <c r="R54" s="168">
        <f>AgeStanSec!R54/86400</f>
        <v>0.24069444444444443</v>
      </c>
      <c r="S54" s="168">
        <f>AgeStanSec!S54/86400</f>
        <v>0.31972222222222224</v>
      </c>
      <c r="T54" s="168">
        <f>AgeStanSec!T54/86400</f>
        <v>0.53804398148148147</v>
      </c>
      <c r="U54" s="168">
        <f>AgeStanSec!U54/86400</f>
        <v>0.58954861111111112</v>
      </c>
      <c r="V54" s="168">
        <f>AgeStanSec!V54/86400</f>
        <v>0.78063657407407405</v>
      </c>
      <c r="W54" s="52"/>
    </row>
    <row r="55" spans="1:23" x14ac:dyDescent="0.2">
      <c r="A55" s="54">
        <v>54</v>
      </c>
      <c r="B55" s="302">
        <f>AgeStanSec!B55/86400</f>
        <v>3.425925925925926E-3</v>
      </c>
      <c r="C55" s="299">
        <f>AgeStanSec!C55/86400</f>
        <v>1.1967592592592592E-2</v>
      </c>
      <c r="D55" s="167">
        <f>AgeStanSec!D55/86400</f>
        <v>1.443287037037037E-2</v>
      </c>
      <c r="E55" s="168">
        <f>AgeStanSec!E55/86400</f>
        <v>1.5520833333333333E-2</v>
      </c>
      <c r="F55" s="168">
        <f>AgeStanSec!F55/86400</f>
        <v>1.9444444444444445E-2</v>
      </c>
      <c r="G55" s="168">
        <f>AgeStanSec!G55/86400</f>
        <v>1.9560185185185184E-2</v>
      </c>
      <c r="H55" s="168">
        <f>AgeStanSec!H55/86400</f>
        <v>2.449074074074074E-2</v>
      </c>
      <c r="I55" s="168">
        <f>AgeStanSec!I55/86400</f>
        <v>2.9675925925925925E-2</v>
      </c>
      <c r="J55" s="168">
        <f>AgeStanSec!J55/86400</f>
        <v>3.7592592592592594E-2</v>
      </c>
      <c r="K55" s="168">
        <f>AgeStanSec!K55/86400</f>
        <v>4.0416666666666663E-2</v>
      </c>
      <c r="L55" s="168">
        <f>AgeStanSec!L55/86400</f>
        <v>5.0729166666666665E-2</v>
      </c>
      <c r="M55" s="168">
        <f>AgeStanSec!M55/86400</f>
        <v>5.3587962962962962E-2</v>
      </c>
      <c r="N55" s="168">
        <f>AgeStanSec!N55/86400</f>
        <v>6.3784722222222229E-2</v>
      </c>
      <c r="O55" s="168">
        <f>AgeStanSec!O55/86400</f>
        <v>7.7291666666666661E-2</v>
      </c>
      <c r="P55" s="168">
        <f>AgeStanSec!P55/86400</f>
        <v>0.11045138888888889</v>
      </c>
      <c r="Q55" s="168">
        <f>AgeStanSec!Q55/86400</f>
        <v>0.13429398148148147</v>
      </c>
      <c r="R55" s="168">
        <f>AgeStanSec!R55/86400</f>
        <v>0.24386574074074074</v>
      </c>
      <c r="S55" s="168">
        <f>AgeStanSec!S55/86400</f>
        <v>0.32393518518518516</v>
      </c>
      <c r="T55" s="168">
        <f>AgeStanSec!T55/86400</f>
        <v>0.5451273148148148</v>
      </c>
      <c r="U55" s="168">
        <f>AgeStanSec!U55/86400</f>
        <v>0.59731481481481485</v>
      </c>
      <c r="V55" s="168">
        <f>AgeStanSec!V55/86400</f>
        <v>0.79092592592592592</v>
      </c>
      <c r="W55" s="52"/>
    </row>
    <row r="56" spans="1:23" x14ac:dyDescent="0.2">
      <c r="A56" s="62">
        <v>55</v>
      </c>
      <c r="B56" s="303">
        <f>AgeStanSec!B56/86400</f>
        <v>3.460648148148148E-3</v>
      </c>
      <c r="C56" s="300">
        <f>AgeStanSec!C56/86400</f>
        <v>1.2106481481481482E-2</v>
      </c>
      <c r="D56" s="169">
        <f>AgeStanSec!D56/86400</f>
        <v>1.4606481481481481E-2</v>
      </c>
      <c r="E56" s="169">
        <f>AgeStanSec!E56/86400</f>
        <v>1.5694444444444445E-2</v>
      </c>
      <c r="F56" s="169">
        <f>AgeStanSec!F56/86400</f>
        <v>1.9675925925925927E-2</v>
      </c>
      <c r="G56" s="169">
        <f>AgeStanSec!G56/86400</f>
        <v>1.9791666666666666E-2</v>
      </c>
      <c r="H56" s="169">
        <f>AgeStanSec!H56/86400</f>
        <v>2.4791666666666667E-2</v>
      </c>
      <c r="I56" s="169">
        <f>AgeStanSec!I56/86400</f>
        <v>3.0046296296296297E-2</v>
      </c>
      <c r="J56" s="169">
        <f>AgeStanSec!J56/86400</f>
        <v>3.8055555555555558E-2</v>
      </c>
      <c r="K56" s="169">
        <f>AgeStanSec!K56/86400</f>
        <v>4.0914351851851855E-2</v>
      </c>
      <c r="L56" s="169">
        <f>AgeStanSec!L56/86400</f>
        <v>5.1354166666666666E-2</v>
      </c>
      <c r="M56" s="169">
        <f>AgeStanSec!M56/86400</f>
        <v>5.4259259259259257E-2</v>
      </c>
      <c r="N56" s="169">
        <f>AgeStanSec!N56/86400</f>
        <v>6.458333333333334E-2</v>
      </c>
      <c r="O56" s="169">
        <f>AgeStanSec!O56/86400</f>
        <v>7.829861111111111E-2</v>
      </c>
      <c r="P56" s="169">
        <f>AgeStanSec!P56/86400</f>
        <v>0.11190972222222222</v>
      </c>
      <c r="Q56" s="169">
        <f>AgeStanSec!Q56/86400</f>
        <v>0.13606481481481481</v>
      </c>
      <c r="R56" s="169">
        <f>AgeStanSec!R56/86400</f>
        <v>0.24709490740740742</v>
      </c>
      <c r="S56" s="169">
        <f>AgeStanSec!S56/86400</f>
        <v>0.32821759259259259</v>
      </c>
      <c r="T56" s="169">
        <f>AgeStanSec!T56/86400</f>
        <v>0.552337962962963</v>
      </c>
      <c r="U56" s="169">
        <f>AgeStanSec!U56/86400</f>
        <v>0.60520833333333335</v>
      </c>
      <c r="V56" s="169">
        <f>AgeStanSec!V56/86400</f>
        <v>0.80137731481481478</v>
      </c>
      <c r="W56" s="52"/>
    </row>
    <row r="57" spans="1:23" x14ac:dyDescent="0.2">
      <c r="A57" s="54">
        <v>56</v>
      </c>
      <c r="B57" s="302">
        <f>AgeStanSec!B57/86400</f>
        <v>3.5069444444444445E-3</v>
      </c>
      <c r="C57" s="299">
        <f>AgeStanSec!C57/86400</f>
        <v>1.224537037037037E-2</v>
      </c>
      <c r="D57" s="167">
        <f>AgeStanSec!D57/86400</f>
        <v>1.4768518518518519E-2</v>
      </c>
      <c r="E57" s="168">
        <f>AgeStanSec!E57/86400</f>
        <v>1.5879629629629629E-2</v>
      </c>
      <c r="F57" s="168">
        <f>AgeStanSec!F57/86400</f>
        <v>1.9907407407407408E-2</v>
      </c>
      <c r="G57" s="168">
        <f>AgeStanSec!G57/86400</f>
        <v>2.0023148148148148E-2</v>
      </c>
      <c r="H57" s="168">
        <f>AgeStanSec!H57/86400</f>
        <v>2.5092592592592593E-2</v>
      </c>
      <c r="I57" s="168">
        <f>AgeStanSec!I57/86400</f>
        <v>3.0405092592592591E-2</v>
      </c>
      <c r="J57" s="168">
        <f>AgeStanSec!J57/86400</f>
        <v>3.8518518518518521E-2</v>
      </c>
      <c r="K57" s="168">
        <f>AgeStanSec!K57/86400</f>
        <v>4.1412037037037039E-2</v>
      </c>
      <c r="L57" s="168">
        <f>AgeStanSec!L57/86400</f>
        <v>5.2002314814814814E-2</v>
      </c>
      <c r="M57" s="168">
        <f>AgeStanSec!M57/86400</f>
        <v>5.4942129629629632E-2</v>
      </c>
      <c r="N57" s="168">
        <f>AgeStanSec!N57/86400</f>
        <v>6.5416666666666665E-2</v>
      </c>
      <c r="O57" s="168">
        <f>AgeStanSec!O57/86400</f>
        <v>7.9317129629629626E-2</v>
      </c>
      <c r="P57" s="168">
        <f>AgeStanSec!P57/86400</f>
        <v>0.11342592592592593</v>
      </c>
      <c r="Q57" s="168">
        <f>AgeStanSec!Q57/86400</f>
        <v>0.13790509259259259</v>
      </c>
      <c r="R57" s="168">
        <f>AgeStanSec!R57/86400</f>
        <v>0.25042824074074072</v>
      </c>
      <c r="S57" s="168">
        <f>AgeStanSec!S57/86400</f>
        <v>0.33265046296296297</v>
      </c>
      <c r="T57" s="168">
        <f>AgeStanSec!T57/86400</f>
        <v>0.55980324074074073</v>
      </c>
      <c r="U57" s="168">
        <f>AgeStanSec!U57/86400</f>
        <v>0.6133912037037037</v>
      </c>
      <c r="V57" s="168">
        <f>AgeStanSec!V57/86400</f>
        <v>0.81221064814814814</v>
      </c>
      <c r="W57" s="52"/>
    </row>
    <row r="58" spans="1:23" x14ac:dyDescent="0.2">
      <c r="A58" s="54">
        <v>57</v>
      </c>
      <c r="B58" s="302">
        <f>AgeStanSec!B58/86400</f>
        <v>3.5416666666666665E-3</v>
      </c>
      <c r="C58" s="299">
        <f>AgeStanSec!C58/86400</f>
        <v>1.2395833333333333E-2</v>
      </c>
      <c r="D58" s="167">
        <f>AgeStanSec!D58/86400</f>
        <v>1.494212962962963E-2</v>
      </c>
      <c r="E58" s="168">
        <f>AgeStanSec!E58/86400</f>
        <v>1.607638888888889E-2</v>
      </c>
      <c r="F58" s="168">
        <f>AgeStanSec!F58/86400</f>
        <v>2.0150462962962964E-2</v>
      </c>
      <c r="G58" s="168">
        <f>AgeStanSec!G58/86400</f>
        <v>2.0266203703703703E-2</v>
      </c>
      <c r="H58" s="168">
        <f>AgeStanSec!H58/86400</f>
        <v>2.539351851851852E-2</v>
      </c>
      <c r="I58" s="168">
        <f>AgeStanSec!I58/86400</f>
        <v>3.0787037037037036E-2</v>
      </c>
      <c r="J58" s="168">
        <f>AgeStanSec!J58/86400</f>
        <v>3.9004629629629632E-2</v>
      </c>
      <c r="K58" s="168">
        <f>AgeStanSec!K58/86400</f>
        <v>4.1944444444444444E-2</v>
      </c>
      <c r="L58" s="168">
        <f>AgeStanSec!L58/86400</f>
        <v>5.2673611111111109E-2</v>
      </c>
      <c r="M58" s="168">
        <f>AgeStanSec!M58/86400</f>
        <v>5.5648148148148148E-2</v>
      </c>
      <c r="N58" s="168">
        <f>AgeStanSec!N58/86400</f>
        <v>6.627314814814815E-2</v>
      </c>
      <c r="O58" s="168">
        <f>AgeStanSec!O58/86400</f>
        <v>8.037037037037037E-2</v>
      </c>
      <c r="P58" s="168">
        <f>AgeStanSec!P58/86400</f>
        <v>0.11496527777777778</v>
      </c>
      <c r="Q58" s="168">
        <f>AgeStanSec!Q58/86400</f>
        <v>0.13978009259259258</v>
      </c>
      <c r="R58" s="168">
        <f>AgeStanSec!R58/86400</f>
        <v>0.25383101851851853</v>
      </c>
      <c r="S58" s="168">
        <f>AgeStanSec!S58/86400</f>
        <v>0.33717592592592593</v>
      </c>
      <c r="T58" s="168">
        <f>AgeStanSec!T58/86400</f>
        <v>0.56740740740740736</v>
      </c>
      <c r="U58" s="168">
        <f>AgeStanSec!U58/86400</f>
        <v>0.62172453703703701</v>
      </c>
      <c r="V58" s="168">
        <f>AgeStanSec!V58/86400</f>
        <v>0.82325231481481487</v>
      </c>
      <c r="W58" s="52"/>
    </row>
    <row r="59" spans="1:23" x14ac:dyDescent="0.2">
      <c r="A59" s="54">
        <v>58</v>
      </c>
      <c r="B59" s="302">
        <f>AgeStanSec!B59/86400</f>
        <v>3.5879629629629629E-3</v>
      </c>
      <c r="C59" s="299">
        <f>AgeStanSec!C59/86400</f>
        <v>1.2534722222222221E-2</v>
      </c>
      <c r="D59" s="167">
        <f>AgeStanSec!D59/86400</f>
        <v>1.5127314814814816E-2</v>
      </c>
      <c r="E59" s="168">
        <f>AgeStanSec!E59/86400</f>
        <v>1.6261574074074074E-2</v>
      </c>
      <c r="F59" s="168">
        <f>AgeStanSec!F59/86400</f>
        <v>2.0393518518518519E-2</v>
      </c>
      <c r="G59" s="168">
        <f>AgeStanSec!G59/86400</f>
        <v>2.0509259259259258E-2</v>
      </c>
      <c r="H59" s="168">
        <f>AgeStanSec!H59/86400</f>
        <v>2.5706018518518517E-2</v>
      </c>
      <c r="I59" s="168">
        <f>AgeStanSec!I59/86400</f>
        <v>3.1168981481481482E-2</v>
      </c>
      <c r="J59" s="168">
        <f>AgeStanSec!J59/86400</f>
        <v>3.9502314814814816E-2</v>
      </c>
      <c r="K59" s="168">
        <f>AgeStanSec!K59/86400</f>
        <v>4.2476851851851849E-2</v>
      </c>
      <c r="L59" s="168">
        <f>AgeStanSec!L59/86400</f>
        <v>5.3356481481481484E-2</v>
      </c>
      <c r="M59" s="168">
        <f>AgeStanSec!M59/86400</f>
        <v>5.6377314814814818E-2</v>
      </c>
      <c r="N59" s="168">
        <f>AgeStanSec!N59/86400</f>
        <v>6.7141203703703703E-2</v>
      </c>
      <c r="O59" s="168">
        <f>AgeStanSec!O59/86400</f>
        <v>8.144675925925926E-2</v>
      </c>
      <c r="P59" s="168">
        <f>AgeStanSec!P59/86400</f>
        <v>0.1165625</v>
      </c>
      <c r="Q59" s="168">
        <f>AgeStanSec!Q59/86400</f>
        <v>0.14172453703703702</v>
      </c>
      <c r="R59" s="168">
        <f>AgeStanSec!R59/86400</f>
        <v>0.2573611111111111</v>
      </c>
      <c r="S59" s="168">
        <f>AgeStanSec!S59/86400</f>
        <v>0.34186342592592595</v>
      </c>
      <c r="T59" s="168">
        <f>AgeStanSec!T59/86400</f>
        <v>0.57530092592592597</v>
      </c>
      <c r="U59" s="168">
        <f>AgeStanSec!U59/86400</f>
        <v>0.63037037037037036</v>
      </c>
      <c r="V59" s="168">
        <f>AgeStanSec!V59/86400</f>
        <v>0.83468750000000003</v>
      </c>
      <c r="W59" s="52"/>
    </row>
    <row r="60" spans="1:23" x14ac:dyDescent="0.2">
      <c r="A60" s="54">
        <v>59</v>
      </c>
      <c r="B60" s="302">
        <f>AgeStanSec!B60/86400</f>
        <v>3.6342592592592594E-3</v>
      </c>
      <c r="C60" s="299">
        <f>AgeStanSec!C60/86400</f>
        <v>1.2685185185185185E-2</v>
      </c>
      <c r="D60" s="167">
        <f>AgeStanSec!D60/86400</f>
        <v>1.53125E-2</v>
      </c>
      <c r="E60" s="168">
        <f>AgeStanSec!E60/86400</f>
        <v>1.6469907407407409E-2</v>
      </c>
      <c r="F60" s="168">
        <f>AgeStanSec!F60/86400</f>
        <v>2.0648148148148148E-2</v>
      </c>
      <c r="G60" s="168">
        <f>AgeStanSec!G60/86400</f>
        <v>2.0763888888888887E-2</v>
      </c>
      <c r="H60" s="168">
        <f>AgeStanSec!H60/86400</f>
        <v>2.6030092592592594E-2</v>
      </c>
      <c r="I60" s="168">
        <f>AgeStanSec!I60/86400</f>
        <v>3.15625E-2</v>
      </c>
      <c r="J60" s="168">
        <f>AgeStanSec!J60/86400</f>
        <v>4.0011574074074074E-2</v>
      </c>
      <c r="K60" s="168">
        <f>AgeStanSec!K60/86400</f>
        <v>4.3020833333333335E-2</v>
      </c>
      <c r="L60" s="168">
        <f>AgeStanSec!L60/86400</f>
        <v>5.4050925925925926E-2</v>
      </c>
      <c r="M60" s="168">
        <f>AgeStanSec!M60/86400</f>
        <v>5.7118055555555554E-2</v>
      </c>
      <c r="N60" s="168">
        <f>AgeStanSec!N60/86400</f>
        <v>6.8043981481481483E-2</v>
      </c>
      <c r="O60" s="168">
        <f>AgeStanSec!O60/86400</f>
        <v>8.2557870370370365E-2</v>
      </c>
      <c r="P60" s="168">
        <f>AgeStanSec!P60/86400</f>
        <v>0.11820601851851852</v>
      </c>
      <c r="Q60" s="168">
        <f>AgeStanSec!Q60/86400</f>
        <v>0.14371527777777779</v>
      </c>
      <c r="R60" s="168">
        <f>AgeStanSec!R60/86400</f>
        <v>0.26099537037037035</v>
      </c>
      <c r="S60" s="168">
        <f>AgeStanSec!S60/86400</f>
        <v>0.34667824074074072</v>
      </c>
      <c r="T60" s="168">
        <f>AgeStanSec!T60/86400</f>
        <v>0.58340277777777783</v>
      </c>
      <c r="U60" s="168">
        <f>AgeStanSec!U60/86400</f>
        <v>0.63924768518518515</v>
      </c>
      <c r="V60" s="168">
        <f>AgeStanSec!V60/86400</f>
        <v>0.84645833333333331</v>
      </c>
      <c r="W60" s="52"/>
    </row>
    <row r="61" spans="1:23" x14ac:dyDescent="0.2">
      <c r="A61" s="62">
        <v>60</v>
      </c>
      <c r="B61" s="303">
        <f>AgeStanSec!B61/86400</f>
        <v>3.6805555555555554E-3</v>
      </c>
      <c r="C61" s="300">
        <f>AgeStanSec!C61/86400</f>
        <v>1.2847222222222222E-2</v>
      </c>
      <c r="D61" s="169">
        <f>AgeStanSec!D61/86400</f>
        <v>1.5497685185185186E-2</v>
      </c>
      <c r="E61" s="169">
        <f>AgeStanSec!E61/86400</f>
        <v>1.6666666666666666E-2</v>
      </c>
      <c r="F61" s="169">
        <f>AgeStanSec!F61/86400</f>
        <v>2.0902777777777777E-2</v>
      </c>
      <c r="G61" s="169">
        <f>AgeStanSec!G61/86400</f>
        <v>2.1030092592592593E-2</v>
      </c>
      <c r="H61" s="169">
        <f>AgeStanSec!H61/86400</f>
        <v>2.6365740740740742E-2</v>
      </c>
      <c r="I61" s="169">
        <f>AgeStanSec!I61/86400</f>
        <v>3.1967592592592596E-2</v>
      </c>
      <c r="J61" s="169">
        <f>AgeStanSec!J61/86400</f>
        <v>4.0532407407407406E-2</v>
      </c>
      <c r="K61" s="169">
        <f>AgeStanSec!K61/86400</f>
        <v>4.358796296296296E-2</v>
      </c>
      <c r="L61" s="169">
        <f>AgeStanSec!L61/86400</f>
        <v>5.4780092592592596E-2</v>
      </c>
      <c r="M61" s="169">
        <f>AgeStanSec!M61/86400</f>
        <v>5.7881944444444444E-2</v>
      </c>
      <c r="N61" s="169">
        <f>AgeStanSec!N61/86400</f>
        <v>6.896990740740741E-2</v>
      </c>
      <c r="O61" s="169">
        <f>AgeStanSec!O61/86400</f>
        <v>8.369212962962963E-2</v>
      </c>
      <c r="P61" s="169">
        <f>AgeStanSec!P61/86400</f>
        <v>0.11988425925925926</v>
      </c>
      <c r="Q61" s="169">
        <f>AgeStanSec!Q61/86400</f>
        <v>0.14575231481481482</v>
      </c>
      <c r="R61" s="169">
        <f>AgeStanSec!R61/86400</f>
        <v>0.26468750000000002</v>
      </c>
      <c r="S61" s="169">
        <f>AgeStanSec!S61/86400</f>
        <v>0.35158564814814813</v>
      </c>
      <c r="T61" s="169">
        <f>AgeStanSec!T61/86400</f>
        <v>0.59166666666666667</v>
      </c>
      <c r="U61" s="169">
        <f>AgeStanSec!U61/86400</f>
        <v>0.64829861111111109</v>
      </c>
      <c r="V61" s="169">
        <f>AgeStanSec!V61/86400</f>
        <v>0.85843749999999996</v>
      </c>
      <c r="W61" s="52"/>
    </row>
    <row r="62" spans="1:23" x14ac:dyDescent="0.2">
      <c r="A62" s="54">
        <v>61</v>
      </c>
      <c r="B62" s="302">
        <f>AgeStanSec!B62/86400</f>
        <v>3.7268518518518519E-3</v>
      </c>
      <c r="C62" s="299">
        <f>AgeStanSec!C62/86400</f>
        <v>1.2997685185185185E-2</v>
      </c>
      <c r="D62" s="167">
        <f>AgeStanSec!D62/86400</f>
        <v>1.5694444444444445E-2</v>
      </c>
      <c r="E62" s="168">
        <f>AgeStanSec!E62/86400</f>
        <v>1.6875000000000001E-2</v>
      </c>
      <c r="F62" s="168">
        <f>AgeStanSec!F62/86400</f>
        <v>2.1168981481481483E-2</v>
      </c>
      <c r="G62" s="168">
        <f>AgeStanSec!G62/86400</f>
        <v>2.1296296296296296E-2</v>
      </c>
      <c r="H62" s="168">
        <f>AgeStanSec!H62/86400</f>
        <v>2.6701388888888889E-2</v>
      </c>
      <c r="I62" s="168">
        <f>AgeStanSec!I62/86400</f>
        <v>3.2384259259259258E-2</v>
      </c>
      <c r="J62" s="168">
        <f>AgeStanSec!J62/86400</f>
        <v>4.1064814814814818E-2</v>
      </c>
      <c r="K62" s="168">
        <f>AgeStanSec!K62/86400</f>
        <v>4.4166666666666667E-2</v>
      </c>
      <c r="L62" s="168">
        <f>AgeStanSec!L62/86400</f>
        <v>5.5509259259259258E-2</v>
      </c>
      <c r="M62" s="168">
        <f>AgeStanSec!M62/86400</f>
        <v>5.8657407407407408E-2</v>
      </c>
      <c r="N62" s="168">
        <f>AgeStanSec!N62/86400</f>
        <v>6.9918981481481485E-2</v>
      </c>
      <c r="O62" s="168">
        <f>AgeStanSec!O62/86400</f>
        <v>8.487268518518519E-2</v>
      </c>
      <c r="P62" s="168">
        <f>AgeStanSec!P62/86400</f>
        <v>0.12162037037037036</v>
      </c>
      <c r="Q62" s="168">
        <f>AgeStanSec!Q62/86400</f>
        <v>0.14787037037037037</v>
      </c>
      <c r="R62" s="168">
        <f>AgeStanSec!R62/86400</f>
        <v>0.26853009259259258</v>
      </c>
      <c r="S62" s="168">
        <f>AgeStanSec!S62/86400</f>
        <v>0.35668981481481482</v>
      </c>
      <c r="T62" s="168">
        <f>AgeStanSec!T62/86400</f>
        <v>0.60025462962962961</v>
      </c>
      <c r="U62" s="168">
        <f>AgeStanSec!U62/86400</f>
        <v>0.65770833333333334</v>
      </c>
      <c r="V62" s="168">
        <f>AgeStanSec!V62/86400</f>
        <v>0.87089120370370365</v>
      </c>
      <c r="W62" s="52"/>
    </row>
    <row r="63" spans="1:23" x14ac:dyDescent="0.2">
      <c r="A63" s="54">
        <v>62</v>
      </c>
      <c r="B63" s="302">
        <f>AgeStanSec!B63/86400</f>
        <v>3.7731481481481483E-3</v>
      </c>
      <c r="C63" s="299">
        <f>AgeStanSec!C63/86400</f>
        <v>1.3159722222222222E-2</v>
      </c>
      <c r="D63" s="167">
        <f>AgeStanSec!D63/86400</f>
        <v>1.5891203703703703E-2</v>
      </c>
      <c r="E63" s="168">
        <f>AgeStanSec!E63/86400</f>
        <v>1.7094907407407406E-2</v>
      </c>
      <c r="F63" s="168">
        <f>AgeStanSec!F63/86400</f>
        <v>2.1446759259259259E-2</v>
      </c>
      <c r="G63" s="168">
        <f>AgeStanSec!G63/86400</f>
        <v>2.1562499999999998E-2</v>
      </c>
      <c r="H63" s="168">
        <f>AgeStanSec!H63/86400</f>
        <v>2.704861111111111E-2</v>
      </c>
      <c r="I63" s="168">
        <f>AgeStanSec!I63/86400</f>
        <v>3.2812500000000001E-2</v>
      </c>
      <c r="J63" s="168">
        <f>AgeStanSec!J63/86400</f>
        <v>4.162037037037037E-2</v>
      </c>
      <c r="K63" s="168">
        <f>AgeStanSec!K63/86400</f>
        <v>4.4756944444444446E-2</v>
      </c>
      <c r="L63" s="168">
        <f>AgeStanSec!L63/86400</f>
        <v>5.6273148148148149E-2</v>
      </c>
      <c r="M63" s="168">
        <f>AgeStanSec!M63/86400</f>
        <v>5.9467592592592593E-2</v>
      </c>
      <c r="N63" s="168">
        <f>AgeStanSec!N63/86400</f>
        <v>7.0891203703703706E-2</v>
      </c>
      <c r="O63" s="168">
        <f>AgeStanSec!O63/86400</f>
        <v>8.6076388888888883E-2</v>
      </c>
      <c r="P63" s="168">
        <f>AgeStanSec!P63/86400</f>
        <v>0.1233912037037037</v>
      </c>
      <c r="Q63" s="168">
        <f>AgeStanSec!Q63/86400</f>
        <v>0.15002314814814816</v>
      </c>
      <c r="R63" s="168">
        <f>AgeStanSec!R63/86400</f>
        <v>0.2724421296296296</v>
      </c>
      <c r="S63" s="168">
        <f>AgeStanSec!S63/86400</f>
        <v>0.3618865740740741</v>
      </c>
      <c r="T63" s="168">
        <f>AgeStanSec!T63/86400</f>
        <v>0.60900462962962965</v>
      </c>
      <c r="U63" s="168">
        <f>AgeStanSec!U63/86400</f>
        <v>0.66729166666666662</v>
      </c>
      <c r="V63" s="168">
        <f>AgeStanSec!V63/86400</f>
        <v>0.88358796296296294</v>
      </c>
      <c r="W63" s="52"/>
    </row>
    <row r="64" spans="1:23" x14ac:dyDescent="0.2">
      <c r="A64" s="54">
        <v>63</v>
      </c>
      <c r="B64" s="302">
        <f>AgeStanSec!B64/86400</f>
        <v>3.8194444444444443E-3</v>
      </c>
      <c r="C64" s="299">
        <f>AgeStanSec!C64/86400</f>
        <v>1.3333333333333334E-2</v>
      </c>
      <c r="D64" s="167">
        <f>AgeStanSec!D64/86400</f>
        <v>1.6099537037037037E-2</v>
      </c>
      <c r="E64" s="168">
        <f>AgeStanSec!E64/86400</f>
        <v>1.7314814814814814E-2</v>
      </c>
      <c r="F64" s="168">
        <f>AgeStanSec!F64/86400</f>
        <v>2.1724537037037039E-2</v>
      </c>
      <c r="G64" s="168">
        <f>AgeStanSec!G64/86400</f>
        <v>2.1851851851851851E-2</v>
      </c>
      <c r="H64" s="168">
        <f>AgeStanSec!H64/86400</f>
        <v>2.7407407407407408E-2</v>
      </c>
      <c r="I64" s="168">
        <f>AgeStanSec!I64/86400</f>
        <v>3.3252314814814818E-2</v>
      </c>
      <c r="J64" s="168">
        <f>AgeStanSec!J64/86400</f>
        <v>4.2187500000000003E-2</v>
      </c>
      <c r="K64" s="168">
        <f>AgeStanSec!K64/86400</f>
        <v>4.5381944444444447E-2</v>
      </c>
      <c r="L64" s="168">
        <f>AgeStanSec!L64/86400</f>
        <v>5.7048611111111112E-2</v>
      </c>
      <c r="M64" s="168">
        <f>AgeStanSec!M64/86400</f>
        <v>6.0289351851851851E-2</v>
      </c>
      <c r="N64" s="168">
        <f>AgeStanSec!N64/86400</f>
        <v>7.1898148148148142E-2</v>
      </c>
      <c r="O64" s="168">
        <f>AgeStanSec!O64/86400</f>
        <v>8.7303240740740737E-2</v>
      </c>
      <c r="P64" s="168">
        <f>AgeStanSec!P64/86400</f>
        <v>0.12524305555555557</v>
      </c>
      <c r="Q64" s="168">
        <f>AgeStanSec!Q64/86400</f>
        <v>0.15226851851851853</v>
      </c>
      <c r="R64" s="168">
        <f>AgeStanSec!R64/86400</f>
        <v>0.27650462962962963</v>
      </c>
      <c r="S64" s="168">
        <f>AgeStanSec!S64/86400</f>
        <v>0.36729166666666668</v>
      </c>
      <c r="T64" s="168">
        <f>AgeStanSec!T64/86400</f>
        <v>0.61809027777777781</v>
      </c>
      <c r="U64" s="168">
        <f>AgeStanSec!U64/86400</f>
        <v>0.6772569444444444</v>
      </c>
      <c r="V64" s="168">
        <f>AgeStanSec!V64/86400</f>
        <v>0.89678240740740744</v>
      </c>
      <c r="W64" s="52"/>
    </row>
    <row r="65" spans="1:23" x14ac:dyDescent="0.2">
      <c r="A65" s="54">
        <v>64</v>
      </c>
      <c r="B65" s="302">
        <f>AgeStanSec!B65/86400</f>
        <v>3.8657407407407408E-3</v>
      </c>
      <c r="C65" s="299">
        <f>AgeStanSec!C65/86400</f>
        <v>1.3506944444444445E-2</v>
      </c>
      <c r="D65" s="167">
        <f>AgeStanSec!D65/86400</f>
        <v>1.6307870370370372E-2</v>
      </c>
      <c r="E65" s="168">
        <f>AgeStanSec!E65/86400</f>
        <v>1.7534722222222222E-2</v>
      </c>
      <c r="F65" s="168">
        <f>AgeStanSec!F65/86400</f>
        <v>2.2013888888888888E-2</v>
      </c>
      <c r="G65" s="168">
        <f>AgeStanSec!G65/86400</f>
        <v>2.2141203703703705E-2</v>
      </c>
      <c r="H65" s="168">
        <f>AgeStanSec!H65/86400</f>
        <v>2.7766203703703703E-2</v>
      </c>
      <c r="I65" s="168">
        <f>AgeStanSec!I65/86400</f>
        <v>3.3703703703703701E-2</v>
      </c>
      <c r="J65" s="168">
        <f>AgeStanSec!J65/86400</f>
        <v>4.2766203703703702E-2</v>
      </c>
      <c r="K65" s="168">
        <f>AgeStanSec!K65/86400</f>
        <v>4.6006944444444448E-2</v>
      </c>
      <c r="L65" s="168">
        <f>AgeStanSec!L65/86400</f>
        <v>5.7847222222222223E-2</v>
      </c>
      <c r="M65" s="168">
        <f>AgeStanSec!M65/86400</f>
        <v>6.1145833333333337E-2</v>
      </c>
      <c r="N65" s="168">
        <f>AgeStanSec!N65/86400</f>
        <v>7.2928240740740738E-2</v>
      </c>
      <c r="O65" s="168">
        <f>AgeStanSec!O65/86400</f>
        <v>8.8587962962962966E-2</v>
      </c>
      <c r="P65" s="168">
        <f>AgeStanSec!P65/86400</f>
        <v>0.12714120370370371</v>
      </c>
      <c r="Q65" s="168">
        <f>AgeStanSec!Q65/86400</f>
        <v>0.15457175925925926</v>
      </c>
      <c r="R65" s="168">
        <f>AgeStanSec!R65/86400</f>
        <v>0.28069444444444447</v>
      </c>
      <c r="S65" s="168">
        <f>AgeStanSec!S65/86400</f>
        <v>0.37285879629629631</v>
      </c>
      <c r="T65" s="168">
        <f>AgeStanSec!T65/86400</f>
        <v>0.62746527777777783</v>
      </c>
      <c r="U65" s="168">
        <f>AgeStanSec!U65/86400</f>
        <v>0.68752314814814819</v>
      </c>
      <c r="V65" s="168">
        <f>AgeStanSec!V65/86400</f>
        <v>0.91037037037037039</v>
      </c>
      <c r="W65" s="52"/>
    </row>
    <row r="66" spans="1:23" x14ac:dyDescent="0.2">
      <c r="A66" s="62">
        <v>65</v>
      </c>
      <c r="B66" s="303">
        <f>AgeStanSec!B66/86400</f>
        <v>3.9120370370370368E-3</v>
      </c>
      <c r="C66" s="300">
        <f>AgeStanSec!C66/86400</f>
        <v>1.3680555555555555E-2</v>
      </c>
      <c r="D66" s="169">
        <f>AgeStanSec!D66/86400</f>
        <v>1.6516203703703703E-2</v>
      </c>
      <c r="E66" s="169">
        <f>AgeStanSec!E66/86400</f>
        <v>1.7766203703703704E-2</v>
      </c>
      <c r="F66" s="169">
        <f>AgeStanSec!F66/86400</f>
        <v>2.2303240740740742E-2</v>
      </c>
      <c r="G66" s="169">
        <f>AgeStanSec!G66/86400</f>
        <v>2.2430555555555554E-2</v>
      </c>
      <c r="H66" s="169">
        <f>AgeStanSec!H66/86400</f>
        <v>2.8148148148148148E-2</v>
      </c>
      <c r="I66" s="169">
        <f>AgeStanSec!I66/86400</f>
        <v>3.4166666666666665E-2</v>
      </c>
      <c r="J66" s="169">
        <f>AgeStanSec!J66/86400</f>
        <v>4.3368055555555556E-2</v>
      </c>
      <c r="K66" s="169">
        <f>AgeStanSec!K66/86400</f>
        <v>4.6643518518518522E-2</v>
      </c>
      <c r="L66" s="169">
        <f>AgeStanSec!L66/86400</f>
        <v>5.8668981481481482E-2</v>
      </c>
      <c r="M66" s="169">
        <f>AgeStanSec!M66/86400</f>
        <v>6.2013888888888889E-2</v>
      </c>
      <c r="N66" s="169">
        <f>AgeStanSec!N66/86400</f>
        <v>7.3981481481481481E-2</v>
      </c>
      <c r="O66" s="169">
        <f>AgeStanSec!O66/86400</f>
        <v>8.9895833333333328E-2</v>
      </c>
      <c r="P66" s="169">
        <f>AgeStanSec!P66/86400</f>
        <v>0.12907407407407406</v>
      </c>
      <c r="Q66" s="169">
        <f>AgeStanSec!Q66/86400</f>
        <v>0.15693287037037038</v>
      </c>
      <c r="R66" s="169">
        <f>AgeStanSec!R66/86400</f>
        <v>0.28497685185185184</v>
      </c>
      <c r="S66" s="169">
        <f>AgeStanSec!S66/86400</f>
        <v>0.37854166666666667</v>
      </c>
      <c r="T66" s="169">
        <f>AgeStanSec!T66/86400</f>
        <v>0.63703703703703707</v>
      </c>
      <c r="U66" s="169">
        <f>AgeStanSec!U66/86400</f>
        <v>0.69800925925925927</v>
      </c>
      <c r="V66" s="169">
        <f>AgeStanSec!V66/86400</f>
        <v>0.92425925925925922</v>
      </c>
      <c r="W66" s="52"/>
    </row>
    <row r="67" spans="1:23" x14ac:dyDescent="0.2">
      <c r="A67" s="54">
        <v>66</v>
      </c>
      <c r="B67" s="302">
        <f>AgeStanSec!B67/86400</f>
        <v>3.9699074074074072E-3</v>
      </c>
      <c r="C67" s="299">
        <f>AgeStanSec!C67/86400</f>
        <v>1.3854166666666667E-2</v>
      </c>
      <c r="D67" s="167">
        <f>AgeStanSec!D67/86400</f>
        <v>1.6736111111111111E-2</v>
      </c>
      <c r="E67" s="168">
        <f>AgeStanSec!E67/86400</f>
        <v>1.800925925925926E-2</v>
      </c>
      <c r="F67" s="168">
        <f>AgeStanSec!F67/86400</f>
        <v>2.2604166666666668E-2</v>
      </c>
      <c r="G67" s="168">
        <f>AgeStanSec!G67/86400</f>
        <v>2.2731481481481481E-2</v>
      </c>
      <c r="H67" s="168">
        <f>AgeStanSec!H67/86400</f>
        <v>2.8530092592592593E-2</v>
      </c>
      <c r="I67" s="168">
        <f>AgeStanSec!I67/86400</f>
        <v>3.4641203703703702E-2</v>
      </c>
      <c r="J67" s="168">
        <f>AgeStanSec!J67/86400</f>
        <v>4.3981481481481483E-2</v>
      </c>
      <c r="K67" s="168">
        <f>AgeStanSec!K67/86400</f>
        <v>4.7314814814814816E-2</v>
      </c>
      <c r="L67" s="168">
        <f>AgeStanSec!L67/86400</f>
        <v>5.9525462962962961E-2</v>
      </c>
      <c r="M67" s="168">
        <f>AgeStanSec!M67/86400</f>
        <v>6.2916666666666662E-2</v>
      </c>
      <c r="N67" s="168">
        <f>AgeStanSec!N67/86400</f>
        <v>7.5081018518518519E-2</v>
      </c>
      <c r="O67" s="168">
        <f>AgeStanSec!O67/86400</f>
        <v>9.1249999999999998E-2</v>
      </c>
      <c r="P67" s="168">
        <f>AgeStanSec!P67/86400</f>
        <v>0.13108796296296296</v>
      </c>
      <c r="Q67" s="168">
        <f>AgeStanSec!Q67/86400</f>
        <v>0.15938657407407408</v>
      </c>
      <c r="R67" s="168">
        <f>AgeStanSec!R67/86400</f>
        <v>0.28943287037037035</v>
      </c>
      <c r="S67" s="168">
        <f>AgeStanSec!S67/86400</f>
        <v>0.38445601851851852</v>
      </c>
      <c r="T67" s="168">
        <f>AgeStanSec!T67/86400</f>
        <v>0.6469907407407407</v>
      </c>
      <c r="U67" s="168">
        <f>AgeStanSec!U67/86400</f>
        <v>0.70891203703703709</v>
      </c>
      <c r="V67" s="168">
        <f>AgeStanSec!V67/86400</f>
        <v>0.93870370370370371</v>
      </c>
      <c r="W67" s="52"/>
    </row>
    <row r="68" spans="1:23" x14ac:dyDescent="0.2">
      <c r="A68" s="54">
        <v>67</v>
      </c>
      <c r="B68" s="302">
        <f>AgeStanSec!B68/86400</f>
        <v>4.0162037037037041E-3</v>
      </c>
      <c r="C68" s="299">
        <f>AgeStanSec!C68/86400</f>
        <v>1.4039351851851851E-2</v>
      </c>
      <c r="D68" s="167">
        <f>AgeStanSec!D68/86400</f>
        <v>1.6967592592592593E-2</v>
      </c>
      <c r="E68" s="168">
        <f>AgeStanSec!E68/86400</f>
        <v>1.8252314814814815E-2</v>
      </c>
      <c r="F68" s="168">
        <f>AgeStanSec!F68/86400</f>
        <v>2.2916666666666665E-2</v>
      </c>
      <c r="G68" s="168">
        <f>AgeStanSec!G68/86400</f>
        <v>2.3043981481481481E-2</v>
      </c>
      <c r="H68" s="168">
        <f>AgeStanSec!H68/86400</f>
        <v>2.8935185185185185E-2</v>
      </c>
      <c r="I68" s="168">
        <f>AgeStanSec!I68/86400</f>
        <v>3.5127314814814813E-2</v>
      </c>
      <c r="J68" s="168">
        <f>AgeStanSec!J68/86400</f>
        <v>4.4606481481481483E-2</v>
      </c>
      <c r="K68" s="168">
        <f>AgeStanSec!K68/86400</f>
        <v>4.7997685185185185E-2</v>
      </c>
      <c r="L68" s="168">
        <f>AgeStanSec!L68/86400</f>
        <v>6.039351851851852E-2</v>
      </c>
      <c r="M68" s="168">
        <f>AgeStanSec!M68/86400</f>
        <v>6.384259259259259E-2</v>
      </c>
      <c r="N68" s="168">
        <f>AgeStanSec!N68/86400</f>
        <v>7.6203703703703704E-2</v>
      </c>
      <c r="O68" s="168">
        <f>AgeStanSec!O68/86400</f>
        <v>9.2650462962962962E-2</v>
      </c>
      <c r="P68" s="168">
        <f>AgeStanSec!P68/86400</f>
        <v>0.13315972222222222</v>
      </c>
      <c r="Q68" s="168">
        <f>AgeStanSec!Q68/86400</f>
        <v>0.16188657407407409</v>
      </c>
      <c r="R68" s="168">
        <f>AgeStanSec!R68/86400</f>
        <v>0.29398148148148145</v>
      </c>
      <c r="S68" s="168">
        <f>AgeStanSec!S68/86400</f>
        <v>0.39050925925925928</v>
      </c>
      <c r="T68" s="168">
        <f>AgeStanSec!T68/86400</f>
        <v>0.65716435185185185</v>
      </c>
      <c r="U68" s="168">
        <f>AgeStanSec!U68/86400</f>
        <v>0.72006944444444443</v>
      </c>
      <c r="V68" s="168">
        <f>AgeStanSec!V68/86400</f>
        <v>0.95347222222222228</v>
      </c>
      <c r="W68" s="52"/>
    </row>
    <row r="69" spans="1:23" x14ac:dyDescent="0.2">
      <c r="A69" s="54">
        <v>68</v>
      </c>
      <c r="B69" s="302">
        <f>AgeStanSec!B69/86400</f>
        <v>4.0740740740740737E-3</v>
      </c>
      <c r="C69" s="299">
        <f>AgeStanSec!C69/86400</f>
        <v>1.4236111111111111E-2</v>
      </c>
      <c r="D69" s="167">
        <f>AgeStanSec!D69/86400</f>
        <v>1.7199074074074075E-2</v>
      </c>
      <c r="E69" s="168">
        <f>AgeStanSec!E69/86400</f>
        <v>1.849537037037037E-2</v>
      </c>
      <c r="F69" s="168">
        <f>AgeStanSec!F69/86400</f>
        <v>2.3229166666666665E-2</v>
      </c>
      <c r="G69" s="168">
        <f>AgeStanSec!G69/86400</f>
        <v>2.3368055555555555E-2</v>
      </c>
      <c r="H69" s="168">
        <f>AgeStanSec!H69/86400</f>
        <v>2.9340277777777778E-2</v>
      </c>
      <c r="I69" s="168">
        <f>AgeStanSec!I69/86400</f>
        <v>3.5636574074074077E-2</v>
      </c>
      <c r="J69" s="168">
        <f>AgeStanSec!J69/86400</f>
        <v>4.5254629629629631E-2</v>
      </c>
      <c r="K69" s="168">
        <f>AgeStanSec!K69/86400</f>
        <v>4.8692129629629627E-2</v>
      </c>
      <c r="L69" s="168">
        <f>AgeStanSec!L69/86400</f>
        <v>6.1296296296296293E-2</v>
      </c>
      <c r="M69" s="168">
        <f>AgeStanSec!M69/86400</f>
        <v>6.4791666666666664E-2</v>
      </c>
      <c r="N69" s="168">
        <f>AgeStanSec!N69/86400</f>
        <v>7.7361111111111117E-2</v>
      </c>
      <c r="O69" s="168">
        <f>AgeStanSec!O69/86400</f>
        <v>9.4085648148148154E-2</v>
      </c>
      <c r="P69" s="168">
        <f>AgeStanSec!P69/86400</f>
        <v>0.13530092592592594</v>
      </c>
      <c r="Q69" s="168">
        <f>AgeStanSec!Q69/86400</f>
        <v>0.16450231481481481</v>
      </c>
      <c r="R69" s="168">
        <f>AgeStanSec!R69/86400</f>
        <v>0.29872685185185183</v>
      </c>
      <c r="S69" s="168">
        <f>AgeStanSec!S69/86400</f>
        <v>0.39680555555555558</v>
      </c>
      <c r="T69" s="168">
        <f>AgeStanSec!T69/86400</f>
        <v>0.66776620370370365</v>
      </c>
      <c r="U69" s="168">
        <f>AgeStanSec!U69/86400</f>
        <v>0.73168981481481477</v>
      </c>
      <c r="V69" s="168">
        <f>AgeStanSec!V69/86400</f>
        <v>0.96885416666666668</v>
      </c>
      <c r="W69" s="52"/>
    </row>
    <row r="70" spans="1:23" x14ac:dyDescent="0.2">
      <c r="A70" s="54">
        <v>69</v>
      </c>
      <c r="B70" s="302">
        <f>AgeStanSec!B70/86400</f>
        <v>4.1319444444444442E-3</v>
      </c>
      <c r="C70" s="299">
        <f>AgeStanSec!C70/86400</f>
        <v>1.4421296296296297E-2</v>
      </c>
      <c r="D70" s="167">
        <f>AgeStanSec!D70/86400</f>
        <v>1.7430555555555557E-2</v>
      </c>
      <c r="E70" s="168">
        <f>AgeStanSec!E70/86400</f>
        <v>1.8749999999999999E-2</v>
      </c>
      <c r="F70" s="168">
        <f>AgeStanSec!F70/86400</f>
        <v>2.3564814814814816E-2</v>
      </c>
      <c r="G70" s="168">
        <f>AgeStanSec!G70/86400</f>
        <v>2.3703703703703703E-2</v>
      </c>
      <c r="H70" s="168">
        <f>AgeStanSec!H70/86400</f>
        <v>2.9756944444444444E-2</v>
      </c>
      <c r="I70" s="168">
        <f>AgeStanSec!I70/86400</f>
        <v>3.6157407407407409E-2</v>
      </c>
      <c r="J70" s="168">
        <f>AgeStanSec!J70/86400</f>
        <v>4.5925925925925926E-2</v>
      </c>
      <c r="K70" s="168">
        <f>AgeStanSec!K70/86400</f>
        <v>4.9421296296296297E-2</v>
      </c>
      <c r="L70" s="168">
        <f>AgeStanSec!L70/86400</f>
        <v>6.222222222222222E-2</v>
      </c>
      <c r="M70" s="168">
        <f>AgeStanSec!M70/86400</f>
        <v>6.5775462962962966E-2</v>
      </c>
      <c r="N70" s="168">
        <f>AgeStanSec!N70/86400</f>
        <v>7.856481481481481E-2</v>
      </c>
      <c r="O70" s="168">
        <f>AgeStanSec!O70/86400</f>
        <v>9.5567129629629627E-2</v>
      </c>
      <c r="P70" s="168">
        <f>AgeStanSec!P70/86400</f>
        <v>0.13752314814814814</v>
      </c>
      <c r="Q70" s="168">
        <f>AgeStanSec!Q70/86400</f>
        <v>0.16719907407407408</v>
      </c>
      <c r="R70" s="168">
        <f>AgeStanSec!R70/86400</f>
        <v>0.3036226851851852</v>
      </c>
      <c r="S70" s="168">
        <f>AgeStanSec!S70/86400</f>
        <v>0.40331018518518519</v>
      </c>
      <c r="T70" s="168">
        <f>AgeStanSec!T70/86400</f>
        <v>0.67871527777777774</v>
      </c>
      <c r="U70" s="168">
        <f>AgeStanSec!U70/86400</f>
        <v>0.74368055555555557</v>
      </c>
      <c r="V70" s="168">
        <f>AgeStanSec!V70/86400</f>
        <v>0.98473379629629632</v>
      </c>
      <c r="W70" s="52"/>
    </row>
    <row r="71" spans="1:23" x14ac:dyDescent="0.2">
      <c r="A71" s="62">
        <v>70</v>
      </c>
      <c r="B71" s="303">
        <f>AgeStanSec!B71/86400</f>
        <v>4.1898148148148146E-3</v>
      </c>
      <c r="C71" s="300">
        <f>AgeStanSec!C71/86400</f>
        <v>1.462962962962963E-2</v>
      </c>
      <c r="D71" s="169">
        <f>AgeStanSec!D71/86400</f>
        <v>1.7673611111111112E-2</v>
      </c>
      <c r="E71" s="169">
        <f>AgeStanSec!E71/86400</f>
        <v>1.9016203703703705E-2</v>
      </c>
      <c r="F71" s="169">
        <f>AgeStanSec!F71/86400</f>
        <v>2.3900462962962964E-2</v>
      </c>
      <c r="G71" s="169">
        <f>AgeStanSec!G71/86400</f>
        <v>2.4039351851851853E-2</v>
      </c>
      <c r="H71" s="169">
        <f>AgeStanSec!H71/86400</f>
        <v>3.019675925925926E-2</v>
      </c>
      <c r="I71" s="169">
        <f>AgeStanSec!I71/86400</f>
        <v>3.6689814814814814E-2</v>
      </c>
      <c r="J71" s="169">
        <f>AgeStanSec!J71/86400</f>
        <v>4.6608796296296294E-2</v>
      </c>
      <c r="K71" s="169">
        <f>AgeStanSec!K71/86400</f>
        <v>5.016203703703704E-2</v>
      </c>
      <c r="L71" s="169">
        <f>AgeStanSec!L71/86400</f>
        <v>6.3171296296296295E-2</v>
      </c>
      <c r="M71" s="169">
        <f>AgeStanSec!M71/86400</f>
        <v>6.6793981481481482E-2</v>
      </c>
      <c r="N71" s="169">
        <f>AgeStanSec!N71/86400</f>
        <v>7.9780092592592597E-2</v>
      </c>
      <c r="O71" s="169">
        <f>AgeStanSec!O71/86400</f>
        <v>9.7094907407407408E-2</v>
      </c>
      <c r="P71" s="169">
        <f>AgeStanSec!P71/86400</f>
        <v>0.13979166666666668</v>
      </c>
      <c r="Q71" s="169">
        <f>AgeStanSec!Q71/86400</f>
        <v>0.16996527777777778</v>
      </c>
      <c r="R71" s="169">
        <f>AgeStanSec!R71/86400</f>
        <v>0.30864583333333334</v>
      </c>
      <c r="S71" s="169">
        <f>AgeStanSec!S71/86400</f>
        <v>0.40997685185185184</v>
      </c>
      <c r="T71" s="169">
        <f>AgeStanSec!T71/86400</f>
        <v>0.6899305555555556</v>
      </c>
      <c r="U71" s="169">
        <f>AgeStanSec!U71/86400</f>
        <v>0.75596064814814812</v>
      </c>
      <c r="V71" s="169"/>
      <c r="W71" s="52"/>
    </row>
    <row r="72" spans="1:23" x14ac:dyDescent="0.2">
      <c r="A72" s="54">
        <v>71</v>
      </c>
      <c r="B72" s="302">
        <f>AgeStanSec!B72/86400</f>
        <v>4.2476851851851851E-3</v>
      </c>
      <c r="C72" s="299">
        <f>AgeStanSec!C72/86400</f>
        <v>1.4837962962962963E-2</v>
      </c>
      <c r="D72" s="167">
        <f>AgeStanSec!D72/86400</f>
        <v>1.7928240740740741E-2</v>
      </c>
      <c r="E72" s="168">
        <f>AgeStanSec!E72/86400</f>
        <v>1.9293981481481481E-2</v>
      </c>
      <c r="F72" s="168">
        <f>AgeStanSec!F72/86400</f>
        <v>2.4247685185185185E-2</v>
      </c>
      <c r="G72" s="168">
        <f>AgeStanSec!G72/86400</f>
        <v>2.4386574074074074E-2</v>
      </c>
      <c r="H72" s="168">
        <f>AgeStanSec!H72/86400</f>
        <v>3.0636574074074073E-2</v>
      </c>
      <c r="I72" s="168">
        <f>AgeStanSec!I72/86400</f>
        <v>3.72337962962963E-2</v>
      </c>
      <c r="J72" s="168">
        <f>AgeStanSec!J72/86400</f>
        <v>4.732638888888889E-2</v>
      </c>
      <c r="K72" s="168">
        <f>AgeStanSec!K72/86400</f>
        <v>5.0937499999999997E-2</v>
      </c>
      <c r="L72" s="168">
        <f>AgeStanSec!L72/86400</f>
        <v>6.4155092592592597E-2</v>
      </c>
      <c r="M72" s="168">
        <f>AgeStanSec!M72/86400</f>
        <v>6.7835648148148145E-2</v>
      </c>
      <c r="N72" s="168">
        <f>AgeStanSec!N72/86400</f>
        <v>8.1064814814814812E-2</v>
      </c>
      <c r="O72" s="168">
        <f>AgeStanSec!O72/86400</f>
        <v>9.8668981481481483E-2</v>
      </c>
      <c r="P72" s="168">
        <f>AgeStanSec!P72/86400</f>
        <v>0.14216435185185186</v>
      </c>
      <c r="Q72" s="168">
        <f>AgeStanSec!Q72/86400</f>
        <v>0.17284722222222224</v>
      </c>
      <c r="R72" s="168">
        <f>AgeStanSec!R72/86400</f>
        <v>0.31387731481481479</v>
      </c>
      <c r="S72" s="168">
        <f>AgeStanSec!S72/86400</f>
        <v>0.41692129629629632</v>
      </c>
      <c r="T72" s="168">
        <f>AgeStanSec!T72/86400</f>
        <v>0.70162037037037039</v>
      </c>
      <c r="U72" s="168">
        <f>AgeStanSec!U72/86400</f>
        <v>0.76877314814814812</v>
      </c>
      <c r="V72" s="168"/>
      <c r="W72" s="52"/>
    </row>
    <row r="73" spans="1:23" x14ac:dyDescent="0.2">
      <c r="A73" s="54">
        <v>72</v>
      </c>
      <c r="B73" s="302">
        <f>AgeStanSec!B73/86400</f>
        <v>4.3055555555555555E-3</v>
      </c>
      <c r="C73" s="299">
        <f>AgeStanSec!C73/86400</f>
        <v>1.5046296296296295E-2</v>
      </c>
      <c r="D73" s="167">
        <f>AgeStanSec!D73/86400</f>
        <v>1.8194444444444444E-2</v>
      </c>
      <c r="E73" s="168">
        <f>AgeStanSec!E73/86400</f>
        <v>1.9571759259259261E-2</v>
      </c>
      <c r="F73" s="168">
        <f>AgeStanSec!F73/86400</f>
        <v>2.4606481481481483E-2</v>
      </c>
      <c r="G73" s="168">
        <f>AgeStanSec!G73/86400</f>
        <v>2.4745370370370369E-2</v>
      </c>
      <c r="H73" s="168">
        <f>AgeStanSec!H73/86400</f>
        <v>3.1099537037037037E-2</v>
      </c>
      <c r="I73" s="168">
        <f>AgeStanSec!I73/86400</f>
        <v>3.7800925925925925E-2</v>
      </c>
      <c r="J73" s="168">
        <f>AgeStanSec!J73/86400</f>
        <v>4.8055555555555553E-2</v>
      </c>
      <c r="K73" s="168">
        <f>AgeStanSec!K73/86400</f>
        <v>5.1724537037037034E-2</v>
      </c>
      <c r="L73" s="168">
        <f>AgeStanSec!L73/86400</f>
        <v>6.5173611111111113E-2</v>
      </c>
      <c r="M73" s="168">
        <f>AgeStanSec!M73/86400</f>
        <v>6.8912037037037036E-2</v>
      </c>
      <c r="N73" s="168">
        <f>AgeStanSec!N73/86400</f>
        <v>8.2384259259259254E-2</v>
      </c>
      <c r="O73" s="168">
        <f>AgeStanSec!O73/86400</f>
        <v>0.1003125</v>
      </c>
      <c r="P73" s="168">
        <f>AgeStanSec!P73/86400</f>
        <v>0.14459490740740741</v>
      </c>
      <c r="Q73" s="168">
        <f>AgeStanSec!Q73/86400</f>
        <v>0.17579861111111111</v>
      </c>
      <c r="R73" s="168">
        <f>AgeStanSec!R73/86400</f>
        <v>0.31923611111111111</v>
      </c>
      <c r="S73" s="168">
        <f>AgeStanSec!S73/86400</f>
        <v>0.42405092592592591</v>
      </c>
      <c r="T73" s="168">
        <f>AgeStanSec!T73/86400</f>
        <v>0.71361111111111108</v>
      </c>
      <c r="U73" s="168">
        <f>AgeStanSec!U73/86400</f>
        <v>0.78190972222222221</v>
      </c>
      <c r="V73" s="168"/>
      <c r="W73" s="52"/>
    </row>
    <row r="74" spans="1:23" x14ac:dyDescent="0.2">
      <c r="A74" s="54">
        <v>73</v>
      </c>
      <c r="B74" s="302">
        <f>AgeStanSec!B74/86400</f>
        <v>4.363425925925926E-3</v>
      </c>
      <c r="C74" s="299">
        <f>AgeStanSec!C74/86400</f>
        <v>1.5266203703703704E-2</v>
      </c>
      <c r="D74" s="167">
        <f>AgeStanSec!D74/86400</f>
        <v>1.846064814814815E-2</v>
      </c>
      <c r="E74" s="168">
        <f>AgeStanSec!E74/86400</f>
        <v>1.9861111111111111E-2</v>
      </c>
      <c r="F74" s="168">
        <f>AgeStanSec!F74/86400</f>
        <v>2.4976851851851851E-2</v>
      </c>
      <c r="G74" s="168">
        <f>AgeStanSec!G74/86400</f>
        <v>2.5115740740740741E-2</v>
      </c>
      <c r="H74" s="168">
        <f>AgeStanSec!H74/86400</f>
        <v>3.1574074074074074E-2</v>
      </c>
      <c r="I74" s="168">
        <f>AgeStanSec!I74/86400</f>
        <v>3.8379629629629632E-2</v>
      </c>
      <c r="J74" s="168">
        <f>AgeStanSec!J74/86400</f>
        <v>4.880787037037037E-2</v>
      </c>
      <c r="K74" s="168">
        <f>AgeStanSec!K74/86400</f>
        <v>5.2546296296296299E-2</v>
      </c>
      <c r="L74" s="168">
        <f>AgeStanSec!L74/86400</f>
        <v>6.6215277777777776E-2</v>
      </c>
      <c r="M74" s="168">
        <f>AgeStanSec!M74/86400</f>
        <v>7.0023148148148154E-2</v>
      </c>
      <c r="N74" s="168">
        <f>AgeStanSec!N74/86400</f>
        <v>8.3726851851851858E-2</v>
      </c>
      <c r="O74" s="168">
        <f>AgeStanSec!O74/86400</f>
        <v>0.10199074074074074</v>
      </c>
      <c r="P74" s="168">
        <f>AgeStanSec!P74/86400</f>
        <v>0.14712962962962964</v>
      </c>
      <c r="Q74" s="168">
        <f>AgeStanSec!Q74/86400</f>
        <v>0.17887731481481481</v>
      </c>
      <c r="R74" s="168">
        <f>AgeStanSec!R74/86400</f>
        <v>0.32483796296296297</v>
      </c>
      <c r="S74" s="168">
        <f>AgeStanSec!S74/86400</f>
        <v>0.43148148148148147</v>
      </c>
      <c r="T74" s="168">
        <f>AgeStanSec!T74/86400</f>
        <v>0.72612268518518519</v>
      </c>
      <c r="U74" s="168">
        <f>AgeStanSec!U74/86400</f>
        <v>0.79562500000000003</v>
      </c>
      <c r="V74" s="168"/>
      <c r="W74" s="52"/>
    </row>
    <row r="75" spans="1:23" x14ac:dyDescent="0.2">
      <c r="A75" s="54">
        <v>74</v>
      </c>
      <c r="B75" s="302">
        <f>AgeStanSec!B75/86400</f>
        <v>4.43287037037037E-3</v>
      </c>
      <c r="C75" s="299">
        <f>AgeStanSec!C75/86400</f>
        <v>1.5486111111111112E-2</v>
      </c>
      <c r="D75" s="167">
        <f>AgeStanSec!D75/86400</f>
        <v>1.8726851851851852E-2</v>
      </c>
      <c r="E75" s="168">
        <f>AgeStanSec!E75/86400</f>
        <v>2.0162037037037037E-2</v>
      </c>
      <c r="F75" s="168">
        <f>AgeStanSec!F75/86400</f>
        <v>2.5347222222222222E-2</v>
      </c>
      <c r="G75" s="168">
        <f>AgeStanSec!G75/86400</f>
        <v>2.5497685185185186E-2</v>
      </c>
      <c r="H75" s="168">
        <f>AgeStanSec!H75/86400</f>
        <v>3.2060185185185185E-2</v>
      </c>
      <c r="I75" s="168">
        <f>AgeStanSec!I75/86400</f>
        <v>3.8993055555555559E-2</v>
      </c>
      <c r="J75" s="168">
        <f>AgeStanSec!J75/86400</f>
        <v>4.9594907407407407E-2</v>
      </c>
      <c r="K75" s="168">
        <f>AgeStanSec!K75/86400</f>
        <v>5.3379629629629631E-2</v>
      </c>
      <c r="L75" s="168">
        <f>AgeStanSec!L75/86400</f>
        <v>6.7303240740740747E-2</v>
      </c>
      <c r="M75" s="168">
        <f>AgeStanSec!M75/86400</f>
        <v>7.1168981481481486E-2</v>
      </c>
      <c r="N75" s="168">
        <f>AgeStanSec!N75/86400</f>
        <v>8.5138888888888889E-2</v>
      </c>
      <c r="O75" s="168">
        <f>AgeStanSec!O75/86400</f>
        <v>0.10373842592592593</v>
      </c>
      <c r="P75" s="168">
        <f>AgeStanSec!P75/86400</f>
        <v>0.14975694444444446</v>
      </c>
      <c r="Q75" s="168">
        <f>AgeStanSec!Q75/86400</f>
        <v>0.18207175925925925</v>
      </c>
      <c r="R75" s="168">
        <f>AgeStanSec!R75/86400</f>
        <v>0.3306365740740741</v>
      </c>
      <c r="S75" s="168">
        <f>AgeStanSec!S75/86400</f>
        <v>0.43918981481481484</v>
      </c>
      <c r="T75" s="168">
        <f>AgeStanSec!T75/86400</f>
        <v>0.73908564814814814</v>
      </c>
      <c r="U75" s="168">
        <f>AgeStanSec!U75/86400</f>
        <v>0.80982638888888892</v>
      </c>
      <c r="V75" s="168"/>
      <c r="W75" s="52"/>
    </row>
    <row r="76" spans="1:23" x14ac:dyDescent="0.2">
      <c r="A76" s="62">
        <v>75</v>
      </c>
      <c r="B76" s="303">
        <f>AgeStanSec!B76/86400</f>
        <v>4.5023148148148149E-3</v>
      </c>
      <c r="C76" s="300">
        <f>AgeStanSec!C76/86400</f>
        <v>1.5717592592592592E-2</v>
      </c>
      <c r="D76" s="169">
        <f>AgeStanSec!D76/86400</f>
        <v>1.9016203703703705E-2</v>
      </c>
      <c r="E76" s="169">
        <f>AgeStanSec!E76/86400</f>
        <v>2.0462962962962964E-2</v>
      </c>
      <c r="F76" s="169">
        <f>AgeStanSec!F76/86400</f>
        <v>2.5740740740740741E-2</v>
      </c>
      <c r="G76" s="169">
        <f>AgeStanSec!G76/86400</f>
        <v>2.5891203703703704E-2</v>
      </c>
      <c r="H76" s="169">
        <f>AgeStanSec!H76/86400</f>
        <v>3.2569444444444443E-2</v>
      </c>
      <c r="I76" s="169">
        <f>AgeStanSec!I76/86400</f>
        <v>3.9606481481481479E-2</v>
      </c>
      <c r="J76" s="169">
        <f>AgeStanSec!J76/86400</f>
        <v>5.0393518518518518E-2</v>
      </c>
      <c r="K76" s="169">
        <f>AgeStanSec!K76/86400</f>
        <v>5.4259259259259257E-2</v>
      </c>
      <c r="L76" s="169">
        <f>AgeStanSec!L76/86400</f>
        <v>6.8425925925925932E-2</v>
      </c>
      <c r="M76" s="169">
        <f>AgeStanSec!M76/86400</f>
        <v>7.2361111111111112E-2</v>
      </c>
      <c r="N76" s="169">
        <f>AgeStanSec!N76/86400</f>
        <v>8.6574074074074067E-2</v>
      </c>
      <c r="O76" s="169">
        <f>AgeStanSec!O76/86400</f>
        <v>0.10555555555555556</v>
      </c>
      <c r="P76" s="169">
        <f>AgeStanSec!P76/86400</f>
        <v>0.15254629629629629</v>
      </c>
      <c r="Q76" s="169">
        <f>AgeStanSec!Q76/86400</f>
        <v>0.18547453703703703</v>
      </c>
      <c r="R76" s="169">
        <f>AgeStanSec!R76/86400</f>
        <v>0.33680555555555558</v>
      </c>
      <c r="S76" s="169">
        <f>AgeStanSec!S76/86400</f>
        <v>0.44739583333333333</v>
      </c>
      <c r="T76" s="169">
        <f>AgeStanSec!T76/86400</f>
        <v>0.75289351851851849</v>
      </c>
      <c r="U76" s="169">
        <f>AgeStanSec!U76/86400</f>
        <v>0.82495370370370369</v>
      </c>
      <c r="V76" s="169"/>
      <c r="W76" s="52"/>
    </row>
    <row r="77" spans="1:23" x14ac:dyDescent="0.2">
      <c r="A77" s="54">
        <v>76</v>
      </c>
      <c r="B77" s="302">
        <f>AgeStanSec!B77/86400</f>
        <v>4.5717592592592589E-3</v>
      </c>
      <c r="C77" s="299">
        <f>AgeStanSec!C77/86400</f>
        <v>1.5960648148148147E-2</v>
      </c>
      <c r="D77" s="167">
        <f>AgeStanSec!D77/86400</f>
        <v>1.9305555555555555E-2</v>
      </c>
      <c r="E77" s="168">
        <f>AgeStanSec!E77/86400</f>
        <v>2.0787037037037038E-2</v>
      </c>
      <c r="F77" s="168">
        <f>AgeStanSec!F77/86400</f>
        <v>2.6145833333333333E-2</v>
      </c>
      <c r="G77" s="168">
        <f>AgeStanSec!G77/86400</f>
        <v>2.6296296296296297E-2</v>
      </c>
      <c r="H77" s="168">
        <f>AgeStanSec!H77/86400</f>
        <v>3.3101851851851855E-2</v>
      </c>
      <c r="I77" s="168">
        <f>AgeStanSec!I77/86400</f>
        <v>4.0266203703703707E-2</v>
      </c>
      <c r="J77" s="168">
        <f>AgeStanSec!J77/86400</f>
        <v>5.1238425925925923E-2</v>
      </c>
      <c r="K77" s="168">
        <f>AgeStanSec!K77/86400</f>
        <v>5.5173611111111111E-2</v>
      </c>
      <c r="L77" s="168">
        <f>AgeStanSec!L77/86400</f>
        <v>6.9571759259259264E-2</v>
      </c>
      <c r="M77" s="168">
        <f>AgeStanSec!M77/86400</f>
        <v>7.3587962962962966E-2</v>
      </c>
      <c r="N77" s="168">
        <f>AgeStanSec!N77/86400</f>
        <v>8.8101851851851848E-2</v>
      </c>
      <c r="O77" s="168">
        <f>AgeStanSec!O77/86400</f>
        <v>0.1075</v>
      </c>
      <c r="P77" s="168">
        <f>AgeStanSec!P77/86400</f>
        <v>0.15569444444444444</v>
      </c>
      <c r="Q77" s="168">
        <f>AgeStanSec!Q77/86400</f>
        <v>0.18929398148148149</v>
      </c>
      <c r="R77" s="168">
        <f>AgeStanSec!R77/86400</f>
        <v>0.34373842592592591</v>
      </c>
      <c r="S77" s="168">
        <f>AgeStanSec!S77/86400</f>
        <v>0.45659722222222221</v>
      </c>
      <c r="T77" s="168">
        <f>AgeStanSec!T77/86400</f>
        <v>0.76837962962962958</v>
      </c>
      <c r="U77" s="168">
        <f>AgeStanSec!U77/86400</f>
        <v>0.84192129629629631</v>
      </c>
      <c r="V77" s="168"/>
      <c r="W77" s="52"/>
    </row>
    <row r="78" spans="1:23" x14ac:dyDescent="0.2">
      <c r="A78" s="54">
        <v>77</v>
      </c>
      <c r="B78" s="302">
        <f>AgeStanSec!B78/86400</f>
        <v>4.6412037037037038E-3</v>
      </c>
      <c r="C78" s="299">
        <f>AgeStanSec!C78/86400</f>
        <v>1.6203703703703703E-2</v>
      </c>
      <c r="D78" s="167">
        <f>AgeStanSec!D78/86400</f>
        <v>1.9606481481481482E-2</v>
      </c>
      <c r="E78" s="168">
        <f>AgeStanSec!E78/86400</f>
        <v>2.1111111111111112E-2</v>
      </c>
      <c r="F78" s="168">
        <f>AgeStanSec!F78/86400</f>
        <v>2.6574074074074073E-2</v>
      </c>
      <c r="G78" s="168">
        <f>AgeStanSec!G78/86400</f>
        <v>2.673611111111111E-2</v>
      </c>
      <c r="H78" s="168">
        <f>AgeStanSec!H78/86400</f>
        <v>3.3703703703703701E-2</v>
      </c>
      <c r="I78" s="168">
        <f>AgeStanSec!I78/86400</f>
        <v>4.099537037037037E-2</v>
      </c>
      <c r="J78" s="168">
        <f>AgeStanSec!J78/86400</f>
        <v>5.2164351851851851E-2</v>
      </c>
      <c r="K78" s="168">
        <f>AgeStanSec!K78/86400</f>
        <v>5.6157407407407406E-2</v>
      </c>
      <c r="L78" s="168">
        <f>AgeStanSec!L78/86400</f>
        <v>7.0821759259259265E-2</v>
      </c>
      <c r="M78" s="168">
        <f>AgeStanSec!M78/86400</f>
        <v>7.4918981481481475E-2</v>
      </c>
      <c r="N78" s="168">
        <f>AgeStanSec!N78/86400</f>
        <v>8.9780092592592592E-2</v>
      </c>
      <c r="O78" s="168">
        <f>AgeStanSec!O78/86400</f>
        <v>0.10965277777777778</v>
      </c>
      <c r="P78" s="168">
        <f>AgeStanSec!P78/86400</f>
        <v>0.15914351851851852</v>
      </c>
      <c r="Q78" s="168">
        <f>AgeStanSec!Q78/86400</f>
        <v>0.19349537037037037</v>
      </c>
      <c r="R78" s="168">
        <f>AgeStanSec!R78/86400</f>
        <v>0.35137731481481482</v>
      </c>
      <c r="S78" s="168">
        <f>AgeStanSec!S78/86400</f>
        <v>0.46673611111111113</v>
      </c>
      <c r="T78" s="168">
        <f>AgeStanSec!T78/86400</f>
        <v>0.78545138888888888</v>
      </c>
      <c r="U78" s="168">
        <f>AgeStanSec!U78/86400</f>
        <v>0.86063657407407412</v>
      </c>
      <c r="V78" s="168"/>
      <c r="W78" s="52"/>
    </row>
    <row r="79" spans="1:23" x14ac:dyDescent="0.2">
      <c r="A79" s="54">
        <v>78</v>
      </c>
      <c r="B79" s="302">
        <f>AgeStanSec!B79/86400</f>
        <v>4.7106481481481478E-3</v>
      </c>
      <c r="C79" s="299">
        <f>AgeStanSec!C79/86400</f>
        <v>1.6458333333333332E-2</v>
      </c>
      <c r="D79" s="167">
        <f>AgeStanSec!D79/86400</f>
        <v>1.9918981481481482E-2</v>
      </c>
      <c r="E79" s="168">
        <f>AgeStanSec!E79/86400</f>
        <v>2.1446759259259259E-2</v>
      </c>
      <c r="F79" s="168">
        <f>AgeStanSec!F79/86400</f>
        <v>2.7060185185185184E-2</v>
      </c>
      <c r="G79" s="168">
        <f>AgeStanSec!G79/86400</f>
        <v>2.7222222222222221E-2</v>
      </c>
      <c r="H79" s="168">
        <f>AgeStanSec!H79/86400</f>
        <v>3.4363425925925929E-2</v>
      </c>
      <c r="I79" s="168">
        <f>AgeStanSec!I79/86400</f>
        <v>4.1805555555555554E-2</v>
      </c>
      <c r="J79" s="168">
        <f>AgeStanSec!J79/86400</f>
        <v>5.3194444444444447E-2</v>
      </c>
      <c r="K79" s="168">
        <f>AgeStanSec!K79/86400</f>
        <v>5.7280092592592591E-2</v>
      </c>
      <c r="L79" s="168">
        <f>AgeStanSec!L79/86400</f>
        <v>7.2222222222222215E-2</v>
      </c>
      <c r="M79" s="168">
        <f>AgeStanSec!M79/86400</f>
        <v>7.6388888888888895E-2</v>
      </c>
      <c r="N79" s="168">
        <f>AgeStanSec!N79/86400</f>
        <v>9.1655092592592594E-2</v>
      </c>
      <c r="O79" s="168">
        <f>AgeStanSec!O79/86400</f>
        <v>0.11207175925925926</v>
      </c>
      <c r="P79" s="168">
        <f>AgeStanSec!P79/86400</f>
        <v>0.16302083333333334</v>
      </c>
      <c r="Q79" s="168">
        <f>AgeStanSec!Q79/86400</f>
        <v>0.19820601851851852</v>
      </c>
      <c r="R79" s="168">
        <f>AgeStanSec!R79/86400</f>
        <v>0.35993055555555553</v>
      </c>
      <c r="S79" s="168">
        <f>AgeStanSec!S79/86400</f>
        <v>0.47810185185185183</v>
      </c>
      <c r="T79" s="168">
        <f>AgeStanSec!T79/86400</f>
        <v>0.80457175925925928</v>
      </c>
      <c r="U79" s="168"/>
      <c r="V79" s="168"/>
      <c r="W79" s="52"/>
    </row>
    <row r="80" spans="1:23" x14ac:dyDescent="0.2">
      <c r="A80" s="54">
        <v>79</v>
      </c>
      <c r="B80" s="302">
        <f>AgeStanSec!B80/86400</f>
        <v>4.7800925925925927E-3</v>
      </c>
      <c r="C80" s="299">
        <f>AgeStanSec!C80/86400</f>
        <v>1.6712962962962964E-2</v>
      </c>
      <c r="D80" s="167">
        <f>AgeStanSec!D80/86400</f>
        <v>2.0266203703703703E-2</v>
      </c>
      <c r="E80" s="168">
        <f>AgeStanSec!E80/86400</f>
        <v>2.1840277777777778E-2</v>
      </c>
      <c r="F80" s="168">
        <f>AgeStanSec!F80/86400</f>
        <v>2.7592592592592592E-2</v>
      </c>
      <c r="G80" s="168">
        <f>AgeStanSec!G80/86400</f>
        <v>2.7766203703703703E-2</v>
      </c>
      <c r="H80" s="168">
        <f>AgeStanSec!H80/86400</f>
        <v>3.5104166666666665E-2</v>
      </c>
      <c r="I80" s="168">
        <f>AgeStanSec!I80/86400</f>
        <v>4.2696759259259261E-2</v>
      </c>
      <c r="J80" s="168">
        <f>AgeStanSec!J80/86400</f>
        <v>5.4340277777777779E-2</v>
      </c>
      <c r="K80" s="168">
        <f>AgeStanSec!K80/86400</f>
        <v>5.8506944444444445E-2</v>
      </c>
      <c r="L80" s="168">
        <f>AgeStanSec!L80/86400</f>
        <v>7.3784722222222224E-2</v>
      </c>
      <c r="M80" s="168">
        <f>AgeStanSec!M80/86400</f>
        <v>7.8043981481481478E-2</v>
      </c>
      <c r="N80" s="168">
        <f>AgeStanSec!N80/86400</f>
        <v>9.3738425925925919E-2</v>
      </c>
      <c r="O80" s="168">
        <f>AgeStanSec!O80/86400</f>
        <v>0.11475694444444444</v>
      </c>
      <c r="P80" s="168">
        <f>AgeStanSec!P80/86400</f>
        <v>0.1673263888888889</v>
      </c>
      <c r="Q80" s="168">
        <f>AgeStanSec!Q80/86400</f>
        <v>0.20343749999999999</v>
      </c>
      <c r="R80" s="168">
        <f>AgeStanSec!R80/86400</f>
        <v>0.36943287037037037</v>
      </c>
      <c r="S80" s="168">
        <f>AgeStanSec!S80/86400</f>
        <v>0.49072916666666666</v>
      </c>
      <c r="T80" s="168">
        <f>AgeStanSec!T80/86400</f>
        <v>0.82583333333333331</v>
      </c>
      <c r="U80" s="168"/>
      <c r="V80" s="168"/>
      <c r="W80" s="52"/>
    </row>
    <row r="81" spans="1:23" x14ac:dyDescent="0.2">
      <c r="A81" s="62">
        <v>80</v>
      </c>
      <c r="B81" s="303">
        <f>AgeStanSec!B81/86400</f>
        <v>4.8726851851851848E-3</v>
      </c>
      <c r="C81" s="300">
        <f>AgeStanSec!C81/86400</f>
        <v>1.7013888888888887E-2</v>
      </c>
      <c r="D81" s="169">
        <f>AgeStanSec!D81/86400</f>
        <v>2.0659722222222222E-2</v>
      </c>
      <c r="E81" s="169">
        <f>AgeStanSec!E81/86400</f>
        <v>2.2268518518518517E-2</v>
      </c>
      <c r="F81" s="169">
        <f>AgeStanSec!F81/86400</f>
        <v>2.8194444444444446E-2</v>
      </c>
      <c r="G81" s="169">
        <f>AgeStanSec!G81/86400</f>
        <v>2.8356481481481483E-2</v>
      </c>
      <c r="H81" s="169">
        <f>AgeStanSec!H81/86400</f>
        <v>3.5925925925925924E-2</v>
      </c>
      <c r="I81" s="169">
        <f>AgeStanSec!I81/86400</f>
        <v>4.3703703703703703E-2</v>
      </c>
      <c r="J81" s="169">
        <f>AgeStanSec!J81/86400</f>
        <v>5.5613425925925927E-2</v>
      </c>
      <c r="K81" s="169">
        <f>AgeStanSec!K81/86400</f>
        <v>5.9872685185185189E-2</v>
      </c>
      <c r="L81" s="169">
        <f>AgeStanSec!L81/86400</f>
        <v>7.5520833333333329E-2</v>
      </c>
      <c r="M81" s="169">
        <f>AgeStanSec!M81/86400</f>
        <v>7.9884259259259266E-2</v>
      </c>
      <c r="N81" s="169">
        <f>AgeStanSec!N81/86400</f>
        <v>9.6053240740740745E-2</v>
      </c>
      <c r="O81" s="169">
        <f>AgeStanSec!O81/86400</f>
        <v>0.11775462962962963</v>
      </c>
      <c r="P81" s="169">
        <f>AgeStanSec!P81/86400</f>
        <v>0.1720949074074074</v>
      </c>
      <c r="Q81" s="169">
        <f>AgeStanSec!Q81/86400</f>
        <v>0.20923611111111112</v>
      </c>
      <c r="R81" s="169">
        <f>AgeStanSec!R81/86400</f>
        <v>0.37995370370370368</v>
      </c>
      <c r="S81" s="169">
        <f>AgeStanSec!S81/86400</f>
        <v>0.50469907407407411</v>
      </c>
      <c r="T81" s="169">
        <f>AgeStanSec!T81/86400</f>
        <v>0.84934027777777776</v>
      </c>
      <c r="U81" s="169"/>
      <c r="V81" s="169"/>
      <c r="W81" s="52"/>
    </row>
    <row r="82" spans="1:23" x14ac:dyDescent="0.2">
      <c r="A82" s="54">
        <v>81</v>
      </c>
      <c r="B82" s="302">
        <f>AgeStanSec!B82/86400</f>
        <v>4.9652777777777777E-3</v>
      </c>
      <c r="C82" s="299">
        <f>AgeStanSec!C82/86400</f>
        <v>1.7349537037037038E-2</v>
      </c>
      <c r="D82" s="167">
        <f>AgeStanSec!D82/86400</f>
        <v>2.1099537037037038E-2</v>
      </c>
      <c r="E82" s="168">
        <f>AgeStanSec!E82/86400</f>
        <v>2.2766203703703705E-2</v>
      </c>
      <c r="F82" s="168">
        <f>AgeStanSec!F82/86400</f>
        <v>2.8854166666666667E-2</v>
      </c>
      <c r="G82" s="168">
        <f>AgeStanSec!G82/86400</f>
        <v>2.9027777777777777E-2</v>
      </c>
      <c r="H82" s="168">
        <f>AgeStanSec!H82/86400</f>
        <v>3.6828703703703704E-2</v>
      </c>
      <c r="I82" s="168">
        <f>AgeStanSec!I82/86400</f>
        <v>4.4803240740740741E-2</v>
      </c>
      <c r="J82" s="168">
        <f>AgeStanSec!J82/86400</f>
        <v>5.7025462962962965E-2</v>
      </c>
      <c r="K82" s="168">
        <f>AgeStanSec!K82/86400</f>
        <v>6.1400462962962962E-2</v>
      </c>
      <c r="L82" s="168">
        <f>AgeStanSec!L82/86400</f>
        <v>7.7453703703703705E-2</v>
      </c>
      <c r="M82" s="168">
        <f>AgeStanSec!M82/86400</f>
        <v>8.1921296296296298E-2</v>
      </c>
      <c r="N82" s="168">
        <f>AgeStanSec!N82/86400</f>
        <v>9.8634259259259255E-2</v>
      </c>
      <c r="O82" s="168">
        <f>AgeStanSec!O82/86400</f>
        <v>0.12107638888888889</v>
      </c>
      <c r="P82" s="168">
        <f>AgeStanSec!P82/86400</f>
        <v>0.17744212962962963</v>
      </c>
      <c r="Q82" s="168">
        <f>AgeStanSec!Q82/86400</f>
        <v>0.21572916666666667</v>
      </c>
      <c r="R82" s="168">
        <f>AgeStanSec!R82/86400</f>
        <v>0.39175925925925925</v>
      </c>
      <c r="S82" s="168">
        <f>AgeStanSec!S82/86400</f>
        <v>0.52038194444444441</v>
      </c>
      <c r="T82" s="168"/>
      <c r="U82" s="168"/>
      <c r="V82" s="168"/>
      <c r="W82" s="52"/>
    </row>
    <row r="83" spans="1:23" x14ac:dyDescent="0.2">
      <c r="A83" s="54">
        <v>82</v>
      </c>
      <c r="B83" s="302">
        <f>AgeStanSec!B83/86400</f>
        <v>5.0694444444444441E-3</v>
      </c>
      <c r="C83" s="299">
        <f>AgeStanSec!C83/86400</f>
        <v>1.773148148148148E-2</v>
      </c>
      <c r="D83" s="167">
        <f>AgeStanSec!D83/86400</f>
        <v>2.1585648148148149E-2</v>
      </c>
      <c r="E83" s="168">
        <f>AgeStanSec!E83/86400</f>
        <v>2.329861111111111E-2</v>
      </c>
      <c r="F83" s="168">
        <f>AgeStanSec!F83/86400</f>
        <v>2.9594907407407407E-2</v>
      </c>
      <c r="G83" s="168">
        <f>AgeStanSec!G83/86400</f>
        <v>2.9768518518518517E-2</v>
      </c>
      <c r="H83" s="168">
        <f>AgeStanSec!H83/86400</f>
        <v>3.7835648148148146E-2</v>
      </c>
      <c r="I83" s="168">
        <f>AgeStanSec!I83/86400</f>
        <v>4.6030092592592595E-2</v>
      </c>
      <c r="J83" s="168">
        <f>AgeStanSec!J83/86400</f>
        <v>5.859953703703704E-2</v>
      </c>
      <c r="K83" s="168">
        <f>AgeStanSec!K83/86400</f>
        <v>6.3101851851851853E-2</v>
      </c>
      <c r="L83" s="168">
        <f>AgeStanSec!L83/86400</f>
        <v>7.9606481481481486E-2</v>
      </c>
      <c r="M83" s="168">
        <f>AgeStanSec!M83/86400</f>
        <v>8.4189814814814815E-2</v>
      </c>
      <c r="N83" s="168">
        <f>AgeStanSec!N83/86400</f>
        <v>0.10150462962962963</v>
      </c>
      <c r="O83" s="168">
        <f>AgeStanSec!O83/86400</f>
        <v>0.12476851851851851</v>
      </c>
      <c r="P83" s="168">
        <f>AgeStanSec!P83/86400</f>
        <v>0.18337962962962964</v>
      </c>
      <c r="Q83" s="168">
        <f>AgeStanSec!Q83/86400</f>
        <v>0.22295138888888888</v>
      </c>
      <c r="R83" s="168">
        <f>AgeStanSec!R83/86400</f>
        <v>0.40487268518518521</v>
      </c>
      <c r="S83" s="168">
        <f>AgeStanSec!S83/86400</f>
        <v>0.53780092592592588</v>
      </c>
      <c r="T83" s="168"/>
      <c r="U83" s="168"/>
      <c r="V83" s="168"/>
      <c r="W83" s="52"/>
    </row>
    <row r="84" spans="1:23" x14ac:dyDescent="0.2">
      <c r="A84" s="54">
        <v>83</v>
      </c>
      <c r="B84" s="302">
        <f>AgeStanSec!B84/86400</f>
        <v>5.1967592592592595E-3</v>
      </c>
      <c r="C84" s="299">
        <f>AgeStanSec!C84/86400</f>
        <v>1.8148148148148149E-2</v>
      </c>
      <c r="D84" s="167">
        <f>AgeStanSec!D84/86400</f>
        <v>2.2141203703703705E-2</v>
      </c>
      <c r="E84" s="168">
        <f>AgeStanSec!E84/86400</f>
        <v>2.3912037037037037E-2</v>
      </c>
      <c r="F84" s="168">
        <f>AgeStanSec!F84/86400</f>
        <v>3.0416666666666668E-2</v>
      </c>
      <c r="G84" s="168">
        <f>AgeStanSec!G84/86400</f>
        <v>3.0601851851851852E-2</v>
      </c>
      <c r="H84" s="168">
        <f>AgeStanSec!H84/86400</f>
        <v>3.8946759259259257E-2</v>
      </c>
      <c r="I84" s="168">
        <f>AgeStanSec!I84/86400</f>
        <v>4.7395833333333331E-2</v>
      </c>
      <c r="J84" s="168">
        <f>AgeStanSec!J84/86400</f>
        <v>6.0335648148148145E-2</v>
      </c>
      <c r="K84" s="168">
        <f>AgeStanSec!K84/86400</f>
        <v>6.4976851851851855E-2</v>
      </c>
      <c r="L84" s="168">
        <f>AgeStanSec!L84/86400</f>
        <v>8.1990740740740739E-2</v>
      </c>
      <c r="M84" s="168">
        <f>AgeStanSec!M84/86400</f>
        <v>8.6724537037037031E-2</v>
      </c>
      <c r="N84" s="168">
        <f>AgeStanSec!N84/86400</f>
        <v>0.10471064814814815</v>
      </c>
      <c r="O84" s="168">
        <f>AgeStanSec!O84/86400</f>
        <v>0.12892361111111111</v>
      </c>
      <c r="P84" s="168">
        <f>AgeStanSec!P84/86400</f>
        <v>0.19008101851851852</v>
      </c>
      <c r="Q84" s="168">
        <f>AgeStanSec!Q84/86400</f>
        <v>0.23109953703703703</v>
      </c>
      <c r="R84" s="168">
        <f>AgeStanSec!R84/86400</f>
        <v>0.41967592592592595</v>
      </c>
      <c r="S84" s="168">
        <f>AgeStanSec!S84/86400</f>
        <v>0.55746527777777777</v>
      </c>
      <c r="T84" s="168"/>
      <c r="U84" s="168"/>
      <c r="V84" s="168"/>
      <c r="W84" s="52"/>
    </row>
    <row r="85" spans="1:23" x14ac:dyDescent="0.2">
      <c r="A85" s="54">
        <v>84</v>
      </c>
      <c r="B85" s="302">
        <f>AgeStanSec!B85/86400</f>
        <v>5.3356481481481484E-3</v>
      </c>
      <c r="C85" s="299">
        <f>AgeStanSec!C85/86400</f>
        <v>1.8622685185185187E-2</v>
      </c>
      <c r="D85" s="167">
        <f>AgeStanSec!D85/86400</f>
        <v>2.2754629629629628E-2</v>
      </c>
      <c r="E85" s="168">
        <f>AgeStanSec!E85/86400</f>
        <v>2.4594907407407409E-2</v>
      </c>
      <c r="F85" s="168">
        <f>AgeStanSec!F85/86400</f>
        <v>3.1342592592592596E-2</v>
      </c>
      <c r="G85" s="168">
        <f>AgeStanSec!G85/86400</f>
        <v>3.1539351851851853E-2</v>
      </c>
      <c r="H85" s="168">
        <f>AgeStanSec!H85/86400</f>
        <v>4.0185185185185185E-2</v>
      </c>
      <c r="I85" s="168">
        <f>AgeStanSec!I85/86400</f>
        <v>4.8923611111111112E-2</v>
      </c>
      <c r="J85" s="168">
        <f>AgeStanSec!J85/86400</f>
        <v>6.2303240740740742E-2</v>
      </c>
      <c r="K85" s="168">
        <f>AgeStanSec!K85/86400</f>
        <v>6.7094907407407409E-2</v>
      </c>
      <c r="L85" s="168">
        <f>AgeStanSec!L85/86400</f>
        <v>8.4675925925925932E-2</v>
      </c>
      <c r="M85" s="168">
        <f>AgeStanSec!M85/86400</f>
        <v>8.9571759259259254E-2</v>
      </c>
      <c r="N85" s="168">
        <f>AgeStanSec!N85/86400</f>
        <v>0.10829861111111111</v>
      </c>
      <c r="O85" s="168">
        <f>AgeStanSec!O85/86400</f>
        <v>0.1335763888888889</v>
      </c>
      <c r="P85" s="168">
        <f>AgeStanSec!P85/86400</f>
        <v>0.19762731481481483</v>
      </c>
      <c r="Q85" s="168">
        <f>AgeStanSec!Q85/86400</f>
        <v>0.24027777777777778</v>
      </c>
      <c r="R85" s="168">
        <f>AgeStanSec!R85/86400</f>
        <v>0.43633101851851852</v>
      </c>
      <c r="S85" s="168">
        <f>AgeStanSec!S85/86400</f>
        <v>0.57958333333333334</v>
      </c>
      <c r="T85" s="168"/>
      <c r="U85" s="168"/>
      <c r="V85" s="168"/>
      <c r="W85" s="52"/>
    </row>
    <row r="86" spans="1:23" x14ac:dyDescent="0.2">
      <c r="A86" s="62">
        <v>85</v>
      </c>
      <c r="B86" s="303">
        <f>AgeStanSec!B86/86400</f>
        <v>5.4861111111111109E-3</v>
      </c>
      <c r="C86" s="300">
        <f>AgeStanSec!C86/86400</f>
        <v>1.9155092592592592E-2</v>
      </c>
      <c r="D86" s="169">
        <f>AgeStanSec!D86/86400</f>
        <v>2.3449074074074074E-2</v>
      </c>
      <c r="E86" s="169">
        <f>AgeStanSec!E86/86400</f>
        <v>2.5358796296296296E-2</v>
      </c>
      <c r="F86" s="169">
        <f>AgeStanSec!F86/86400</f>
        <v>3.2372685185185185E-2</v>
      </c>
      <c r="G86" s="169">
        <f>AgeStanSec!G86/86400</f>
        <v>3.2569444444444443E-2</v>
      </c>
      <c r="H86" s="169">
        <f>AgeStanSec!H86/86400</f>
        <v>4.1585648148148149E-2</v>
      </c>
      <c r="I86" s="169">
        <f>AgeStanSec!I86/86400</f>
        <v>5.0613425925925923E-2</v>
      </c>
      <c r="J86" s="169">
        <f>AgeStanSec!J86/86400</f>
        <v>6.4479166666666671E-2</v>
      </c>
      <c r="K86" s="169">
        <f>AgeStanSec!K86/86400</f>
        <v>6.9444444444444448E-2</v>
      </c>
      <c r="L86" s="169">
        <f>AgeStanSec!L86/86400</f>
        <v>8.7662037037037038E-2</v>
      </c>
      <c r="M86" s="169">
        <f>AgeStanSec!M86/86400</f>
        <v>9.2731481481481484E-2</v>
      </c>
      <c r="N86" s="169">
        <f>AgeStanSec!N86/86400</f>
        <v>0.11232638888888889</v>
      </c>
      <c r="O86" s="169">
        <f>AgeStanSec!O86/86400</f>
        <v>0.13881944444444444</v>
      </c>
      <c r="P86" s="169">
        <f>AgeStanSec!P86/86400</f>
        <v>0.20611111111111111</v>
      </c>
      <c r="Q86" s="169">
        <f>AgeStanSec!Q86/86400</f>
        <v>0.25060185185185185</v>
      </c>
      <c r="R86" s="169">
        <f>AgeStanSec!R86/86400</f>
        <v>0.45506944444444447</v>
      </c>
      <c r="S86" s="169">
        <f>AgeStanSec!S86/86400</f>
        <v>0.60447916666666668</v>
      </c>
      <c r="T86" s="169"/>
      <c r="U86" s="169"/>
      <c r="V86" s="169"/>
      <c r="W86" s="52"/>
    </row>
    <row r="87" spans="1:23" x14ac:dyDescent="0.2">
      <c r="A87" s="54">
        <v>86</v>
      </c>
      <c r="B87" s="302">
        <f>AgeStanSec!B87/86400</f>
        <v>5.6597222222222222E-3</v>
      </c>
      <c r="C87" s="299">
        <f>AgeStanSec!C87/86400</f>
        <v>1.9768518518518519E-2</v>
      </c>
      <c r="D87" s="167">
        <f>AgeStanSec!D87/86400</f>
        <v>2.4224537037037037E-2</v>
      </c>
      <c r="E87" s="168">
        <f>AgeStanSec!E87/86400</f>
        <v>2.6215277777777778E-2</v>
      </c>
      <c r="F87" s="168">
        <f>AgeStanSec!F87/86400</f>
        <v>3.3530092592592591E-2</v>
      </c>
      <c r="G87" s="168">
        <f>AgeStanSec!G87/86400</f>
        <v>3.3738425925925929E-2</v>
      </c>
      <c r="H87" s="168">
        <f>AgeStanSec!H87/86400</f>
        <v>4.3136574074074077E-2</v>
      </c>
      <c r="I87" s="168">
        <f>AgeStanSec!I87/86400</f>
        <v>5.2534722222222219E-2</v>
      </c>
      <c r="J87" s="168">
        <f>AgeStanSec!J87/86400</f>
        <v>6.6932870370370365E-2</v>
      </c>
      <c r="K87" s="168">
        <f>AgeStanSec!K87/86400</f>
        <v>7.2094907407407413E-2</v>
      </c>
      <c r="L87" s="168">
        <f>AgeStanSec!L87/86400</f>
        <v>9.1041666666666674E-2</v>
      </c>
      <c r="M87" s="168">
        <f>AgeStanSec!M87/86400</f>
        <v>9.6319444444444444E-2</v>
      </c>
      <c r="N87" s="168">
        <f>AgeStanSec!N87/86400</f>
        <v>0.11687500000000001</v>
      </c>
      <c r="O87" s="168">
        <f>AgeStanSec!O87/86400</f>
        <v>0.14474537037037036</v>
      </c>
      <c r="P87" s="168">
        <f>AgeStanSec!P87/86400</f>
        <v>0.21581018518518519</v>
      </c>
      <c r="Q87" s="168">
        <f>AgeStanSec!Q87/86400</f>
        <v>0.26238425925925923</v>
      </c>
      <c r="R87" s="168">
        <f>AgeStanSec!R87/86400</f>
        <v>0.47648148148148151</v>
      </c>
      <c r="S87" s="168">
        <f>AgeStanSec!S87/86400</f>
        <v>0.63292824074074072</v>
      </c>
      <c r="T87" s="168"/>
      <c r="U87" s="168"/>
      <c r="V87" s="168"/>
      <c r="W87" s="52"/>
    </row>
    <row r="88" spans="1:23" x14ac:dyDescent="0.2">
      <c r="A88" s="54">
        <v>87</v>
      </c>
      <c r="B88" s="302">
        <f>AgeStanSec!B88/86400</f>
        <v>5.8564814814814816E-3</v>
      </c>
      <c r="C88" s="299">
        <f>AgeStanSec!C88/86400</f>
        <v>2.045138888888889E-2</v>
      </c>
      <c r="D88" s="167">
        <f>AgeStanSec!D88/86400</f>
        <v>2.5104166666666667E-2</v>
      </c>
      <c r="E88" s="168">
        <f>AgeStanSec!E88/86400</f>
        <v>2.71875E-2</v>
      </c>
      <c r="F88" s="168">
        <f>AgeStanSec!F88/86400</f>
        <v>3.4826388888888886E-2</v>
      </c>
      <c r="G88" s="168">
        <f>AgeStanSec!G88/86400</f>
        <v>3.5046296296296298E-2</v>
      </c>
      <c r="H88" s="168">
        <f>AgeStanSec!H88/86400</f>
        <v>4.4895833333333336E-2</v>
      </c>
      <c r="I88" s="168">
        <f>AgeStanSec!I88/86400</f>
        <v>5.4675925925925926E-2</v>
      </c>
      <c r="J88" s="168">
        <f>AgeStanSec!J88/86400</f>
        <v>6.9710648148148147E-2</v>
      </c>
      <c r="K88" s="168">
        <f>AgeStanSec!K88/86400</f>
        <v>7.5081018518518519E-2</v>
      </c>
      <c r="L88" s="168">
        <f>AgeStanSec!L88/86400</f>
        <v>9.4849537037037038E-2</v>
      </c>
      <c r="M88" s="168">
        <f>AgeStanSec!M88/86400</f>
        <v>0.10034722222222223</v>
      </c>
      <c r="N88" s="168">
        <f>AgeStanSec!N88/86400</f>
        <v>0.12202546296296296</v>
      </c>
      <c r="O88" s="168">
        <f>AgeStanSec!O88/86400</f>
        <v>0.15143518518518517</v>
      </c>
      <c r="P88" s="168">
        <f>AgeStanSec!P88/86400</f>
        <v>0.22685185185185186</v>
      </c>
      <c r="Q88" s="168">
        <f>AgeStanSec!Q88/86400</f>
        <v>0.27581018518518519</v>
      </c>
      <c r="R88" s="168">
        <f>AgeStanSec!R88/86400</f>
        <v>0.50086805555555558</v>
      </c>
      <c r="S88" s="168">
        <f>AgeStanSec!S88/86400</f>
        <v>0.66531249999999997</v>
      </c>
      <c r="T88" s="168"/>
      <c r="U88" s="168"/>
      <c r="V88" s="168"/>
      <c r="W88" s="52"/>
    </row>
    <row r="89" spans="1:23" x14ac:dyDescent="0.2">
      <c r="A89" s="54">
        <v>88</v>
      </c>
      <c r="B89" s="302">
        <f>AgeStanSec!B89/86400</f>
        <v>6.076388888888889E-3</v>
      </c>
      <c r="C89" s="299">
        <f>AgeStanSec!C89/86400</f>
        <v>2.1215277777777777E-2</v>
      </c>
      <c r="D89" s="167">
        <f>AgeStanSec!D89/86400</f>
        <v>2.6099537037037036E-2</v>
      </c>
      <c r="E89" s="168">
        <f>AgeStanSec!E89/86400</f>
        <v>2.8275462962962964E-2</v>
      </c>
      <c r="F89" s="168">
        <f>AgeStanSec!F89/86400</f>
        <v>3.6296296296296299E-2</v>
      </c>
      <c r="G89" s="168">
        <f>AgeStanSec!G89/86400</f>
        <v>3.6539351851851851E-2</v>
      </c>
      <c r="H89" s="168">
        <f>AgeStanSec!H89/86400</f>
        <v>4.6875E-2</v>
      </c>
      <c r="I89" s="168">
        <f>AgeStanSec!I89/86400</f>
        <v>5.7118055555555554E-2</v>
      </c>
      <c r="J89" s="168">
        <f>AgeStanSec!J89/86400</f>
        <v>7.2858796296296297E-2</v>
      </c>
      <c r="K89" s="168">
        <f>AgeStanSec!K89/86400</f>
        <v>7.8472222222222221E-2</v>
      </c>
      <c r="L89" s="168">
        <f>AgeStanSec!L89/86400</f>
        <v>9.9178240740740747E-2</v>
      </c>
      <c r="M89" s="168">
        <f>AgeStanSec!M89/86400</f>
        <v>0.10494212962962964</v>
      </c>
      <c r="N89" s="168">
        <f>AgeStanSec!N89/86400</f>
        <v>0.12789351851851852</v>
      </c>
      <c r="O89" s="168">
        <f>AgeStanSec!O89/86400</f>
        <v>0.15914351851851852</v>
      </c>
      <c r="P89" s="168">
        <f>AgeStanSec!P89/86400</f>
        <v>0.2396412037037037</v>
      </c>
      <c r="Q89" s="168">
        <f>AgeStanSec!Q89/86400</f>
        <v>0.29136574074074073</v>
      </c>
      <c r="R89" s="168">
        <f>AgeStanSec!R89/86400</f>
        <v>0.52909722222222222</v>
      </c>
      <c r="S89" s="168">
        <f>AgeStanSec!S89/86400</f>
        <v>0.70281249999999995</v>
      </c>
      <c r="T89" s="168"/>
      <c r="U89" s="168"/>
      <c r="V89" s="168"/>
      <c r="W89" s="52"/>
    </row>
    <row r="90" spans="1:23" x14ac:dyDescent="0.2">
      <c r="A90" s="54">
        <v>89</v>
      </c>
      <c r="B90" s="302">
        <f>AgeStanSec!B90/86400</f>
        <v>6.3194444444444444E-3</v>
      </c>
      <c r="C90" s="299">
        <f>AgeStanSec!C90/86400</f>
        <v>2.2083333333333333E-2</v>
      </c>
      <c r="D90" s="167">
        <f>AgeStanSec!D90/86400</f>
        <v>2.7233796296296298E-2</v>
      </c>
      <c r="E90" s="168">
        <f>AgeStanSec!E90/86400</f>
        <v>2.9513888888888888E-2</v>
      </c>
      <c r="F90" s="168">
        <f>AgeStanSec!F90/86400</f>
        <v>3.7974537037037036E-2</v>
      </c>
      <c r="G90" s="168">
        <f>AgeStanSec!G90/86400</f>
        <v>3.8229166666666668E-2</v>
      </c>
      <c r="H90" s="168">
        <f>AgeStanSec!H90/86400</f>
        <v>4.912037037037037E-2</v>
      </c>
      <c r="I90" s="168">
        <f>AgeStanSec!I90/86400</f>
        <v>5.9895833333333336E-2</v>
      </c>
      <c r="J90" s="168">
        <f>AgeStanSec!J90/86400</f>
        <v>7.6423611111111109E-2</v>
      </c>
      <c r="K90" s="168">
        <f>AgeStanSec!K90/86400</f>
        <v>8.2349537037037041E-2</v>
      </c>
      <c r="L90" s="168">
        <f>AgeStanSec!L90/86400</f>
        <v>0.10412037037037038</v>
      </c>
      <c r="M90" s="168">
        <f>AgeStanSec!M90/86400</f>
        <v>0.11019675925925926</v>
      </c>
      <c r="N90" s="168">
        <f>AgeStanSec!N90/86400</f>
        <v>0.13462962962962963</v>
      </c>
      <c r="O90" s="168">
        <f>AgeStanSec!O90/86400</f>
        <v>0.16800925925925925</v>
      </c>
      <c r="P90" s="168">
        <f>AgeStanSec!P90/86400</f>
        <v>0.25451388888888887</v>
      </c>
      <c r="Q90" s="168">
        <f>AgeStanSec!Q90/86400</f>
        <v>0.30944444444444447</v>
      </c>
      <c r="R90" s="168">
        <f>AgeStanSec!R90/86400</f>
        <v>0.56193287037037032</v>
      </c>
      <c r="S90" s="168">
        <f>AgeStanSec!S90/86400</f>
        <v>0.74643518518518515</v>
      </c>
      <c r="T90" s="168"/>
      <c r="U90" s="168"/>
      <c r="V90" s="168"/>
      <c r="W90" s="52"/>
    </row>
    <row r="91" spans="1:23" x14ac:dyDescent="0.2">
      <c r="A91" s="62">
        <v>90</v>
      </c>
      <c r="B91" s="303">
        <f>AgeStanSec!B91/86400</f>
        <v>6.6087962962962966E-3</v>
      </c>
      <c r="C91" s="300">
        <f>AgeStanSec!C91/86400</f>
        <v>2.3090277777777779E-2</v>
      </c>
      <c r="D91" s="169">
        <f>AgeStanSec!D91/86400</f>
        <v>2.8518518518518519E-2</v>
      </c>
      <c r="E91" s="169">
        <f>AgeStanSec!E91/86400</f>
        <v>3.0949074074074073E-2</v>
      </c>
      <c r="F91" s="169">
        <f>AgeStanSec!F91/86400</f>
        <v>3.9884259259259258E-2</v>
      </c>
      <c r="G91" s="169">
        <f>AgeStanSec!G91/86400</f>
        <v>4.0150462962962964E-2</v>
      </c>
      <c r="H91" s="169">
        <f>AgeStanSec!H91/86400</f>
        <v>5.1712962962962961E-2</v>
      </c>
      <c r="I91" s="169">
        <f>AgeStanSec!I91/86400</f>
        <v>6.3067129629629626E-2</v>
      </c>
      <c r="J91" s="169">
        <f>AgeStanSec!J91/86400</f>
        <v>8.0532407407407414E-2</v>
      </c>
      <c r="K91" s="169">
        <f>AgeStanSec!K91/86400</f>
        <v>8.6805555555555552E-2</v>
      </c>
      <c r="L91" s="169">
        <f>AgeStanSec!L91/86400</f>
        <v>0.10981481481481481</v>
      </c>
      <c r="M91" s="169">
        <f>AgeStanSec!M91/86400</f>
        <v>0.11621527777777778</v>
      </c>
      <c r="N91" s="169">
        <f>AgeStanSec!N91/86400</f>
        <v>0.1424074074074074</v>
      </c>
      <c r="O91" s="169">
        <f>AgeStanSec!O91/86400</f>
        <v>0.17832175925925925</v>
      </c>
      <c r="P91" s="169">
        <f>AgeStanSec!P91/86400</f>
        <v>0.27190972222222221</v>
      </c>
      <c r="Q91" s="169">
        <f>AgeStanSec!Q91/86400</f>
        <v>0.33059027777777777</v>
      </c>
      <c r="R91" s="169">
        <f>AgeStanSec!R91/86400</f>
        <v>0.6003356481481481</v>
      </c>
      <c r="S91" s="169">
        <f>AgeStanSec!S91/86400</f>
        <v>0.79744212962962968</v>
      </c>
      <c r="T91" s="169"/>
      <c r="U91" s="169"/>
      <c r="V91" s="169"/>
      <c r="W91" s="52"/>
    </row>
    <row r="92" spans="1:23" x14ac:dyDescent="0.2">
      <c r="A92" s="54">
        <v>91</v>
      </c>
      <c r="B92" s="302">
        <f>AgeStanSec!B92/86400</f>
        <v>6.9328703703703705E-3</v>
      </c>
      <c r="C92" s="299">
        <f>AgeStanSec!C92/86400</f>
        <v>2.4236111111111111E-2</v>
      </c>
      <c r="D92" s="167">
        <f>AgeStanSec!D92/86400</f>
        <v>0.03</v>
      </c>
      <c r="E92" s="168">
        <f>AgeStanSec!E92/86400</f>
        <v>3.2581018518518516E-2</v>
      </c>
      <c r="F92" s="168">
        <f>AgeStanSec!F92/86400</f>
        <v>4.2094907407407407E-2</v>
      </c>
      <c r="G92" s="168">
        <f>AgeStanSec!G92/86400</f>
        <v>4.2372685185185187E-2</v>
      </c>
      <c r="H92" s="168">
        <f>AgeStanSec!H92/86400</f>
        <v>5.4675925925925926E-2</v>
      </c>
      <c r="I92" s="168">
        <f>AgeStanSec!I92/86400</f>
        <v>6.6759259259259254E-2</v>
      </c>
      <c r="J92" s="168">
        <f>AgeStanSec!J92/86400</f>
        <v>8.5277777777777772E-2</v>
      </c>
      <c r="K92" s="168">
        <f>AgeStanSec!K92/86400</f>
        <v>9.194444444444444E-2</v>
      </c>
      <c r="L92" s="168">
        <f>AgeStanSec!L92/86400</f>
        <v>0.11640046296296297</v>
      </c>
      <c r="M92" s="168">
        <f>AgeStanSec!M92/86400</f>
        <v>0.12322916666666667</v>
      </c>
      <c r="N92" s="168">
        <f>AgeStanSec!N92/86400</f>
        <v>0.15149305555555556</v>
      </c>
      <c r="O92" s="168">
        <f>AgeStanSec!O92/86400</f>
        <v>0.19035879629629629</v>
      </c>
      <c r="P92" s="168">
        <f>AgeStanSec!P92/86400</f>
        <v>0.29268518518518516</v>
      </c>
      <c r="Q92" s="168">
        <f>AgeStanSec!Q92/86400</f>
        <v>0.35584490740740743</v>
      </c>
      <c r="R92" s="168">
        <f>AgeStanSec!R92/86400</f>
        <v>0.64619212962962957</v>
      </c>
      <c r="S92" s="168">
        <f>AgeStanSec!S92/86400</f>
        <v>0.85835648148148147</v>
      </c>
      <c r="T92" s="168"/>
      <c r="U92" s="168"/>
      <c r="V92" s="168"/>
      <c r="W92" s="52"/>
    </row>
    <row r="93" spans="1:23" x14ac:dyDescent="0.2">
      <c r="A93" s="54">
        <v>92</v>
      </c>
      <c r="B93" s="302">
        <f>AgeStanSec!B93/86400</f>
        <v>7.3148148148148148E-3</v>
      </c>
      <c r="C93" s="299">
        <f>AgeStanSec!C93/86400</f>
        <v>2.5567129629629631E-2</v>
      </c>
      <c r="D93" s="167">
        <f>AgeStanSec!D93/86400</f>
        <v>3.1724537037037037E-2</v>
      </c>
      <c r="E93" s="168">
        <f>AgeStanSec!E93/86400</f>
        <v>3.4467592592592591E-2</v>
      </c>
      <c r="F93" s="168">
        <f>AgeStanSec!F93/86400</f>
        <v>4.4664351851851851E-2</v>
      </c>
      <c r="G93" s="168">
        <f>AgeStanSec!G93/86400</f>
        <v>4.4953703703703704E-2</v>
      </c>
      <c r="H93" s="168">
        <f>AgeStanSec!H93/86400</f>
        <v>5.814814814814815E-2</v>
      </c>
      <c r="I93" s="168">
        <f>AgeStanSec!I93/86400</f>
        <v>7.1018518518518522E-2</v>
      </c>
      <c r="J93" s="168">
        <f>AgeStanSec!J93/86400</f>
        <v>9.0833333333333335E-2</v>
      </c>
      <c r="K93" s="168">
        <f>AgeStanSec!K93/86400</f>
        <v>9.7951388888888893E-2</v>
      </c>
      <c r="L93" s="168">
        <f>AgeStanSec!L93/86400</f>
        <v>0.12412037037037037</v>
      </c>
      <c r="M93" s="168">
        <f>AgeStanSec!M93/86400</f>
        <v>0.13142361111111112</v>
      </c>
      <c r="N93" s="168">
        <f>AgeStanSec!N93/86400</f>
        <v>0.16215277777777778</v>
      </c>
      <c r="O93" s="168">
        <f>AgeStanSec!O93/86400</f>
        <v>0.20473379629629629</v>
      </c>
      <c r="P93" s="168">
        <f>AgeStanSec!P93/86400</f>
        <v>0.31765046296296295</v>
      </c>
      <c r="Q93" s="168">
        <f>AgeStanSec!Q93/86400</f>
        <v>0.38619212962962962</v>
      </c>
      <c r="R93" s="168">
        <f>AgeStanSec!R93/86400</f>
        <v>0.7013194444444445</v>
      </c>
      <c r="S93" s="168"/>
      <c r="T93" s="168"/>
      <c r="U93" s="168"/>
      <c r="V93" s="168"/>
      <c r="W93" s="52"/>
    </row>
    <row r="94" spans="1:23" x14ac:dyDescent="0.2">
      <c r="A94" s="54">
        <v>93</v>
      </c>
      <c r="B94" s="302">
        <f>AgeStanSec!B94/86400</f>
        <v>7.766203703703704E-3</v>
      </c>
      <c r="C94" s="299">
        <f>AgeStanSec!C94/86400</f>
        <v>2.7118055555555555E-2</v>
      </c>
      <c r="D94" s="167">
        <f>AgeStanSec!D94/86400</f>
        <v>3.3726851851851855E-2</v>
      </c>
      <c r="E94" s="168">
        <f>AgeStanSec!E94/86400</f>
        <v>3.6689814814814814E-2</v>
      </c>
      <c r="F94" s="168">
        <f>AgeStanSec!F94/86400</f>
        <v>4.7662037037037037E-2</v>
      </c>
      <c r="G94" s="168">
        <f>AgeStanSec!G94/86400</f>
        <v>4.7986111111111111E-2</v>
      </c>
      <c r="H94" s="168">
        <f>AgeStanSec!H94/86400</f>
        <v>6.2210648148148147E-2</v>
      </c>
      <c r="I94" s="168">
        <f>AgeStanSec!I94/86400</f>
        <v>7.6076388888888888E-2</v>
      </c>
      <c r="J94" s="168">
        <f>AgeStanSec!J94/86400</f>
        <v>9.7395833333333334E-2</v>
      </c>
      <c r="K94" s="168">
        <f>AgeStanSec!K94/86400</f>
        <v>0.10505787037037037</v>
      </c>
      <c r="L94" s="168">
        <f>AgeStanSec!L94/86400</f>
        <v>0.13325231481481481</v>
      </c>
      <c r="M94" s="168">
        <f>AgeStanSec!M94/86400</f>
        <v>0.1411574074074074</v>
      </c>
      <c r="N94" s="168">
        <f>AgeStanSec!N94/86400</f>
        <v>0.17493055555555556</v>
      </c>
      <c r="O94" s="168">
        <f>AgeStanSec!O94/86400</f>
        <v>0.2220486111111111</v>
      </c>
      <c r="P94" s="168">
        <f>AgeStanSec!P94/86400</f>
        <v>0.34843750000000001</v>
      </c>
      <c r="Q94" s="168">
        <f>AgeStanSec!Q94/86400</f>
        <v>0.42363425925925924</v>
      </c>
      <c r="R94" s="168">
        <f>AgeStanSec!R94/86400</f>
        <v>0.76929398148148154</v>
      </c>
      <c r="S94" s="168"/>
      <c r="T94" s="168"/>
      <c r="U94" s="168"/>
      <c r="V94" s="168"/>
      <c r="W94" s="52"/>
    </row>
    <row r="95" spans="1:23" x14ac:dyDescent="0.2">
      <c r="A95" s="54">
        <v>94</v>
      </c>
      <c r="B95" s="302">
        <f>AgeStanSec!B95/86400</f>
        <v>8.2870370370370372E-3</v>
      </c>
      <c r="C95" s="299">
        <f>AgeStanSec!C95/86400</f>
        <v>2.8946759259259259E-2</v>
      </c>
      <c r="D95" s="167">
        <f>AgeStanSec!D95/86400</f>
        <v>3.6099537037037034E-2</v>
      </c>
      <c r="E95" s="168">
        <f>AgeStanSec!E95/86400</f>
        <v>3.9317129629629632E-2</v>
      </c>
      <c r="F95" s="168">
        <f>AgeStanSec!F95/86400</f>
        <v>5.1238425925925923E-2</v>
      </c>
      <c r="G95" s="168">
        <f>AgeStanSec!G95/86400</f>
        <v>5.1597222222222225E-2</v>
      </c>
      <c r="H95" s="168">
        <f>AgeStanSec!H95/86400</f>
        <v>6.7071759259259262E-2</v>
      </c>
      <c r="I95" s="168">
        <f>AgeStanSec!I95/86400</f>
        <v>8.2106481481481475E-2</v>
      </c>
      <c r="J95" s="168">
        <f>AgeStanSec!J95/86400</f>
        <v>0.10526620370370371</v>
      </c>
      <c r="K95" s="168">
        <f>AgeStanSec!K95/86400</f>
        <v>0.11357638888888889</v>
      </c>
      <c r="L95" s="168">
        <f>AgeStanSec!L95/86400</f>
        <v>0.14423611111111112</v>
      </c>
      <c r="M95" s="168">
        <f>AgeStanSec!M95/86400</f>
        <v>0.15283564814814815</v>
      </c>
      <c r="N95" s="168">
        <f>AgeStanSec!N95/86400</f>
        <v>0.19043981481481481</v>
      </c>
      <c r="O95" s="168">
        <f>AgeStanSec!O95/86400</f>
        <v>0.24319444444444444</v>
      </c>
      <c r="P95" s="168">
        <f>AgeStanSec!P95/86400</f>
        <v>0.38711805555555556</v>
      </c>
      <c r="Q95" s="168">
        <f>AgeStanSec!Q95/86400</f>
        <v>0.47065972222222224</v>
      </c>
      <c r="R95" s="168">
        <f>AgeStanSec!R95/86400</f>
        <v>0.85469907407407408</v>
      </c>
      <c r="S95" s="168"/>
      <c r="T95" s="168"/>
      <c r="U95" s="168"/>
      <c r="V95" s="168"/>
      <c r="W95" s="52"/>
    </row>
    <row r="96" spans="1:23" x14ac:dyDescent="0.2">
      <c r="A96" s="62">
        <v>95</v>
      </c>
      <c r="B96" s="303">
        <f>AgeStanSec!B96/86400</f>
        <v>8.9004629629629625E-3</v>
      </c>
      <c r="C96" s="300">
        <f>AgeStanSec!C96/86400</f>
        <v>3.1122685185185184E-2</v>
      </c>
      <c r="D96" s="169">
        <f>AgeStanSec!D96/86400</f>
        <v>3.8946759259259257E-2</v>
      </c>
      <c r="E96" s="169">
        <f>AgeStanSec!E96/86400</f>
        <v>4.2465277777777775E-2</v>
      </c>
      <c r="F96" s="169">
        <f>AgeStanSec!F96/86400</f>
        <v>5.5543981481481479E-2</v>
      </c>
      <c r="G96" s="169">
        <f>AgeStanSec!G96/86400</f>
        <v>5.5937500000000001E-2</v>
      </c>
      <c r="H96" s="169">
        <f>AgeStanSec!H96/86400</f>
        <v>7.2951388888888885E-2</v>
      </c>
      <c r="I96" s="169">
        <f>AgeStanSec!I96/86400</f>
        <v>8.9409722222222224E-2</v>
      </c>
      <c r="J96" s="169">
        <f>AgeStanSec!J96/86400</f>
        <v>0.11481481481481481</v>
      </c>
      <c r="K96" s="169">
        <f>AgeStanSec!K96/86400</f>
        <v>0.12395833333333334</v>
      </c>
      <c r="L96" s="169">
        <f>AgeStanSec!L96/86400</f>
        <v>0.15770833333333334</v>
      </c>
      <c r="M96" s="169">
        <f>AgeStanSec!M96/86400</f>
        <v>0.1670949074074074</v>
      </c>
      <c r="N96" s="169">
        <f>AgeStanSec!N96/86400</f>
        <v>0.20961805555555554</v>
      </c>
      <c r="O96" s="169">
        <f>AgeStanSec!O96/86400</f>
        <v>0.26980324074074075</v>
      </c>
      <c r="P96" s="169">
        <f>AgeStanSec!P96/86400</f>
        <v>0.43689814814814815</v>
      </c>
      <c r="Q96" s="169">
        <f>AgeStanSec!Q96/86400</f>
        <v>0.53118055555555554</v>
      </c>
      <c r="R96" s="169">
        <f>AgeStanSec!R96/86400</f>
        <v>0.96459490740740739</v>
      </c>
      <c r="S96" s="169"/>
      <c r="T96" s="169"/>
      <c r="U96" s="169"/>
      <c r="V96" s="169"/>
      <c r="W96" s="52"/>
    </row>
    <row r="97" spans="1:23" x14ac:dyDescent="0.2">
      <c r="A97" s="54">
        <v>96</v>
      </c>
      <c r="B97" s="302">
        <f>AgeStanSec!B97/86400</f>
        <v>9.6643518518518511E-3</v>
      </c>
      <c r="C97" s="299">
        <f>AgeStanSec!C97/86400</f>
        <v>3.3761574074074076E-2</v>
      </c>
      <c r="D97" s="167">
        <f>AgeStanSec!D97/86400</f>
        <v>4.2418981481481481E-2</v>
      </c>
      <c r="E97" s="168">
        <f>AgeStanSec!E97/86400</f>
        <v>4.6307870370370367E-2</v>
      </c>
      <c r="F97" s="168">
        <f>AgeStanSec!F97/86400</f>
        <v>6.0821759259259256E-2</v>
      </c>
      <c r="G97" s="168">
        <f>AgeStanSec!G97/86400</f>
        <v>6.1249999999999999E-2</v>
      </c>
      <c r="H97" s="168">
        <f>AgeStanSec!H97/86400</f>
        <v>8.0173611111111112E-2</v>
      </c>
      <c r="I97" s="168">
        <f>AgeStanSec!I97/86400</f>
        <v>9.8425925925925931E-2</v>
      </c>
      <c r="J97" s="168">
        <f>AgeStanSec!J97/86400</f>
        <v>0.12666666666666668</v>
      </c>
      <c r="K97" s="168">
        <f>AgeStanSec!K97/86400</f>
        <v>0.136875</v>
      </c>
      <c r="L97" s="168">
        <f>AgeStanSec!L97/86400</f>
        <v>0.17446759259259259</v>
      </c>
      <c r="M97" s="168">
        <f>AgeStanSec!M97/86400</f>
        <v>0.18497685185185186</v>
      </c>
      <c r="N97" s="168">
        <f>AgeStanSec!N97/86400</f>
        <v>0.23390046296296296</v>
      </c>
      <c r="O97" s="168">
        <f>AgeStanSec!O97/86400</f>
        <v>0.30408564814814815</v>
      </c>
      <c r="P97" s="168">
        <f>AgeStanSec!P97/86400</f>
        <v>0.5037962962962963</v>
      </c>
      <c r="Q97" s="168">
        <f>AgeStanSec!Q97/86400</f>
        <v>0.61252314814814812</v>
      </c>
      <c r="R97" s="168"/>
      <c r="S97" s="168"/>
      <c r="T97" s="168"/>
      <c r="U97" s="168"/>
      <c r="V97" s="168"/>
      <c r="W97" s="52"/>
    </row>
    <row r="98" spans="1:23" x14ac:dyDescent="0.2">
      <c r="A98" s="54">
        <v>97</v>
      </c>
      <c r="B98" s="302">
        <f>AgeStanSec!B98/86400</f>
        <v>1.0590277777777778E-2</v>
      </c>
      <c r="C98" s="299">
        <f>AgeStanSec!C98/86400</f>
        <v>3.7013888888888888E-2</v>
      </c>
      <c r="D98" s="167">
        <f>AgeStanSec!D98/86400</f>
        <v>4.6712962962962963E-2</v>
      </c>
      <c r="E98" s="168">
        <f>AgeStanSec!E98/86400</f>
        <v>5.1076388888888886E-2</v>
      </c>
      <c r="F98" s="168">
        <f>AgeStanSec!F98/86400</f>
        <v>6.7418981481481483E-2</v>
      </c>
      <c r="G98" s="168">
        <f>AgeStanSec!G98/86400</f>
        <v>6.7916666666666667E-2</v>
      </c>
      <c r="H98" s="168">
        <f>AgeStanSec!H98/86400</f>
        <v>8.9293981481481488E-2</v>
      </c>
      <c r="I98" s="168">
        <f>AgeStanSec!I98/86400</f>
        <v>0.10983796296296296</v>
      </c>
      <c r="J98" s="168">
        <f>AgeStanSec!J98/86400</f>
        <v>0.14175925925925925</v>
      </c>
      <c r="K98" s="168">
        <f>AgeStanSec!K98/86400</f>
        <v>0.15327546296296296</v>
      </c>
      <c r="L98" s="168">
        <f>AgeStanSec!L98/86400</f>
        <v>0.19591435185185185</v>
      </c>
      <c r="M98" s="168">
        <f>AgeStanSec!M98/86400</f>
        <v>0.20781250000000001</v>
      </c>
      <c r="N98" s="168">
        <f>AgeStanSec!N98/86400</f>
        <v>0.26560185185185187</v>
      </c>
      <c r="O98" s="168">
        <f>AgeStanSec!O98/86400</f>
        <v>0.34964120370370372</v>
      </c>
      <c r="P98" s="168">
        <f>AgeStanSec!P98/86400</f>
        <v>0.59756944444444449</v>
      </c>
      <c r="Q98" s="168">
        <f>AgeStanSec!Q98/86400</f>
        <v>0.72653935185185181</v>
      </c>
      <c r="R98" s="168"/>
      <c r="S98" s="168"/>
      <c r="T98" s="168"/>
      <c r="U98" s="168"/>
      <c r="V98" s="168"/>
      <c r="W98" s="52"/>
    </row>
    <row r="99" spans="1:23" x14ac:dyDescent="0.2">
      <c r="A99" s="54">
        <v>98</v>
      </c>
      <c r="B99" s="302">
        <f>AgeStanSec!B99/86400</f>
        <v>1.1759259259259259E-2</v>
      </c>
      <c r="C99" s="299">
        <f>AgeStanSec!C99/86400</f>
        <v>4.1111111111111112E-2</v>
      </c>
      <c r="D99" s="167">
        <f>AgeStanSec!D99/86400</f>
        <v>5.2175925925925924E-2</v>
      </c>
      <c r="E99" s="168">
        <f>AgeStanSec!E99/86400</f>
        <v>5.7187500000000002E-2</v>
      </c>
      <c r="F99" s="168">
        <f>AgeStanSec!F99/86400</f>
        <v>7.5949074074074072E-2</v>
      </c>
      <c r="G99" s="168">
        <f>AgeStanSec!G99/86400</f>
        <v>7.6481481481481484E-2</v>
      </c>
      <c r="H99" s="168">
        <f>AgeStanSec!H99/86400</f>
        <v>0.10111111111111111</v>
      </c>
      <c r="I99" s="168">
        <f>AgeStanSec!I99/86400</f>
        <v>0.12474537037037037</v>
      </c>
      <c r="J99" s="168">
        <f>AgeStanSec!J99/86400</f>
        <v>0.16158564814814816</v>
      </c>
      <c r="K99" s="168">
        <f>AgeStanSec!K99/86400</f>
        <v>0.17486111111111111</v>
      </c>
      <c r="L99" s="168">
        <f>AgeStanSec!L99/86400</f>
        <v>0.22430555555555556</v>
      </c>
      <c r="M99" s="168">
        <f>AgeStanSec!M99/86400</f>
        <v>0.23820601851851853</v>
      </c>
      <c r="N99" s="168">
        <f>AgeStanSec!N99/86400</f>
        <v>0.30864583333333334</v>
      </c>
      <c r="O99" s="168">
        <f>AgeStanSec!O99/86400</f>
        <v>0.41362268518518519</v>
      </c>
      <c r="P99" s="168">
        <f>AgeStanSec!P99/86400</f>
        <v>0.73949074074074073</v>
      </c>
      <c r="Q99" s="168">
        <f>AgeStanSec!Q99/86400</f>
        <v>0.89908564814814818</v>
      </c>
      <c r="R99" s="168"/>
      <c r="S99" s="168"/>
      <c r="T99" s="168"/>
      <c r="U99" s="168"/>
      <c r="V99" s="168"/>
      <c r="W99" s="52"/>
    </row>
    <row r="100" spans="1:23" x14ac:dyDescent="0.2">
      <c r="A100" s="54">
        <v>99</v>
      </c>
      <c r="B100" s="302">
        <f>AgeStanSec!B100/86400</f>
        <v>1.3287037037037036E-2</v>
      </c>
      <c r="C100" s="299">
        <f>AgeStanSec!C100/86400</f>
        <v>4.642361111111111E-2</v>
      </c>
      <c r="D100" s="167">
        <f>AgeStanSec!D100/86400</f>
        <v>5.9317129629629629E-2</v>
      </c>
      <c r="E100" s="168">
        <f>AgeStanSec!E100/86400</f>
        <v>6.5219907407407407E-2</v>
      </c>
      <c r="F100" s="168">
        <f>AgeStanSec!F100/86400</f>
        <v>8.7314814814814817E-2</v>
      </c>
      <c r="G100" s="168">
        <f>AgeStanSec!G100/86400</f>
        <v>8.7939814814814818E-2</v>
      </c>
      <c r="H100" s="168">
        <f>AgeStanSec!H100/86400</f>
        <v>0.11704861111111112</v>
      </c>
      <c r="I100" s="168">
        <f>AgeStanSec!I100/86400</f>
        <v>0.14501157407407408</v>
      </c>
      <c r="J100" s="168">
        <f>AgeStanSec!J100/86400</f>
        <v>0.18864583333333335</v>
      </c>
      <c r="K100" s="168">
        <f>AgeStanSec!K100/86400</f>
        <v>0.20449074074074075</v>
      </c>
      <c r="L100" s="168">
        <f>AgeStanSec!L100/86400</f>
        <v>0.26363425925925926</v>
      </c>
      <c r="M100" s="168">
        <f>AgeStanSec!M100/86400</f>
        <v>0.28021990740740743</v>
      </c>
      <c r="N100" s="168">
        <f>AgeStanSec!N100/86400</f>
        <v>0.37011574074074072</v>
      </c>
      <c r="O100" s="168">
        <f>AgeStanSec!O100/86400</f>
        <v>0.50942129629629629</v>
      </c>
      <c r="P100" s="168"/>
      <c r="Q100" s="168"/>
      <c r="R100" s="168"/>
      <c r="S100" s="168"/>
      <c r="T100" s="168"/>
      <c r="U100" s="168"/>
      <c r="V100" s="168"/>
      <c r="W100" s="52"/>
    </row>
    <row r="101" spans="1:23" ht="15.75" thickBot="1" x14ac:dyDescent="0.25">
      <c r="A101" s="62">
        <v>100</v>
      </c>
      <c r="B101" s="304">
        <f>AgeStanSec!B101/86400</f>
        <v>1.5335648148148149E-2</v>
      </c>
      <c r="C101" s="300">
        <f>AgeStanSec!C101/86400</f>
        <v>5.3599537037037036E-2</v>
      </c>
      <c r="D101" s="169">
        <f>AgeStanSec!D101/86400</f>
        <v>6.913194444444444E-2</v>
      </c>
      <c r="E101" s="169">
        <f>AgeStanSec!E101/86400</f>
        <v>7.6226851851851851E-2</v>
      </c>
      <c r="F101" s="169">
        <f>AgeStanSec!F101/86400</f>
        <v>0.10312499999999999</v>
      </c>
      <c r="G101" s="169">
        <f>AgeStanSec!G101/86400</f>
        <v>0.10395833333333333</v>
      </c>
      <c r="H101" s="169">
        <f>AgeStanSec!H101/86400</f>
        <v>0.13972222222222222</v>
      </c>
      <c r="I101" s="169">
        <f>AgeStanSec!I101/86400</f>
        <v>0.17396990740740742</v>
      </c>
      <c r="J101" s="169">
        <f>AgeStanSec!J101/86400</f>
        <v>0.22789351851851852</v>
      </c>
      <c r="K101" s="169">
        <f>AgeStanSec!K101/86400</f>
        <v>0.24765046296296298</v>
      </c>
      <c r="L101" s="169">
        <f>AgeStanSec!L101/86400</f>
        <v>0.32135416666666666</v>
      </c>
      <c r="M101" s="169">
        <f>AgeStanSec!M101/86400</f>
        <v>0.34230324074074076</v>
      </c>
      <c r="N101" s="169">
        <f>AgeStanSec!N101/86400</f>
        <v>0.46577546296296296</v>
      </c>
      <c r="O101" s="169">
        <f>AgeStanSec!O101/86400</f>
        <v>0.66773148148148154</v>
      </c>
      <c r="P101" s="169"/>
      <c r="Q101" s="169"/>
      <c r="R101" s="169"/>
      <c r="S101" s="169"/>
      <c r="T101" s="169"/>
      <c r="U101" s="169"/>
      <c r="V101" s="169"/>
    </row>
    <row r="102" spans="1:23" ht="15.75" x14ac:dyDescent="0.25">
      <c r="A102" s="305" t="s">
        <v>1460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x14ac:dyDescent="0.2">
      <c r="A103" s="306" t="s">
        <v>1469</v>
      </c>
    </row>
    <row r="104" spans="1:23" ht="15.75" x14ac:dyDescent="0.25">
      <c r="A104" s="307" t="s">
        <v>1470</v>
      </c>
    </row>
    <row r="105" spans="1:23" ht="15.75" x14ac:dyDescent="0.25">
      <c r="A105" s="307" t="s">
        <v>1465</v>
      </c>
    </row>
    <row r="106" spans="1:23" ht="15.75" x14ac:dyDescent="0.25">
      <c r="A106" s="307" t="s">
        <v>1461</v>
      </c>
    </row>
    <row r="107" spans="1:23" ht="15.75" x14ac:dyDescent="0.25">
      <c r="A107" s="307" t="s">
        <v>1462</v>
      </c>
    </row>
    <row r="108" spans="1:23" ht="15.75" x14ac:dyDescent="0.25">
      <c r="A108" s="307" t="s">
        <v>1471</v>
      </c>
    </row>
  </sheetData>
  <hyperlinks>
    <hyperlink ref="A103" r:id="rId1" xr:uid="{3A5A79E7-FBCB-4B95-B8EB-050F8CFFDF1E}"/>
  </hyperlinks>
  <pageMargins left="0.5" right="0.5" top="0.5" bottom="0.5" header="0" footer="0"/>
  <pageSetup orientation="portrait" verticalDpi="0" r:id="rId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F32" sqref="F32"/>
    </sheetView>
  </sheetViews>
  <sheetFormatPr defaultColWidth="9.6640625" defaultRowHeight="15" x14ac:dyDescent="0.2"/>
  <cols>
    <col min="1" max="15" width="8.6640625" style="1" customWidth="1"/>
    <col min="16" max="16384" width="9.6640625" style="1"/>
  </cols>
  <sheetData>
    <row r="1" spans="1:22" ht="23.25" x14ac:dyDescent="0.35">
      <c r="A1" s="49" t="s">
        <v>221</v>
      </c>
    </row>
    <row r="2" spans="1:22" x14ac:dyDescent="0.2">
      <c r="A2" s="50" t="s">
        <v>71</v>
      </c>
      <c r="B2" s="51" t="s">
        <v>204</v>
      </c>
      <c r="C2" s="51" t="s">
        <v>205</v>
      </c>
      <c r="D2" s="51" t="s">
        <v>206</v>
      </c>
      <c r="E2" s="51" t="s">
        <v>207</v>
      </c>
      <c r="F2" s="51" t="s">
        <v>208</v>
      </c>
      <c r="G2" s="51" t="s">
        <v>209</v>
      </c>
      <c r="H2" s="51" t="s">
        <v>210</v>
      </c>
      <c r="I2" s="51" t="s">
        <v>211</v>
      </c>
      <c r="J2" s="51" t="s">
        <v>212</v>
      </c>
      <c r="K2" s="51" t="s">
        <v>213</v>
      </c>
      <c r="L2" s="51" t="s">
        <v>9</v>
      </c>
      <c r="M2" s="51" t="s">
        <v>214</v>
      </c>
      <c r="N2" s="51" t="s">
        <v>215</v>
      </c>
      <c r="O2" s="51" t="s">
        <v>10</v>
      </c>
      <c r="P2" s="51" t="s">
        <v>176</v>
      </c>
      <c r="Q2" s="51" t="s">
        <v>216</v>
      </c>
      <c r="R2" s="51" t="s">
        <v>217</v>
      </c>
      <c r="S2" s="51" t="s">
        <v>218</v>
      </c>
      <c r="T2" s="51" t="s">
        <v>219</v>
      </c>
      <c r="U2" s="51" t="s">
        <v>220</v>
      </c>
      <c r="V2" s="52"/>
    </row>
    <row r="3" spans="1:22" x14ac:dyDescent="0.2">
      <c r="A3" s="50" t="s">
        <v>0</v>
      </c>
      <c r="B3" s="69">
        <f>Parameters!B13</f>
        <v>5</v>
      </c>
      <c r="C3" s="70">
        <f>Parameters!B14</f>
        <v>6</v>
      </c>
      <c r="D3" s="69">
        <f>Parameters!B15</f>
        <v>6.4373760000000004</v>
      </c>
      <c r="E3" s="69">
        <f>Parameters!B16</f>
        <v>8</v>
      </c>
      <c r="F3" s="70">
        <f>Parameters!B17</f>
        <v>8.0467200000000005</v>
      </c>
      <c r="G3" s="69">
        <f>Parameters!B18</f>
        <v>10</v>
      </c>
      <c r="H3" s="69">
        <f>Parameters!B19</f>
        <v>12</v>
      </c>
      <c r="I3" s="69">
        <f>Parameters!B20</f>
        <v>15</v>
      </c>
      <c r="J3" s="69">
        <f>Parameters!B21</f>
        <v>16.093440000000001</v>
      </c>
      <c r="K3" s="69">
        <f>Parameters!B22</f>
        <v>20</v>
      </c>
      <c r="L3" s="69">
        <f>Parameters!B23</f>
        <v>21.0975</v>
      </c>
      <c r="M3" s="69">
        <f>Parameters!B24</f>
        <v>25</v>
      </c>
      <c r="N3" s="69">
        <f>Parameters!B25</f>
        <v>30</v>
      </c>
      <c r="O3" s="69">
        <f>Parameters!B26</f>
        <v>42.195</v>
      </c>
      <c r="P3" s="69">
        <f>Parameters!$B27</f>
        <v>50</v>
      </c>
      <c r="Q3" s="69">
        <f>Parameters!$B28</f>
        <v>80.467200000000005</v>
      </c>
      <c r="R3" s="69">
        <f>Parameters!$B29</f>
        <v>100</v>
      </c>
      <c r="S3" s="69">
        <f>Parameters!$B30</f>
        <v>150</v>
      </c>
      <c r="T3" s="69">
        <f>Parameters!$B31</f>
        <v>160.93440000000001</v>
      </c>
      <c r="U3" s="69">
        <f>Parameters!$B32</f>
        <v>200</v>
      </c>
      <c r="V3" s="52"/>
    </row>
    <row r="4" spans="1:22" x14ac:dyDescent="0.2">
      <c r="A4" s="54" t="s">
        <v>202</v>
      </c>
      <c r="B4" s="55">
        <f>'5K'!$E$5</f>
        <v>884</v>
      </c>
      <c r="C4" s="55">
        <f>'6K'!$E$5</f>
        <v>1062</v>
      </c>
      <c r="D4" s="55">
        <f>'8K'!$E$5</f>
        <v>1422</v>
      </c>
      <c r="E4" s="55">
        <f>'8K'!$E$5</f>
        <v>1422</v>
      </c>
      <c r="F4" s="55">
        <f>'5MI'!$E$5</f>
        <v>1429.9999999999998</v>
      </c>
      <c r="G4" s="55">
        <f>'10K'!$E$5</f>
        <v>1783</v>
      </c>
      <c r="H4" s="55">
        <f>'12K'!$E$5</f>
        <v>2160</v>
      </c>
      <c r="I4" s="55">
        <f>'15K'!$E$5</f>
        <v>2735</v>
      </c>
      <c r="J4" s="55">
        <f>'10MI'!$E$5</f>
        <v>2939.9999999999995</v>
      </c>
      <c r="K4" s="55">
        <f>'20K'!$E$5</f>
        <v>3689.9999999999995</v>
      </c>
      <c r="L4" s="55">
        <f>H.Marathon!$E$5</f>
        <v>3898</v>
      </c>
      <c r="M4" s="55">
        <f>'25K'!$E$5</f>
        <v>4640</v>
      </c>
      <c r="N4" s="55">
        <f>'30K'!$E$5</f>
        <v>5625</v>
      </c>
      <c r="O4" s="55">
        <f>Marathon!$E$5</f>
        <v>8043.9999999999982</v>
      </c>
      <c r="P4" s="55">
        <f>Parameters!$H27</f>
        <v>9780</v>
      </c>
      <c r="Q4" s="55">
        <f>Parameters!$H28</f>
        <v>17760</v>
      </c>
      <c r="R4" s="55">
        <f>Parameters!$H29</f>
        <v>23590.999999999996</v>
      </c>
      <c r="S4" s="55">
        <f>Parameters!$H30</f>
        <v>39700</v>
      </c>
      <c r="T4" s="55">
        <f>Parameters!$H31</f>
        <v>43500</v>
      </c>
      <c r="U4" s="55">
        <f>Parameters!$H32</f>
        <v>57600</v>
      </c>
      <c r="V4" s="52"/>
    </row>
    <row r="5" spans="1:22" x14ac:dyDescent="0.2">
      <c r="A5" s="54" t="s">
        <v>203</v>
      </c>
      <c r="B5" s="56">
        <f t="shared" ref="B5:U5" si="0">B4/86400</f>
        <v>1.0231481481481482E-2</v>
      </c>
      <c r="C5" s="56">
        <f t="shared" si="0"/>
        <v>1.2291666666666666E-2</v>
      </c>
      <c r="D5" s="56">
        <f t="shared" si="0"/>
        <v>1.6458333333333332E-2</v>
      </c>
      <c r="E5" s="56">
        <f t="shared" si="0"/>
        <v>1.6458333333333332E-2</v>
      </c>
      <c r="F5" s="56">
        <f t="shared" si="0"/>
        <v>1.6550925925925924E-2</v>
      </c>
      <c r="G5" s="56">
        <f t="shared" si="0"/>
        <v>2.0636574074074075E-2</v>
      </c>
      <c r="H5" s="56">
        <f t="shared" si="0"/>
        <v>2.5000000000000001E-2</v>
      </c>
      <c r="I5" s="56">
        <f t="shared" si="0"/>
        <v>3.1655092592592596E-2</v>
      </c>
      <c r="J5" s="56">
        <f t="shared" si="0"/>
        <v>3.4027777777777775E-2</v>
      </c>
      <c r="K5" s="56">
        <f t="shared" si="0"/>
        <v>4.2708333333333327E-2</v>
      </c>
      <c r="L5" s="56">
        <f t="shared" si="0"/>
        <v>4.5115740740740741E-2</v>
      </c>
      <c r="M5" s="56">
        <f t="shared" si="0"/>
        <v>5.3703703703703705E-2</v>
      </c>
      <c r="N5" s="56">
        <f t="shared" si="0"/>
        <v>6.5104166666666671E-2</v>
      </c>
      <c r="O5" s="56">
        <f t="shared" si="0"/>
        <v>9.3101851851851825E-2</v>
      </c>
      <c r="P5" s="56">
        <f t="shared" si="0"/>
        <v>0.11319444444444444</v>
      </c>
      <c r="Q5" s="56">
        <f t="shared" si="0"/>
        <v>0.20555555555555555</v>
      </c>
      <c r="R5" s="56">
        <f t="shared" si="0"/>
        <v>0.27304398148148146</v>
      </c>
      <c r="S5" s="56">
        <f t="shared" si="0"/>
        <v>0.45949074074074076</v>
      </c>
      <c r="T5" s="57">
        <f t="shared" si="0"/>
        <v>0.50347222222222221</v>
      </c>
      <c r="U5" s="57">
        <f t="shared" si="0"/>
        <v>0.66666666666666663</v>
      </c>
      <c r="V5" s="71"/>
    </row>
    <row r="6" spans="1:22" x14ac:dyDescent="0.2">
      <c r="A6" s="72">
        <v>5</v>
      </c>
      <c r="B6" s="73">
        <f>AgeStanSec!C6/B$3</f>
        <v>244.8</v>
      </c>
      <c r="C6" s="73">
        <f>AgeStanSec!D6/C$3</f>
        <v>250.33333333333334</v>
      </c>
      <c r="D6" s="73">
        <f>AgeStanSec!E6/D$3</f>
        <v>245.28627813568758</v>
      </c>
      <c r="E6" s="73">
        <f>AgeStanSec!F6/E$3</f>
        <v>246.25</v>
      </c>
      <c r="F6" s="73">
        <f>AgeStanSec!G6/F$3</f>
        <v>246.18726636443171</v>
      </c>
      <c r="G6" s="73">
        <f>AgeStanSec!H6/G$3</f>
        <v>247</v>
      </c>
      <c r="H6" s="73">
        <f>AgeStanSec!I6/H$3</f>
        <v>249.33333333333334</v>
      </c>
      <c r="I6" s="73">
        <f>AgeStanSec!J6/I$3</f>
        <v>252.53333333333333</v>
      </c>
      <c r="J6" s="73">
        <f>AgeStanSec!K6/J$3</f>
        <v>253.02234947904236</v>
      </c>
      <c r="K6" s="73">
        <f>AgeStanSec!L6/K$3</f>
        <v>255.55</v>
      </c>
      <c r="L6" s="73">
        <f>AgeStanSec!M6/L$3</f>
        <v>255.90709799739307</v>
      </c>
      <c r="M6" s="73">
        <f>AgeStanSec!N6/M$3</f>
        <v>257.08</v>
      </c>
      <c r="N6" s="73">
        <f>AgeStanSec!O6/N$3</f>
        <v>259.7</v>
      </c>
      <c r="O6" s="73">
        <f>AgeStanSec!P6/O$3</f>
        <v>264.03602322550063</v>
      </c>
      <c r="P6" s="73">
        <f>AgeStanSec!Q6/P$3</f>
        <v>270.92</v>
      </c>
      <c r="Q6" s="73">
        <f>AgeStanSec!R6/Q$3</f>
        <v>305.68977173307877</v>
      </c>
      <c r="R6" s="73">
        <f>AgeStanSec!S6/R$3</f>
        <v>326.75</v>
      </c>
      <c r="S6" s="73">
        <f>AgeStanSec!T6/S$3</f>
        <v>366.57333333333332</v>
      </c>
      <c r="T6" s="73">
        <f>AgeStanSec!U6/T$3</f>
        <v>374.36992961107131</v>
      </c>
      <c r="U6" s="73">
        <f>AgeStanSec!V6/U$3</f>
        <v>398.89</v>
      </c>
      <c r="V6" s="52"/>
    </row>
    <row r="7" spans="1:22" x14ac:dyDescent="0.2">
      <c r="A7" s="74">
        <v>6</v>
      </c>
      <c r="B7" s="75">
        <f>AgeStanSec!C7/B$3</f>
        <v>235.4</v>
      </c>
      <c r="C7" s="75">
        <f>AgeStanSec!D7/C$3</f>
        <v>239.5</v>
      </c>
      <c r="D7" s="75">
        <f>AgeStanSec!E7/D$3</f>
        <v>241.09202258808557</v>
      </c>
      <c r="E7" s="75">
        <f>AgeStanSec!F7/E$3</f>
        <v>247</v>
      </c>
      <c r="F7" s="75">
        <f>AgeStanSec!G7/F$3</f>
        <v>246.9329117951165</v>
      </c>
      <c r="G7" s="75">
        <f>AgeStanSec!H7/G$3</f>
        <v>248.2</v>
      </c>
      <c r="H7" s="75">
        <f>AgeStanSec!I7/H$3</f>
        <v>251.75</v>
      </c>
      <c r="I7" s="75">
        <f>AgeStanSec!J7/I$3</f>
        <v>257.86666666666667</v>
      </c>
      <c r="J7" s="75">
        <f>AgeStanSec!K7/J$3</f>
        <v>260.29239242821916</v>
      </c>
      <c r="K7" s="75">
        <f>AgeStanSec!L7/K$3</f>
        <v>272.3</v>
      </c>
      <c r="L7" s="75">
        <f>AgeStanSec!M7/L$3</f>
        <v>275.86206896551727</v>
      </c>
      <c r="M7" s="75">
        <f>AgeStanSec!N7/M$3</f>
        <v>277.08</v>
      </c>
      <c r="N7" s="75">
        <f>AgeStanSec!O7/N$3</f>
        <v>272.43333333333334</v>
      </c>
      <c r="O7" s="75">
        <f>AgeStanSec!P7/O$3</f>
        <v>268.39672947031636</v>
      </c>
      <c r="P7" s="75">
        <f>AgeStanSec!Q7/P$3</f>
        <v>275.38</v>
      </c>
      <c r="Q7" s="75">
        <f>AgeStanSec!R7/Q$3</f>
        <v>310.73530581404594</v>
      </c>
      <c r="R7" s="75">
        <f>AgeStanSec!S7/R$3</f>
        <v>332.13</v>
      </c>
      <c r="S7" s="75">
        <f>AgeStanSec!T7/S$3</f>
        <v>372.61333333333334</v>
      </c>
      <c r="T7" s="75">
        <f>AgeStanSec!U7/T$3</f>
        <v>380.54014554998804</v>
      </c>
      <c r="U7" s="75">
        <f>AgeStanSec!V7/U$3</f>
        <v>405.46</v>
      </c>
      <c r="V7" s="52"/>
    </row>
    <row r="8" spans="1:22" x14ac:dyDescent="0.2">
      <c r="A8" s="74">
        <v>7</v>
      </c>
      <c r="B8" s="75">
        <f>AgeStanSec!C8/B$3</f>
        <v>226.8</v>
      </c>
      <c r="C8" s="75">
        <f>AgeStanSec!D8/C$3</f>
        <v>230</v>
      </c>
      <c r="D8" s="75">
        <f>AgeStanSec!E8/D$3</f>
        <v>231.30542631034754</v>
      </c>
      <c r="E8" s="75">
        <f>AgeStanSec!F8/E$3</f>
        <v>236.125</v>
      </c>
      <c r="F8" s="75">
        <f>AgeStanSec!G8/F$3</f>
        <v>236.1210530501869</v>
      </c>
      <c r="G8" s="75">
        <f>AgeStanSec!H8/G$3</f>
        <v>237.8</v>
      </c>
      <c r="H8" s="75">
        <f>AgeStanSec!I8/H$3</f>
        <v>240.91666666666666</v>
      </c>
      <c r="I8" s="75">
        <f>AgeStanSec!J8/I$3</f>
        <v>246.53333333333333</v>
      </c>
      <c r="J8" s="75">
        <f>AgeStanSec!K8/J$3</f>
        <v>248.73488825260478</v>
      </c>
      <c r="K8" s="75">
        <f>AgeStanSec!L8/K$3</f>
        <v>259.35000000000002</v>
      </c>
      <c r="L8" s="75">
        <f>AgeStanSec!M8/L$3</f>
        <v>262.35335940277287</v>
      </c>
      <c r="M8" s="75">
        <f>AgeStanSec!N8/M$3</f>
        <v>263.52</v>
      </c>
      <c r="N8" s="75">
        <f>AgeStanSec!O8/N$3</f>
        <v>260.2</v>
      </c>
      <c r="O8" s="75">
        <f>AgeStanSec!P8/O$3</f>
        <v>256.99727455859698</v>
      </c>
      <c r="P8" s="75">
        <f>AgeStanSec!Q8/P$3</f>
        <v>263.68</v>
      </c>
      <c r="Q8" s="75">
        <f>AgeStanSec!R8/Q$3</f>
        <v>297.53738169092497</v>
      </c>
      <c r="R8" s="75">
        <f>AgeStanSec!S8/R$3</f>
        <v>318.02</v>
      </c>
      <c r="S8" s="75">
        <f>AgeStanSec!T8/S$3</f>
        <v>356.78666666666669</v>
      </c>
      <c r="T8" s="75">
        <f>AgeStanSec!U8/T$3</f>
        <v>364.37828083989501</v>
      </c>
      <c r="U8" s="75">
        <f>AgeStanSec!V8/U$3</f>
        <v>388.245</v>
      </c>
      <c r="V8" s="52"/>
    </row>
    <row r="9" spans="1:22" x14ac:dyDescent="0.2">
      <c r="A9" s="74">
        <v>8</v>
      </c>
      <c r="B9" s="75">
        <f>AgeStanSec!C9/B$3</f>
        <v>219.4</v>
      </c>
      <c r="C9" s="75">
        <f>AgeStanSec!D9/C$3</f>
        <v>221.66666666666666</v>
      </c>
      <c r="D9" s="75">
        <f>AgeStanSec!E9/D$3</f>
        <v>222.60622961902487</v>
      </c>
      <c r="E9" s="75">
        <f>AgeStanSec!F9/E$3</f>
        <v>226.875</v>
      </c>
      <c r="F9" s="75">
        <f>AgeStanSec!G9/F$3</f>
        <v>226.80048516662688</v>
      </c>
      <c r="G9" s="75">
        <f>AgeStanSec!H9/G$3</f>
        <v>228.8</v>
      </c>
      <c r="H9" s="75">
        <f>AgeStanSec!I9/H$3</f>
        <v>231.58333333333334</v>
      </c>
      <c r="I9" s="75">
        <f>AgeStanSec!J9/I$3</f>
        <v>236.73333333333332</v>
      </c>
      <c r="J9" s="75">
        <f>AgeStanSec!K9/J$3</f>
        <v>238.66867493835997</v>
      </c>
      <c r="K9" s="75">
        <f>AgeStanSec!L9/K$3</f>
        <v>248.1</v>
      </c>
      <c r="L9" s="75">
        <f>AgeStanSec!M9/L$3</f>
        <v>250.74060907690483</v>
      </c>
      <c r="M9" s="75">
        <f>AgeStanSec!N9/M$3</f>
        <v>251.88</v>
      </c>
      <c r="N9" s="75">
        <f>AgeStanSec!O9/N$3</f>
        <v>249.53333333333333</v>
      </c>
      <c r="O9" s="75">
        <f>AgeStanSec!P9/O$3</f>
        <v>247.13828652683966</v>
      </c>
      <c r="P9" s="75">
        <f>AgeStanSec!Q9/P$3</f>
        <v>253.56</v>
      </c>
      <c r="Q9" s="75">
        <f>AgeStanSec!R9/Q$3</f>
        <v>286.11657917760277</v>
      </c>
      <c r="R9" s="75">
        <f>AgeStanSec!S9/R$3</f>
        <v>305.82</v>
      </c>
      <c r="S9" s="75">
        <f>AgeStanSec!T9/S$3</f>
        <v>343.1</v>
      </c>
      <c r="T9" s="75">
        <f>AgeStanSec!U9/T$3</f>
        <v>350.39742901455497</v>
      </c>
      <c r="U9" s="75">
        <f>AgeStanSec!V9/U$3</f>
        <v>373.34500000000003</v>
      </c>
      <c r="V9" s="52"/>
    </row>
    <row r="10" spans="1:22" x14ac:dyDescent="0.2">
      <c r="A10" s="74">
        <v>9</v>
      </c>
      <c r="B10" s="75">
        <f>AgeStanSec!C10/B$3</f>
        <v>212.8</v>
      </c>
      <c r="C10" s="75">
        <f>AgeStanSec!D10/C$3</f>
        <v>214.5</v>
      </c>
      <c r="D10" s="75">
        <f>AgeStanSec!E10/D$3</f>
        <v>215.14977531217687</v>
      </c>
      <c r="E10" s="75">
        <f>AgeStanSec!F10/E$3</f>
        <v>218.75</v>
      </c>
      <c r="F10" s="75">
        <f>AgeStanSec!G10/F$3</f>
        <v>218.72265966754154</v>
      </c>
      <c r="G10" s="75">
        <f>AgeStanSec!H10/G$3</f>
        <v>220.9</v>
      </c>
      <c r="H10" s="75">
        <f>AgeStanSec!I10/H$3</f>
        <v>223.5</v>
      </c>
      <c r="I10" s="75">
        <f>AgeStanSec!J10/I$3</f>
        <v>228.2</v>
      </c>
      <c r="J10" s="75">
        <f>AgeStanSec!K10/J$3</f>
        <v>229.96947824703727</v>
      </c>
      <c r="K10" s="75">
        <f>AgeStanSec!L10/K$3</f>
        <v>238.4</v>
      </c>
      <c r="L10" s="75">
        <f>AgeStanSec!M10/L$3</f>
        <v>240.69202512145989</v>
      </c>
      <c r="M10" s="75">
        <f>AgeStanSec!N10/M$3</f>
        <v>241.76</v>
      </c>
      <c r="N10" s="75">
        <f>AgeStanSec!O10/N$3</f>
        <v>240.26666666666668</v>
      </c>
      <c r="O10" s="75">
        <f>AgeStanSec!P10/O$3</f>
        <v>238.53537148951298</v>
      </c>
      <c r="P10" s="75">
        <f>AgeStanSec!Q10/P$3</f>
        <v>244.74</v>
      </c>
      <c r="Q10" s="75">
        <f>AgeStanSec!R10/Q$3</f>
        <v>276.16221267796067</v>
      </c>
      <c r="R10" s="75">
        <f>AgeStanSec!S10/R$3</f>
        <v>295.18</v>
      </c>
      <c r="S10" s="75">
        <f>AgeStanSec!T10/S$3</f>
        <v>331.16666666666669</v>
      </c>
      <c r="T10" s="75">
        <f>AgeStanSec!U10/T$3</f>
        <v>338.20612622285847</v>
      </c>
      <c r="U10" s="75">
        <f>AgeStanSec!V10/U$3</f>
        <v>360.36</v>
      </c>
      <c r="V10" s="52"/>
    </row>
    <row r="11" spans="1:22" x14ac:dyDescent="0.2">
      <c r="A11" s="76">
        <v>10</v>
      </c>
      <c r="B11" s="77">
        <f>AgeStanSec!C11/B$3</f>
        <v>207</v>
      </c>
      <c r="C11" s="77">
        <f>AgeStanSec!D11/C$3</f>
        <v>208</v>
      </c>
      <c r="D11" s="77">
        <f>AgeStanSec!E11/D$3</f>
        <v>208.47003499562553</v>
      </c>
      <c r="E11" s="77">
        <f>AgeStanSec!F11/E$3</f>
        <v>211.75</v>
      </c>
      <c r="F11" s="77">
        <f>AgeStanSec!G11/F$3</f>
        <v>211.76330231448341</v>
      </c>
      <c r="G11" s="77">
        <f>AgeStanSec!H11/G$3</f>
        <v>214</v>
      </c>
      <c r="H11" s="77">
        <f>AgeStanSec!I11/H$3</f>
        <v>216.33333333333334</v>
      </c>
      <c r="I11" s="77">
        <f>AgeStanSec!J11/I$3</f>
        <v>220.73333333333332</v>
      </c>
      <c r="J11" s="77">
        <f>AgeStanSec!K11/J$3</f>
        <v>222.32661258251807</v>
      </c>
      <c r="K11" s="77">
        <f>AgeStanSec!L11/K$3</f>
        <v>229.95</v>
      </c>
      <c r="L11" s="77">
        <f>AgeStanSec!M11/L$3</f>
        <v>231.87581466998461</v>
      </c>
      <c r="M11" s="77">
        <f>AgeStanSec!N11/M$3</f>
        <v>232.92</v>
      </c>
      <c r="N11" s="77">
        <f>AgeStanSec!O11/N$3</f>
        <v>232.1</v>
      </c>
      <c r="O11" s="77">
        <f>AgeStanSec!P11/O$3</f>
        <v>230.99893352292926</v>
      </c>
      <c r="P11" s="77">
        <f>AgeStanSec!Q11/P$3</f>
        <v>237</v>
      </c>
      <c r="Q11" s="77">
        <f>AgeStanSec!R11/Q$3</f>
        <v>267.42573371510377</v>
      </c>
      <c r="R11" s="77">
        <f>AgeStanSec!S11/R$3</f>
        <v>285.85000000000002</v>
      </c>
      <c r="S11" s="77">
        <f>AgeStanSec!T11/S$3</f>
        <v>320.69333333333333</v>
      </c>
      <c r="T11" s="77">
        <f>AgeStanSec!U11/T$3</f>
        <v>327.51232800445399</v>
      </c>
      <c r="U11" s="77">
        <f>AgeStanSec!V11/U$3</f>
        <v>348.96499999999997</v>
      </c>
      <c r="V11" s="52"/>
    </row>
    <row r="12" spans="1:22" x14ac:dyDescent="0.2">
      <c r="A12" s="74">
        <v>11</v>
      </c>
      <c r="B12" s="75">
        <f>AgeStanSec!C12/B$3</f>
        <v>201.6</v>
      </c>
      <c r="C12" s="75">
        <f>AgeStanSec!D12/C$3</f>
        <v>202.5</v>
      </c>
      <c r="D12" s="75">
        <f>AgeStanSec!E12/D$3</f>
        <v>202.7223514674302</v>
      </c>
      <c r="E12" s="75">
        <f>AgeStanSec!F12/E$3</f>
        <v>205.625</v>
      </c>
      <c r="F12" s="75">
        <f>AgeStanSec!G12/F$3</f>
        <v>205.67386463055752</v>
      </c>
      <c r="G12" s="75">
        <f>AgeStanSec!H12/G$3</f>
        <v>208</v>
      </c>
      <c r="H12" s="75">
        <f>AgeStanSec!I12/H$3</f>
        <v>210.08333333333334</v>
      </c>
      <c r="I12" s="75">
        <f>AgeStanSec!J12/I$3</f>
        <v>214.2</v>
      </c>
      <c r="J12" s="75">
        <f>AgeStanSec!K12/J$3</f>
        <v>215.67794082557862</v>
      </c>
      <c r="K12" s="75">
        <f>AgeStanSec!L12/K$3</f>
        <v>222.55</v>
      </c>
      <c r="L12" s="75">
        <f>AgeStanSec!M12/L$3</f>
        <v>224.24457874155706</v>
      </c>
      <c r="M12" s="75">
        <f>AgeStanSec!N12/M$3</f>
        <v>225.28</v>
      </c>
      <c r="N12" s="75">
        <f>AgeStanSec!O12/N$3</f>
        <v>224.96666666666667</v>
      </c>
      <c r="O12" s="75">
        <f>AgeStanSec!P12/O$3</f>
        <v>224.43417466524468</v>
      </c>
      <c r="P12" s="75">
        <f>AgeStanSec!Q12/P$3</f>
        <v>230.28</v>
      </c>
      <c r="Q12" s="75">
        <f>AgeStanSec!R12/Q$3</f>
        <v>259.8450051698083</v>
      </c>
      <c r="R12" s="75">
        <f>AgeStanSec!S12/R$3</f>
        <v>277.74</v>
      </c>
      <c r="S12" s="75">
        <f>AgeStanSec!T12/S$3</f>
        <v>311.59333333333331</v>
      </c>
      <c r="T12" s="75">
        <f>AgeStanSec!U12/T$3</f>
        <v>318.22282868050581</v>
      </c>
      <c r="U12" s="75">
        <f>AgeStanSec!V12/U$3</f>
        <v>339.065</v>
      </c>
      <c r="V12" s="52"/>
    </row>
    <row r="13" spans="1:22" x14ac:dyDescent="0.2">
      <c r="A13" s="74">
        <v>12</v>
      </c>
      <c r="B13" s="75">
        <f>AgeStanSec!C13/B$3</f>
        <v>197</v>
      </c>
      <c r="C13" s="75">
        <f>AgeStanSec!D13/C$3</f>
        <v>197.5</v>
      </c>
      <c r="D13" s="75">
        <f>AgeStanSec!E13/D$3</f>
        <v>197.75138192953153</v>
      </c>
      <c r="E13" s="75">
        <f>AgeStanSec!F13/E$3</f>
        <v>200.375</v>
      </c>
      <c r="F13" s="75">
        <f>AgeStanSec!G13/F$3</f>
        <v>200.33007237731647</v>
      </c>
      <c r="G13" s="75">
        <f>AgeStanSec!H13/G$3</f>
        <v>202.7</v>
      </c>
      <c r="H13" s="75">
        <f>AgeStanSec!I13/H$3</f>
        <v>204.66666666666666</v>
      </c>
      <c r="I13" s="75">
        <f>AgeStanSec!J13/I$3</f>
        <v>208.53333333333333</v>
      </c>
      <c r="J13" s="75">
        <f>AgeStanSec!K13/J$3</f>
        <v>209.83705161854766</v>
      </c>
      <c r="K13" s="75">
        <f>AgeStanSec!L13/K$3</f>
        <v>216.05</v>
      </c>
      <c r="L13" s="75">
        <f>AgeStanSec!M13/L$3</f>
        <v>217.56132243156773</v>
      </c>
      <c r="M13" s="75">
        <f>AgeStanSec!N13/M$3</f>
        <v>218.52</v>
      </c>
      <c r="N13" s="75">
        <f>AgeStanSec!O13/N$3</f>
        <v>218.7</v>
      </c>
      <c r="O13" s="75">
        <f>AgeStanSec!P13/O$3</f>
        <v>218.67519848323261</v>
      </c>
      <c r="P13" s="75">
        <f>AgeStanSec!Q13/P$3</f>
        <v>224.36</v>
      </c>
      <c r="Q13" s="75">
        <f>AgeStanSec!R13/Q$3</f>
        <v>253.17147856517934</v>
      </c>
      <c r="R13" s="75">
        <f>AgeStanSec!S13/R$3</f>
        <v>270.60000000000002</v>
      </c>
      <c r="S13" s="75">
        <f>AgeStanSec!T13/S$3</f>
        <v>303.58666666666664</v>
      </c>
      <c r="T13" s="75">
        <f>AgeStanSec!U13/T$3</f>
        <v>310.04558379066253</v>
      </c>
      <c r="U13" s="75">
        <f>AgeStanSec!V13/U$3</f>
        <v>330.35</v>
      </c>
      <c r="V13" s="52"/>
    </row>
    <row r="14" spans="1:22" x14ac:dyDescent="0.2">
      <c r="A14" s="74">
        <v>13</v>
      </c>
      <c r="B14" s="75">
        <f>AgeStanSec!C14/B$3</f>
        <v>192.8</v>
      </c>
      <c r="C14" s="75">
        <f>AgeStanSec!D14/C$3</f>
        <v>193.16666666666666</v>
      </c>
      <c r="D14" s="75">
        <f>AgeStanSec!E14/D$3</f>
        <v>193.24644078581085</v>
      </c>
      <c r="E14" s="75">
        <f>AgeStanSec!F14/E$3</f>
        <v>195.75</v>
      </c>
      <c r="F14" s="75">
        <f>AgeStanSec!G14/F$3</f>
        <v>195.73192555476018</v>
      </c>
      <c r="G14" s="75">
        <f>AgeStanSec!H14/G$3</f>
        <v>198</v>
      </c>
      <c r="H14" s="75">
        <f>AgeStanSec!I14/H$3</f>
        <v>199.83333333333334</v>
      </c>
      <c r="I14" s="75">
        <f>AgeStanSec!J14/I$3</f>
        <v>203.46666666666667</v>
      </c>
      <c r="J14" s="75">
        <f>AgeStanSec!K14/J$3</f>
        <v>204.74180784220152</v>
      </c>
      <c r="K14" s="75">
        <f>AgeStanSec!L14/K$3</f>
        <v>210.4</v>
      </c>
      <c r="L14" s="75">
        <f>AgeStanSec!M14/L$3</f>
        <v>211.68384879725085</v>
      </c>
      <c r="M14" s="75">
        <f>AgeStanSec!N14/M$3</f>
        <v>212.64</v>
      </c>
      <c r="N14" s="75">
        <f>AgeStanSec!O14/N$3</f>
        <v>213.16666666666666</v>
      </c>
      <c r="O14" s="75">
        <f>AgeStanSec!P14/O$3</f>
        <v>213.62720701504918</v>
      </c>
      <c r="P14" s="75">
        <f>AgeStanSec!Q14/P$3</f>
        <v>219.18</v>
      </c>
      <c r="Q14" s="75">
        <f>AgeStanSec!R14/Q$3</f>
        <v>247.31816193430365</v>
      </c>
      <c r="R14" s="75">
        <f>AgeStanSec!S14/R$3</f>
        <v>264.35000000000002</v>
      </c>
      <c r="S14" s="75">
        <f>AgeStanSec!T14/S$3</f>
        <v>296.58</v>
      </c>
      <c r="T14" s="75">
        <f>AgeStanSec!U14/T$3</f>
        <v>302.88738765608844</v>
      </c>
      <c r="U14" s="75">
        <f>AgeStanSec!V14/U$3</f>
        <v>322.72500000000002</v>
      </c>
      <c r="V14" s="52"/>
    </row>
    <row r="15" spans="1:22" x14ac:dyDescent="0.2">
      <c r="A15" s="74">
        <v>14</v>
      </c>
      <c r="B15" s="75">
        <f>AgeStanSec!C15/B$3</f>
        <v>189</v>
      </c>
      <c r="C15" s="75">
        <f>AgeStanSec!D15/C$3</f>
        <v>189.33333333333334</v>
      </c>
      <c r="D15" s="75">
        <f>AgeStanSec!E15/D$3</f>
        <v>189.36287083432751</v>
      </c>
      <c r="E15" s="75">
        <f>AgeStanSec!F15/E$3</f>
        <v>191.75</v>
      </c>
      <c r="F15" s="75">
        <f>AgeStanSec!G15/F$3</f>
        <v>191.75514992444124</v>
      </c>
      <c r="G15" s="75">
        <f>AgeStanSec!H15/G$3</f>
        <v>194</v>
      </c>
      <c r="H15" s="75">
        <f>AgeStanSec!I15/H$3</f>
        <v>195.66666666666666</v>
      </c>
      <c r="I15" s="75">
        <f>AgeStanSec!J15/I$3</f>
        <v>199.06666666666666</v>
      </c>
      <c r="J15" s="75">
        <f>AgeStanSec!K15/J$3</f>
        <v>200.26793525809273</v>
      </c>
      <c r="K15" s="75">
        <f>AgeStanSec!L15/K$3</f>
        <v>205.4</v>
      </c>
      <c r="L15" s="75">
        <f>AgeStanSec!M15/L$3</f>
        <v>206.51735987676264</v>
      </c>
      <c r="M15" s="75">
        <f>AgeStanSec!N15/M$3</f>
        <v>207.48</v>
      </c>
      <c r="N15" s="75">
        <f>AgeStanSec!O15/N$3</f>
        <v>208.3</v>
      </c>
      <c r="O15" s="75">
        <f>AgeStanSec!P15/O$3</f>
        <v>209.24280127977249</v>
      </c>
      <c r="P15" s="75">
        <f>AgeStanSec!Q15/P$3</f>
        <v>214.68</v>
      </c>
      <c r="Q15" s="75">
        <f>AgeStanSec!R15/Q$3</f>
        <v>242.24777300564702</v>
      </c>
      <c r="R15" s="75">
        <f>AgeStanSec!S15/R$3</f>
        <v>258.93</v>
      </c>
      <c r="S15" s="75">
        <f>AgeStanSec!T15/S$3</f>
        <v>290.49333333333334</v>
      </c>
      <c r="T15" s="75">
        <f>AgeStanSec!U15/T$3</f>
        <v>296.66746202179269</v>
      </c>
      <c r="U15" s="75">
        <f>AgeStanSec!V15/U$3</f>
        <v>316.10000000000002</v>
      </c>
      <c r="V15" s="52"/>
    </row>
    <row r="16" spans="1:22" x14ac:dyDescent="0.2">
      <c r="A16" s="76">
        <v>15</v>
      </c>
      <c r="B16" s="77">
        <f>AgeStanSec!C16/B$3</f>
        <v>185.8</v>
      </c>
      <c r="C16" s="77">
        <f>AgeStanSec!D16/C$3</f>
        <v>186</v>
      </c>
      <c r="D16" s="77">
        <f>AgeStanSec!E16/D$3</f>
        <v>185.94532927702218</v>
      </c>
      <c r="E16" s="77">
        <f>AgeStanSec!F16/E$3</f>
        <v>188.25</v>
      </c>
      <c r="F16" s="77">
        <f>AgeStanSec!G16/F$3</f>
        <v>188.27547124791218</v>
      </c>
      <c r="G16" s="77">
        <f>AgeStanSec!H16/G$3</f>
        <v>190.5</v>
      </c>
      <c r="H16" s="77">
        <f>AgeStanSec!I16/H$3</f>
        <v>192</v>
      </c>
      <c r="I16" s="77">
        <f>AgeStanSec!J16/I$3</f>
        <v>195.26666666666668</v>
      </c>
      <c r="J16" s="77">
        <f>AgeStanSec!K16/J$3</f>
        <v>196.35329674699753</v>
      </c>
      <c r="K16" s="77">
        <f>AgeStanSec!L16/K$3</f>
        <v>201.05</v>
      </c>
      <c r="L16" s="77">
        <f>AgeStanSec!M16/L$3</f>
        <v>202.01445668918117</v>
      </c>
      <c r="M16" s="77">
        <f>AgeStanSec!N16/M$3</f>
        <v>202.96</v>
      </c>
      <c r="N16" s="77">
        <f>AgeStanSec!O16/N$3</f>
        <v>204.03333333333333</v>
      </c>
      <c r="O16" s="77">
        <f>AgeStanSec!P16/O$3</f>
        <v>205.42718331555872</v>
      </c>
      <c r="P16" s="77">
        <f>AgeStanSec!Q16/P$3</f>
        <v>210.78</v>
      </c>
      <c r="Q16" s="77">
        <f>AgeStanSec!R16/Q$3</f>
        <v>237.83603754076194</v>
      </c>
      <c r="R16" s="77">
        <f>AgeStanSec!S16/R$3</f>
        <v>254.21</v>
      </c>
      <c r="S16" s="77">
        <f>AgeStanSec!T16/S$3</f>
        <v>285.2</v>
      </c>
      <c r="T16" s="77">
        <f>AgeStanSec!U16/T$3</f>
        <v>291.26774636125026</v>
      </c>
      <c r="U16" s="77">
        <f>AgeStanSec!V16/U$3</f>
        <v>310.34500000000003</v>
      </c>
      <c r="V16" s="52"/>
    </row>
    <row r="17" spans="1:22" x14ac:dyDescent="0.2">
      <c r="A17" s="74">
        <v>16</v>
      </c>
      <c r="B17" s="75">
        <f>AgeStanSec!C17/B$3</f>
        <v>182.6</v>
      </c>
      <c r="C17" s="75">
        <f>AgeStanSec!D17/C$3</f>
        <v>182.83333333333334</v>
      </c>
      <c r="D17" s="75">
        <f>AgeStanSec!E17/D$3</f>
        <v>182.99381611389484</v>
      </c>
      <c r="E17" s="75">
        <f>AgeStanSec!F17/E$3</f>
        <v>185.125</v>
      </c>
      <c r="F17" s="75">
        <f>AgeStanSec!G17/F$3</f>
        <v>185.1686152867255</v>
      </c>
      <c r="G17" s="75">
        <f>AgeStanSec!H17/G$3</f>
        <v>187.3</v>
      </c>
      <c r="H17" s="75">
        <f>AgeStanSec!I17/H$3</f>
        <v>188.75</v>
      </c>
      <c r="I17" s="75">
        <f>AgeStanSec!J17/I$3</f>
        <v>191.8</v>
      </c>
      <c r="J17" s="75">
        <f>AgeStanSec!K17/J$3</f>
        <v>192.8114809512447</v>
      </c>
      <c r="K17" s="75">
        <f>AgeStanSec!L17/K$3</f>
        <v>197.05</v>
      </c>
      <c r="L17" s="75">
        <f>AgeStanSec!M17/L$3</f>
        <v>197.93814432989691</v>
      </c>
      <c r="M17" s="75">
        <f>AgeStanSec!N17/M$3</f>
        <v>198.84</v>
      </c>
      <c r="N17" s="75">
        <f>AgeStanSec!O17/N$3</f>
        <v>200.1</v>
      </c>
      <c r="O17" s="75">
        <f>AgeStanSec!P17/O$3</f>
        <v>201.94335821779831</v>
      </c>
      <c r="P17" s="75">
        <f>AgeStanSec!Q17/P$3</f>
        <v>207.2</v>
      </c>
      <c r="Q17" s="75">
        <f>AgeStanSec!R17/Q$3</f>
        <v>233.809552215064</v>
      </c>
      <c r="R17" s="75">
        <f>AgeStanSec!S17/R$3</f>
        <v>249.9</v>
      </c>
      <c r="S17" s="75">
        <f>AgeStanSec!T17/S$3</f>
        <v>280.36666666666667</v>
      </c>
      <c r="T17" s="75">
        <f>AgeStanSec!U17/T$3</f>
        <v>286.33405909488584</v>
      </c>
      <c r="U17" s="75">
        <f>AgeStanSec!V17/U$3</f>
        <v>305.08499999999998</v>
      </c>
      <c r="V17" s="52"/>
    </row>
    <row r="18" spans="1:22" x14ac:dyDescent="0.2">
      <c r="A18" s="74">
        <v>17</v>
      </c>
      <c r="B18" s="75">
        <f>AgeStanSec!C18/B$3</f>
        <v>179.6</v>
      </c>
      <c r="C18" s="75">
        <f>AgeStanSec!D18/C$3</f>
        <v>179.83333333333334</v>
      </c>
      <c r="D18" s="75">
        <f>AgeStanSec!E18/D$3</f>
        <v>180.04230295076749</v>
      </c>
      <c r="E18" s="75">
        <f>AgeStanSec!F18/E$3</f>
        <v>182.125</v>
      </c>
      <c r="F18" s="75">
        <f>AgeStanSec!G18/F$3</f>
        <v>182.06175932553884</v>
      </c>
      <c r="G18" s="75">
        <f>AgeStanSec!H18/G$3</f>
        <v>184.2</v>
      </c>
      <c r="H18" s="75">
        <f>AgeStanSec!I18/H$3</f>
        <v>185.5</v>
      </c>
      <c r="I18" s="75">
        <f>AgeStanSec!J18/I$3</f>
        <v>188.4</v>
      </c>
      <c r="J18" s="75">
        <f>AgeStanSec!K18/J$3</f>
        <v>189.39393939393938</v>
      </c>
      <c r="K18" s="75">
        <f>AgeStanSec!L18/K$3</f>
        <v>193.25</v>
      </c>
      <c r="L18" s="75">
        <f>AgeStanSec!M18/L$3</f>
        <v>193.95662993245645</v>
      </c>
      <c r="M18" s="75">
        <f>AgeStanSec!N18/M$3</f>
        <v>194.84</v>
      </c>
      <c r="N18" s="75">
        <f>AgeStanSec!O18/N$3</f>
        <v>196.33333333333334</v>
      </c>
      <c r="O18" s="75">
        <f>AgeStanSec!P18/O$3</f>
        <v>198.5780305723427</v>
      </c>
      <c r="P18" s="75">
        <f>AgeStanSec!Q18/P$3</f>
        <v>203.76</v>
      </c>
      <c r="Q18" s="75">
        <f>AgeStanSec!R18/Q$3</f>
        <v>229.90734112781357</v>
      </c>
      <c r="R18" s="75">
        <f>AgeStanSec!S18/R$3</f>
        <v>245.74</v>
      </c>
      <c r="S18" s="75">
        <f>AgeStanSec!T18/S$3</f>
        <v>275.69333333333333</v>
      </c>
      <c r="T18" s="75">
        <f>AgeStanSec!U18/T$3</f>
        <v>281.56192833850315</v>
      </c>
      <c r="U18" s="75">
        <f>AgeStanSec!V18/U$3</f>
        <v>300</v>
      </c>
      <c r="V18" s="52"/>
    </row>
    <row r="19" spans="1:22" x14ac:dyDescent="0.2">
      <c r="A19" s="74">
        <v>18</v>
      </c>
      <c r="B19" s="75">
        <f>AgeStanSec!C19/B$3</f>
        <v>177.6</v>
      </c>
      <c r="C19" s="75">
        <f>AgeStanSec!D19/C$3</f>
        <v>177.66666666666666</v>
      </c>
      <c r="D19" s="75">
        <f>AgeStanSec!E19/D$3</f>
        <v>177.86750377793683</v>
      </c>
      <c r="E19" s="75">
        <f>AgeStanSec!F19/E$3</f>
        <v>179.625</v>
      </c>
      <c r="F19" s="75">
        <f>AgeStanSec!G19/F$3</f>
        <v>179.57627455658951</v>
      </c>
      <c r="G19" s="75">
        <f>AgeStanSec!H19/G$3</f>
        <v>181.6</v>
      </c>
      <c r="H19" s="75">
        <f>AgeStanSec!I19/H$3</f>
        <v>182.83333333333334</v>
      </c>
      <c r="I19" s="75">
        <f>AgeStanSec!J19/I$3</f>
        <v>185.6</v>
      </c>
      <c r="J19" s="75">
        <f>AgeStanSec!K19/J$3</f>
        <v>186.4734947904239</v>
      </c>
      <c r="K19" s="75">
        <f>AgeStanSec!L19/K$3</f>
        <v>189.95</v>
      </c>
      <c r="L19" s="75">
        <f>AgeStanSec!M19/L$3</f>
        <v>190.54390330607893</v>
      </c>
      <c r="M19" s="75">
        <f>AgeStanSec!N19/M$3</f>
        <v>191.4</v>
      </c>
      <c r="N19" s="75">
        <f>AgeStanSec!O19/N$3</f>
        <v>193.06666666666666</v>
      </c>
      <c r="O19" s="75">
        <f>AgeStanSec!P19/O$3</f>
        <v>195.63929375518427</v>
      </c>
      <c r="P19" s="75">
        <f>AgeStanSec!Q19/P$3</f>
        <v>200.74</v>
      </c>
      <c r="Q19" s="75">
        <f>AgeStanSec!R19/Q$3</f>
        <v>226.51465441819772</v>
      </c>
      <c r="R19" s="75">
        <f>AgeStanSec!S19/R$3</f>
        <v>242.11</v>
      </c>
      <c r="S19" s="75">
        <f>AgeStanSec!T19/S$3</f>
        <v>271.62</v>
      </c>
      <c r="T19" s="75">
        <f>AgeStanSec!U19/T$3</f>
        <v>277.39874135051298</v>
      </c>
      <c r="U19" s="75">
        <f>AgeStanSec!V19/U$3</f>
        <v>295.565</v>
      </c>
      <c r="V19" s="52"/>
    </row>
    <row r="20" spans="1:22" x14ac:dyDescent="0.2">
      <c r="A20" s="74">
        <v>19</v>
      </c>
      <c r="B20" s="75">
        <f>AgeStanSec!C20/B$3</f>
        <v>176.8</v>
      </c>
      <c r="C20" s="75">
        <f>AgeStanSec!D20/C$3</f>
        <v>177</v>
      </c>
      <c r="D20" s="75">
        <f>AgeStanSec!E20/D$3</f>
        <v>177.09078978764018</v>
      </c>
      <c r="E20" s="75">
        <f>AgeStanSec!F20/E$3</f>
        <v>178.25</v>
      </c>
      <c r="F20" s="75">
        <f>AgeStanSec!G20/F$3</f>
        <v>178.20925793366737</v>
      </c>
      <c r="G20" s="75">
        <f>AgeStanSec!H20/G$3</f>
        <v>179.7</v>
      </c>
      <c r="H20" s="75">
        <f>AgeStanSec!I20/H$3</f>
        <v>181.08333333333334</v>
      </c>
      <c r="I20" s="75">
        <f>AgeStanSec!J20/I$3</f>
        <v>183.66666666666666</v>
      </c>
      <c r="J20" s="75">
        <f>AgeStanSec!K20/J$3</f>
        <v>184.42296985604071</v>
      </c>
      <c r="K20" s="75">
        <f>AgeStanSec!L20/K$3</f>
        <v>187.5</v>
      </c>
      <c r="L20" s="75">
        <f>AgeStanSec!M20/L$3</f>
        <v>187.98435833629577</v>
      </c>
      <c r="M20" s="75">
        <f>AgeStanSec!N20/M$3</f>
        <v>188.84</v>
      </c>
      <c r="N20" s="75">
        <f>AgeStanSec!O20/N$3</f>
        <v>190.6</v>
      </c>
      <c r="O20" s="75">
        <f>AgeStanSec!P20/O$3</f>
        <v>193.43524114231545</v>
      </c>
      <c r="P20" s="75">
        <f>AgeStanSec!Q20/P$3</f>
        <v>198.46</v>
      </c>
      <c r="Q20" s="75">
        <f>AgeStanSec!R20/Q$3</f>
        <v>223.9297502584904</v>
      </c>
      <c r="R20" s="75">
        <f>AgeStanSec!S20/R$3</f>
        <v>239.36</v>
      </c>
      <c r="S20" s="75">
        <f>AgeStanSec!T20/S$3</f>
        <v>268.53333333333336</v>
      </c>
      <c r="T20" s="75">
        <f>AgeStanSec!U20/T$3</f>
        <v>274.24838940586972</v>
      </c>
      <c r="U20" s="75">
        <f>AgeStanSec!V20/U$3</f>
        <v>292.20999999999998</v>
      </c>
      <c r="V20" s="52"/>
    </row>
    <row r="21" spans="1:22" x14ac:dyDescent="0.2">
      <c r="A21" s="76">
        <v>20</v>
      </c>
      <c r="B21" s="77">
        <f>AgeStanSec!C21/B$3</f>
        <v>176.8</v>
      </c>
      <c r="C21" s="77">
        <f>AgeStanSec!D21/C$3</f>
        <v>177</v>
      </c>
      <c r="D21" s="77">
        <f>AgeStanSec!E21/D$3</f>
        <v>177.09078978764018</v>
      </c>
      <c r="E21" s="77">
        <f>AgeStanSec!F21/E$3</f>
        <v>177.75</v>
      </c>
      <c r="F21" s="77">
        <f>AgeStanSec!G21/F$3</f>
        <v>177.7121609798775</v>
      </c>
      <c r="G21" s="77">
        <f>AgeStanSec!H21/G$3</f>
        <v>178.7</v>
      </c>
      <c r="H21" s="77">
        <f>AgeStanSec!I21/H$3</f>
        <v>180.16666666666666</v>
      </c>
      <c r="I21" s="77">
        <f>AgeStanSec!J21/I$3</f>
        <v>182.6</v>
      </c>
      <c r="J21" s="77">
        <f>AgeStanSec!K21/J$3</f>
        <v>183.11809035234231</v>
      </c>
      <c r="K21" s="77">
        <f>AgeStanSec!L21/K$3</f>
        <v>185.75</v>
      </c>
      <c r="L21" s="77">
        <f>AgeStanSec!M21/L$3</f>
        <v>186.18319706126317</v>
      </c>
      <c r="M21" s="77">
        <f>AgeStanSec!N21/M$3</f>
        <v>187.04</v>
      </c>
      <c r="N21" s="77">
        <f>AgeStanSec!O21/N$3</f>
        <v>188.86666666666667</v>
      </c>
      <c r="O21" s="77">
        <f>AgeStanSec!P21/O$3</f>
        <v>191.87107477189241</v>
      </c>
      <c r="P21" s="77">
        <f>AgeStanSec!Q21/P$3</f>
        <v>196.86</v>
      </c>
      <c r="Q21" s="77">
        <f>AgeStanSec!R21/Q$3</f>
        <v>222.12777380100212</v>
      </c>
      <c r="R21" s="77">
        <f>AgeStanSec!S21/R$3</f>
        <v>237.43</v>
      </c>
      <c r="S21" s="77">
        <f>AgeStanSec!T21/S$3</f>
        <v>266.37333333333333</v>
      </c>
      <c r="T21" s="77">
        <f>AgeStanSec!U21/T$3</f>
        <v>272.0363079615048</v>
      </c>
      <c r="U21" s="77">
        <f>AgeStanSec!V21/U$3</f>
        <v>289.85500000000002</v>
      </c>
      <c r="V21" s="52"/>
    </row>
    <row r="22" spans="1:22" x14ac:dyDescent="0.2">
      <c r="A22" s="74">
        <v>21</v>
      </c>
      <c r="B22" s="75">
        <f>AgeStanSec!C22/B$3</f>
        <v>176.8</v>
      </c>
      <c r="C22" s="75">
        <f>AgeStanSec!D22/C$3</f>
        <v>177</v>
      </c>
      <c r="D22" s="75">
        <f>AgeStanSec!E22/D$3</f>
        <v>177.09078978764018</v>
      </c>
      <c r="E22" s="75">
        <f>AgeStanSec!F22/E$3</f>
        <v>177.75</v>
      </c>
      <c r="F22" s="75">
        <f>AgeStanSec!G22/F$3</f>
        <v>177.7121609798775</v>
      </c>
      <c r="G22" s="75">
        <f>AgeStanSec!H22/G$3</f>
        <v>178.3</v>
      </c>
      <c r="H22" s="75">
        <f>AgeStanSec!I22/H$3</f>
        <v>180</v>
      </c>
      <c r="I22" s="75">
        <f>AgeStanSec!J22/I$3</f>
        <v>182.33333333333334</v>
      </c>
      <c r="J22" s="75">
        <f>AgeStanSec!K22/J$3</f>
        <v>182.68313051777616</v>
      </c>
      <c r="K22" s="75">
        <f>AgeStanSec!L22/K$3</f>
        <v>184.8</v>
      </c>
      <c r="L22" s="75">
        <f>AgeStanSec!M22/L$3</f>
        <v>185.09302050005925</v>
      </c>
      <c r="M22" s="75">
        <f>AgeStanSec!N22/M$3</f>
        <v>185.96</v>
      </c>
      <c r="N22" s="75">
        <f>AgeStanSec!O22/N$3</f>
        <v>187.83333333333334</v>
      </c>
      <c r="O22" s="75">
        <f>AgeStanSec!P22/O$3</f>
        <v>190.94679464391515</v>
      </c>
      <c r="P22" s="75">
        <f>AgeStanSec!Q22/P$3</f>
        <v>195.92</v>
      </c>
      <c r="Q22" s="75">
        <f>AgeStanSec!R22/Q$3</f>
        <v>221.05901535035392</v>
      </c>
      <c r="R22" s="75">
        <f>AgeStanSec!S22/R$3</f>
        <v>236.29</v>
      </c>
      <c r="S22" s="75">
        <f>AgeStanSec!T22/S$3</f>
        <v>265.09333333333331</v>
      </c>
      <c r="T22" s="75">
        <f>AgeStanSec!U22/T$3</f>
        <v>270.73142845780637</v>
      </c>
      <c r="U22" s="75">
        <f>AgeStanSec!V22/U$3</f>
        <v>288.45999999999998</v>
      </c>
      <c r="V22" s="52"/>
    </row>
    <row r="23" spans="1:22" x14ac:dyDescent="0.2">
      <c r="A23" s="74">
        <v>22</v>
      </c>
      <c r="B23" s="75">
        <f>AgeStanSec!C23/B$3</f>
        <v>176.8</v>
      </c>
      <c r="C23" s="75">
        <f>AgeStanSec!D23/C$3</f>
        <v>177</v>
      </c>
      <c r="D23" s="75">
        <f>AgeStanSec!E23/D$3</f>
        <v>177.09078978764018</v>
      </c>
      <c r="E23" s="75">
        <f>AgeStanSec!F23/E$3</f>
        <v>177.75</v>
      </c>
      <c r="F23" s="75">
        <f>AgeStanSec!G23/F$3</f>
        <v>177.7121609798775</v>
      </c>
      <c r="G23" s="75">
        <f>AgeStanSec!H23/G$3</f>
        <v>178.3</v>
      </c>
      <c r="H23" s="75">
        <f>AgeStanSec!I23/H$3</f>
        <v>180</v>
      </c>
      <c r="I23" s="75">
        <f>AgeStanSec!J23/I$3</f>
        <v>182.33333333333334</v>
      </c>
      <c r="J23" s="75">
        <f>AgeStanSec!K23/J$3</f>
        <v>182.68313051777616</v>
      </c>
      <c r="K23" s="75">
        <f>AgeStanSec!L23/K$3</f>
        <v>184.5</v>
      </c>
      <c r="L23" s="75">
        <f>AgeStanSec!M23/L$3</f>
        <v>184.76122763360587</v>
      </c>
      <c r="M23" s="75">
        <f>AgeStanSec!N23/M$3</f>
        <v>185.6</v>
      </c>
      <c r="N23" s="75">
        <f>AgeStanSec!O23/N$3</f>
        <v>187.5</v>
      </c>
      <c r="O23" s="75">
        <f>AgeStanSec!P23/O$3</f>
        <v>190.63870126792273</v>
      </c>
      <c r="P23" s="75">
        <f>AgeStanSec!Q23/P$3</f>
        <v>195.6</v>
      </c>
      <c r="Q23" s="75">
        <f>AgeStanSec!R23/Q$3</f>
        <v>220.71104748270102</v>
      </c>
      <c r="R23" s="75">
        <f>AgeStanSec!S23/R$3</f>
        <v>235.91</v>
      </c>
      <c r="S23" s="75">
        <f>AgeStanSec!T23/S$3</f>
        <v>264.66666666666669</v>
      </c>
      <c r="T23" s="75">
        <f>AgeStanSec!U23/T$3</f>
        <v>270.29646862324029</v>
      </c>
      <c r="U23" s="75">
        <f>AgeStanSec!V23/U$3</f>
        <v>288</v>
      </c>
      <c r="V23" s="52"/>
    </row>
    <row r="24" spans="1:22" x14ac:dyDescent="0.2">
      <c r="A24" s="74">
        <v>23</v>
      </c>
      <c r="B24" s="75">
        <f>AgeStanSec!C24/B$3</f>
        <v>176.8</v>
      </c>
      <c r="C24" s="75">
        <f>AgeStanSec!D24/C$3</f>
        <v>177</v>
      </c>
      <c r="D24" s="75">
        <f>AgeStanSec!E24/D$3</f>
        <v>177.09078978764018</v>
      </c>
      <c r="E24" s="75">
        <f>AgeStanSec!F24/E$3</f>
        <v>177.75</v>
      </c>
      <c r="F24" s="75">
        <f>AgeStanSec!G24/F$3</f>
        <v>177.7121609798775</v>
      </c>
      <c r="G24" s="75">
        <f>AgeStanSec!H24/G$3</f>
        <v>178.3</v>
      </c>
      <c r="H24" s="75">
        <f>AgeStanSec!I24/H$3</f>
        <v>180</v>
      </c>
      <c r="I24" s="75">
        <f>AgeStanSec!J24/I$3</f>
        <v>182.33333333333334</v>
      </c>
      <c r="J24" s="75">
        <f>AgeStanSec!K24/J$3</f>
        <v>182.68313051777616</v>
      </c>
      <c r="K24" s="75">
        <f>AgeStanSec!L24/K$3</f>
        <v>184.5</v>
      </c>
      <c r="L24" s="75">
        <f>AgeStanSec!M24/L$3</f>
        <v>184.76122763360587</v>
      </c>
      <c r="M24" s="75">
        <f>AgeStanSec!N24/M$3</f>
        <v>185.6</v>
      </c>
      <c r="N24" s="75">
        <f>AgeStanSec!O24/N$3</f>
        <v>187.5</v>
      </c>
      <c r="O24" s="75">
        <f>AgeStanSec!P24/O$3</f>
        <v>190.63870126792273</v>
      </c>
      <c r="P24" s="75">
        <f>AgeStanSec!Q24/P$3</f>
        <v>195.6</v>
      </c>
      <c r="Q24" s="75">
        <f>AgeStanSec!R24/Q$3</f>
        <v>220.71104748270102</v>
      </c>
      <c r="R24" s="75">
        <f>AgeStanSec!S24/R$3</f>
        <v>235.91</v>
      </c>
      <c r="S24" s="75">
        <f>AgeStanSec!T24/S$3</f>
        <v>264.66666666666669</v>
      </c>
      <c r="T24" s="75">
        <f>AgeStanSec!U24/T$3</f>
        <v>270.29646862324029</v>
      </c>
      <c r="U24" s="75">
        <f>AgeStanSec!V24/U$3</f>
        <v>288</v>
      </c>
      <c r="V24" s="52"/>
    </row>
    <row r="25" spans="1:22" x14ac:dyDescent="0.2">
      <c r="A25" s="74">
        <v>24</v>
      </c>
      <c r="B25" s="75">
        <f>AgeStanSec!C25/B$3</f>
        <v>176.8</v>
      </c>
      <c r="C25" s="75">
        <f>AgeStanSec!D25/C$3</f>
        <v>177</v>
      </c>
      <c r="D25" s="75">
        <f>AgeStanSec!E25/D$3</f>
        <v>177.09078978764018</v>
      </c>
      <c r="E25" s="75">
        <f>AgeStanSec!F25/E$3</f>
        <v>177.75</v>
      </c>
      <c r="F25" s="75">
        <f>AgeStanSec!G25/F$3</f>
        <v>177.7121609798775</v>
      </c>
      <c r="G25" s="75">
        <f>AgeStanSec!H25/G$3</f>
        <v>178.3</v>
      </c>
      <c r="H25" s="75">
        <f>AgeStanSec!I25/H$3</f>
        <v>180</v>
      </c>
      <c r="I25" s="75">
        <f>AgeStanSec!J25/I$3</f>
        <v>182.33333333333334</v>
      </c>
      <c r="J25" s="75">
        <f>AgeStanSec!K25/J$3</f>
        <v>182.68313051777616</v>
      </c>
      <c r="K25" s="75">
        <f>AgeStanSec!L25/K$3</f>
        <v>184.5</v>
      </c>
      <c r="L25" s="75">
        <f>AgeStanSec!M25/L$3</f>
        <v>184.76122763360587</v>
      </c>
      <c r="M25" s="75">
        <f>AgeStanSec!N25/M$3</f>
        <v>185.6</v>
      </c>
      <c r="N25" s="75">
        <f>AgeStanSec!O25/N$3</f>
        <v>187.5</v>
      </c>
      <c r="O25" s="75">
        <f>AgeStanSec!P25/O$3</f>
        <v>190.63870126792273</v>
      </c>
      <c r="P25" s="75">
        <f>AgeStanSec!Q25/P$3</f>
        <v>195.6</v>
      </c>
      <c r="Q25" s="75">
        <f>AgeStanSec!R25/Q$3</f>
        <v>220.71104748270102</v>
      </c>
      <c r="R25" s="75">
        <f>AgeStanSec!S25/R$3</f>
        <v>235.91</v>
      </c>
      <c r="S25" s="75">
        <f>AgeStanSec!T25/S$3</f>
        <v>264.66666666666669</v>
      </c>
      <c r="T25" s="75">
        <f>AgeStanSec!U25/T$3</f>
        <v>270.29646862324029</v>
      </c>
      <c r="U25" s="75">
        <f>AgeStanSec!V25/U$3</f>
        <v>288</v>
      </c>
      <c r="V25" s="52"/>
    </row>
    <row r="26" spans="1:22" x14ac:dyDescent="0.2">
      <c r="A26" s="76">
        <v>25</v>
      </c>
      <c r="B26" s="77">
        <f>AgeStanSec!C26/B$3</f>
        <v>176.8</v>
      </c>
      <c r="C26" s="77">
        <f>AgeStanSec!D26/C$3</f>
        <v>177</v>
      </c>
      <c r="D26" s="77">
        <f>AgeStanSec!E26/D$3</f>
        <v>177.09078978764018</v>
      </c>
      <c r="E26" s="77">
        <f>AgeStanSec!F26/E$3</f>
        <v>177.75</v>
      </c>
      <c r="F26" s="77">
        <f>AgeStanSec!G26/F$3</f>
        <v>177.7121609798775</v>
      </c>
      <c r="G26" s="77">
        <f>AgeStanSec!H26/G$3</f>
        <v>178.3</v>
      </c>
      <c r="H26" s="77">
        <f>AgeStanSec!I26/H$3</f>
        <v>180</v>
      </c>
      <c r="I26" s="77">
        <f>AgeStanSec!J26/I$3</f>
        <v>182.33333333333334</v>
      </c>
      <c r="J26" s="77">
        <f>AgeStanSec!K26/J$3</f>
        <v>182.68313051777616</v>
      </c>
      <c r="K26" s="77">
        <f>AgeStanSec!L26/K$3</f>
        <v>184.5</v>
      </c>
      <c r="L26" s="77">
        <f>AgeStanSec!M26/L$3</f>
        <v>184.76122763360587</v>
      </c>
      <c r="M26" s="77">
        <f>AgeStanSec!N26/M$3</f>
        <v>185.6</v>
      </c>
      <c r="N26" s="77">
        <f>AgeStanSec!O26/N$3</f>
        <v>187.5</v>
      </c>
      <c r="O26" s="77">
        <f>AgeStanSec!P26/O$3</f>
        <v>190.63870126792273</v>
      </c>
      <c r="P26" s="77">
        <f>AgeStanSec!Q26/P$3</f>
        <v>195.6</v>
      </c>
      <c r="Q26" s="77">
        <f>AgeStanSec!R26/Q$3</f>
        <v>220.71104748270102</v>
      </c>
      <c r="R26" s="77">
        <f>AgeStanSec!S26/R$3</f>
        <v>235.91</v>
      </c>
      <c r="S26" s="77">
        <f>AgeStanSec!T26/S$3</f>
        <v>264.66666666666669</v>
      </c>
      <c r="T26" s="77">
        <f>AgeStanSec!U26/T$3</f>
        <v>270.29646862324029</v>
      </c>
      <c r="U26" s="77">
        <f>AgeStanSec!V26/U$3</f>
        <v>288</v>
      </c>
      <c r="V26" s="52"/>
    </row>
    <row r="27" spans="1:22" x14ac:dyDescent="0.2">
      <c r="A27" s="74">
        <v>26</v>
      </c>
      <c r="B27" s="75">
        <f>AgeStanSec!C27/B$3</f>
        <v>176.8</v>
      </c>
      <c r="C27" s="75">
        <f>AgeStanSec!D27/C$3</f>
        <v>177</v>
      </c>
      <c r="D27" s="75">
        <f>AgeStanSec!E27/D$3</f>
        <v>177.09078978764018</v>
      </c>
      <c r="E27" s="75">
        <f>AgeStanSec!F27/E$3</f>
        <v>177.75</v>
      </c>
      <c r="F27" s="75">
        <f>AgeStanSec!G27/F$3</f>
        <v>177.7121609798775</v>
      </c>
      <c r="G27" s="75">
        <f>AgeStanSec!H27/G$3</f>
        <v>178.3</v>
      </c>
      <c r="H27" s="75">
        <f>AgeStanSec!I27/H$3</f>
        <v>180</v>
      </c>
      <c r="I27" s="75">
        <f>AgeStanSec!J27/I$3</f>
        <v>182.33333333333334</v>
      </c>
      <c r="J27" s="75">
        <f>AgeStanSec!K27/J$3</f>
        <v>182.68313051777616</v>
      </c>
      <c r="K27" s="75">
        <f>AgeStanSec!L27/K$3</f>
        <v>184.5</v>
      </c>
      <c r="L27" s="75">
        <f>AgeStanSec!M27/L$3</f>
        <v>184.76122763360587</v>
      </c>
      <c r="M27" s="75">
        <f>AgeStanSec!N27/M$3</f>
        <v>185.6</v>
      </c>
      <c r="N27" s="75">
        <f>AgeStanSec!O27/N$3</f>
        <v>187.5</v>
      </c>
      <c r="O27" s="75">
        <f>AgeStanSec!P27/O$3</f>
        <v>190.63870126792273</v>
      </c>
      <c r="P27" s="75">
        <f>AgeStanSec!Q27/P$3</f>
        <v>195.6</v>
      </c>
      <c r="Q27" s="75">
        <f>AgeStanSec!R27/Q$3</f>
        <v>220.71104748270102</v>
      </c>
      <c r="R27" s="75">
        <f>AgeStanSec!S27/R$3</f>
        <v>235.91</v>
      </c>
      <c r="S27" s="75">
        <f>AgeStanSec!T27/S$3</f>
        <v>264.66666666666669</v>
      </c>
      <c r="T27" s="75">
        <f>AgeStanSec!U27/T$3</f>
        <v>270.29646862324029</v>
      </c>
      <c r="U27" s="75">
        <f>AgeStanSec!V27/U$3</f>
        <v>288</v>
      </c>
      <c r="V27" s="52"/>
    </row>
    <row r="28" spans="1:22" x14ac:dyDescent="0.2">
      <c r="A28" s="74">
        <v>27</v>
      </c>
      <c r="B28" s="75">
        <f>AgeStanSec!C28/B$3</f>
        <v>176.8</v>
      </c>
      <c r="C28" s="75">
        <f>AgeStanSec!D28/C$3</f>
        <v>177</v>
      </c>
      <c r="D28" s="75">
        <f>AgeStanSec!E28/D$3</f>
        <v>177.09078978764018</v>
      </c>
      <c r="E28" s="75">
        <f>AgeStanSec!F28/E$3</f>
        <v>177.75</v>
      </c>
      <c r="F28" s="75">
        <f>AgeStanSec!G28/F$3</f>
        <v>177.7121609798775</v>
      </c>
      <c r="G28" s="75">
        <f>AgeStanSec!H28/G$3</f>
        <v>178.3</v>
      </c>
      <c r="H28" s="75">
        <f>AgeStanSec!I28/H$3</f>
        <v>180</v>
      </c>
      <c r="I28" s="75">
        <f>AgeStanSec!J28/I$3</f>
        <v>182.33333333333334</v>
      </c>
      <c r="J28" s="75">
        <f>AgeStanSec!K28/J$3</f>
        <v>182.68313051777616</v>
      </c>
      <c r="K28" s="75">
        <f>AgeStanSec!L28/K$3</f>
        <v>184.5</v>
      </c>
      <c r="L28" s="75">
        <f>AgeStanSec!M28/L$3</f>
        <v>184.76122763360587</v>
      </c>
      <c r="M28" s="75">
        <f>AgeStanSec!N28/M$3</f>
        <v>185.6</v>
      </c>
      <c r="N28" s="75">
        <f>AgeStanSec!O28/N$3</f>
        <v>187.5</v>
      </c>
      <c r="O28" s="75">
        <f>AgeStanSec!P28/O$3</f>
        <v>190.63870126792273</v>
      </c>
      <c r="P28" s="75">
        <f>AgeStanSec!Q28/P$3</f>
        <v>195.6</v>
      </c>
      <c r="Q28" s="75">
        <f>AgeStanSec!R28/Q$3</f>
        <v>220.71104748270102</v>
      </c>
      <c r="R28" s="75">
        <f>AgeStanSec!S28/R$3</f>
        <v>235.91</v>
      </c>
      <c r="S28" s="75">
        <f>AgeStanSec!T28/S$3</f>
        <v>264.66666666666669</v>
      </c>
      <c r="T28" s="75">
        <f>AgeStanSec!U28/T$3</f>
        <v>270.29646862324029</v>
      </c>
      <c r="U28" s="75">
        <f>AgeStanSec!V28/U$3</f>
        <v>288</v>
      </c>
      <c r="V28" s="52"/>
    </row>
    <row r="29" spans="1:22" x14ac:dyDescent="0.2">
      <c r="A29" s="74">
        <v>28</v>
      </c>
      <c r="B29" s="75">
        <f>AgeStanSec!C29/B$3</f>
        <v>176.8</v>
      </c>
      <c r="C29" s="75">
        <f>AgeStanSec!D29/C$3</f>
        <v>177</v>
      </c>
      <c r="D29" s="75">
        <f>AgeStanSec!E29/D$3</f>
        <v>177.09078978764018</v>
      </c>
      <c r="E29" s="75">
        <f>AgeStanSec!F29/E$3</f>
        <v>177.75</v>
      </c>
      <c r="F29" s="75">
        <f>AgeStanSec!G29/F$3</f>
        <v>177.7121609798775</v>
      </c>
      <c r="G29" s="75">
        <f>AgeStanSec!H29/G$3</f>
        <v>178.3</v>
      </c>
      <c r="H29" s="75">
        <f>AgeStanSec!I29/H$3</f>
        <v>180</v>
      </c>
      <c r="I29" s="75">
        <f>AgeStanSec!J29/I$3</f>
        <v>182.33333333333334</v>
      </c>
      <c r="J29" s="75">
        <f>AgeStanSec!K29/J$3</f>
        <v>182.68313051777616</v>
      </c>
      <c r="K29" s="75">
        <f>AgeStanSec!L29/K$3</f>
        <v>184.5</v>
      </c>
      <c r="L29" s="75">
        <f>AgeStanSec!M29/L$3</f>
        <v>184.76122763360587</v>
      </c>
      <c r="M29" s="75">
        <f>AgeStanSec!N29/M$3</f>
        <v>185.6</v>
      </c>
      <c r="N29" s="75">
        <f>AgeStanSec!O29/N$3</f>
        <v>187.5</v>
      </c>
      <c r="O29" s="75">
        <f>AgeStanSec!P29/O$3</f>
        <v>190.63870126792273</v>
      </c>
      <c r="P29" s="75">
        <f>AgeStanSec!Q29/P$3</f>
        <v>195.6</v>
      </c>
      <c r="Q29" s="75">
        <f>AgeStanSec!R29/Q$3</f>
        <v>220.71104748270102</v>
      </c>
      <c r="R29" s="75">
        <f>AgeStanSec!S29/R$3</f>
        <v>235.91</v>
      </c>
      <c r="S29" s="75">
        <f>AgeStanSec!T29/S$3</f>
        <v>264.66666666666669</v>
      </c>
      <c r="T29" s="75">
        <f>AgeStanSec!U29/T$3</f>
        <v>270.29646862324029</v>
      </c>
      <c r="U29" s="75">
        <f>AgeStanSec!V29/U$3</f>
        <v>288</v>
      </c>
      <c r="V29" s="52"/>
    </row>
    <row r="30" spans="1:22" x14ac:dyDescent="0.2">
      <c r="A30" s="74">
        <v>29</v>
      </c>
      <c r="B30" s="75">
        <f>AgeStanSec!C30/B$3</f>
        <v>176.8</v>
      </c>
      <c r="C30" s="75">
        <f>AgeStanSec!D30/C$3</f>
        <v>177</v>
      </c>
      <c r="D30" s="75">
        <f>AgeStanSec!E30/D$3</f>
        <v>177.09078978764018</v>
      </c>
      <c r="E30" s="75">
        <f>AgeStanSec!F30/E$3</f>
        <v>177.75</v>
      </c>
      <c r="F30" s="75">
        <f>AgeStanSec!G30/F$3</f>
        <v>177.7121609798775</v>
      </c>
      <c r="G30" s="75">
        <f>AgeStanSec!H30/G$3</f>
        <v>178.5</v>
      </c>
      <c r="H30" s="75">
        <f>AgeStanSec!I30/H$3</f>
        <v>180.08333333333334</v>
      </c>
      <c r="I30" s="75">
        <f>AgeStanSec!J30/I$3</f>
        <v>182.4</v>
      </c>
      <c r="J30" s="75">
        <f>AgeStanSec!K30/J$3</f>
        <v>182.68313051777616</v>
      </c>
      <c r="K30" s="75">
        <f>AgeStanSec!L30/K$3</f>
        <v>184.5</v>
      </c>
      <c r="L30" s="75">
        <f>AgeStanSec!M30/L$3</f>
        <v>184.76122763360587</v>
      </c>
      <c r="M30" s="75">
        <f>AgeStanSec!N30/M$3</f>
        <v>185.6</v>
      </c>
      <c r="N30" s="75">
        <f>AgeStanSec!O30/N$3</f>
        <v>187.5</v>
      </c>
      <c r="O30" s="75">
        <f>AgeStanSec!P30/O$3</f>
        <v>190.63870126792273</v>
      </c>
      <c r="P30" s="75">
        <f>AgeStanSec!Q30/P$3</f>
        <v>195.6</v>
      </c>
      <c r="Q30" s="75">
        <f>AgeStanSec!R30/Q$3</f>
        <v>220.71104748270102</v>
      </c>
      <c r="R30" s="75">
        <f>AgeStanSec!S30/R$3</f>
        <v>235.91</v>
      </c>
      <c r="S30" s="75">
        <f>AgeStanSec!T30/S$3</f>
        <v>264.66666666666669</v>
      </c>
      <c r="T30" s="75">
        <f>AgeStanSec!U30/T$3</f>
        <v>270.29646862324029</v>
      </c>
      <c r="U30" s="75">
        <f>AgeStanSec!V30/U$3</f>
        <v>288</v>
      </c>
      <c r="V30" s="52"/>
    </row>
    <row r="31" spans="1:22" x14ac:dyDescent="0.2">
      <c r="A31" s="76">
        <v>30</v>
      </c>
      <c r="B31" s="77">
        <f>AgeStanSec!C31/B$3</f>
        <v>176.8</v>
      </c>
      <c r="C31" s="77">
        <f>AgeStanSec!D31/C$3</f>
        <v>177</v>
      </c>
      <c r="D31" s="77">
        <f>AgeStanSec!E31/D$3</f>
        <v>177.09078978764018</v>
      </c>
      <c r="E31" s="77">
        <f>AgeStanSec!F31/E$3</f>
        <v>177.875</v>
      </c>
      <c r="F31" s="77">
        <f>AgeStanSec!G31/F$3</f>
        <v>177.83643521832497</v>
      </c>
      <c r="G31" s="77">
        <f>AgeStanSec!H31/G$3</f>
        <v>178.7</v>
      </c>
      <c r="H31" s="77">
        <f>AgeStanSec!I31/H$3</f>
        <v>180.25</v>
      </c>
      <c r="I31" s="77">
        <f>AgeStanSec!J31/I$3</f>
        <v>182.46666666666667</v>
      </c>
      <c r="J31" s="77">
        <f>AgeStanSec!K31/J$3</f>
        <v>182.80740475622363</v>
      </c>
      <c r="K31" s="77">
        <f>AgeStanSec!L31/K$3</f>
        <v>184.55</v>
      </c>
      <c r="L31" s="77">
        <f>AgeStanSec!M31/L$3</f>
        <v>184.80862661452778</v>
      </c>
      <c r="M31" s="77">
        <f>AgeStanSec!N31/M$3</f>
        <v>185.6</v>
      </c>
      <c r="N31" s="77">
        <f>AgeStanSec!O31/N$3</f>
        <v>187.5</v>
      </c>
      <c r="O31" s="77">
        <f>AgeStanSec!P31/O$3</f>
        <v>190.63870126792273</v>
      </c>
      <c r="P31" s="77">
        <f>AgeStanSec!Q31/P$3</f>
        <v>195.6</v>
      </c>
      <c r="Q31" s="77">
        <f>AgeStanSec!R31/Q$3</f>
        <v>220.71104748270102</v>
      </c>
      <c r="R31" s="77">
        <f>AgeStanSec!S31/R$3</f>
        <v>235.91</v>
      </c>
      <c r="S31" s="77">
        <f>AgeStanSec!T31/S$3</f>
        <v>264.66666666666669</v>
      </c>
      <c r="T31" s="77">
        <f>AgeStanSec!U31/T$3</f>
        <v>270.29646862324029</v>
      </c>
      <c r="U31" s="77">
        <f>AgeStanSec!V31/U$3</f>
        <v>288</v>
      </c>
      <c r="V31" s="52"/>
    </row>
    <row r="32" spans="1:22" x14ac:dyDescent="0.2">
      <c r="A32" s="74">
        <v>31</v>
      </c>
      <c r="B32" s="75">
        <f>AgeStanSec!C32/B$3</f>
        <v>176.8</v>
      </c>
      <c r="C32" s="75">
        <f>AgeStanSec!D32/C$3</f>
        <v>177.16666666666666</v>
      </c>
      <c r="D32" s="75">
        <f>AgeStanSec!E32/D$3</f>
        <v>177.24613258569951</v>
      </c>
      <c r="E32" s="75">
        <f>AgeStanSec!F32/E$3</f>
        <v>178.125</v>
      </c>
      <c r="F32" s="75">
        <f>AgeStanSec!G32/F$3</f>
        <v>178.0849836952199</v>
      </c>
      <c r="G32" s="75">
        <f>AgeStanSec!H32/G$3</f>
        <v>178.9</v>
      </c>
      <c r="H32" s="75">
        <f>AgeStanSec!I32/H$3</f>
        <v>180.5</v>
      </c>
      <c r="I32" s="75">
        <f>AgeStanSec!J32/I$3</f>
        <v>182.73333333333332</v>
      </c>
      <c r="J32" s="75">
        <f>AgeStanSec!K32/J$3</f>
        <v>182.99381611389484</v>
      </c>
      <c r="K32" s="75">
        <f>AgeStanSec!L32/K$3</f>
        <v>184.7</v>
      </c>
      <c r="L32" s="75">
        <f>AgeStanSec!M32/L$3</f>
        <v>184.95082355729352</v>
      </c>
      <c r="M32" s="75">
        <f>AgeStanSec!N32/M$3</f>
        <v>185.68</v>
      </c>
      <c r="N32" s="75">
        <f>AgeStanSec!O32/N$3</f>
        <v>187.53333333333333</v>
      </c>
      <c r="O32" s="75">
        <f>AgeStanSec!P32/O$3</f>
        <v>190.63870126792273</v>
      </c>
      <c r="P32" s="75">
        <f>AgeStanSec!Q32/P$3</f>
        <v>195.6</v>
      </c>
      <c r="Q32" s="75">
        <f>AgeStanSec!R32/Q$3</f>
        <v>220.71104748270102</v>
      </c>
      <c r="R32" s="75">
        <f>AgeStanSec!S32/R$3</f>
        <v>235.91</v>
      </c>
      <c r="S32" s="75">
        <f>AgeStanSec!T32/S$3</f>
        <v>264.66666666666669</v>
      </c>
      <c r="T32" s="75">
        <f>AgeStanSec!U32/T$3</f>
        <v>270.29646862324029</v>
      </c>
      <c r="U32" s="75">
        <f>AgeStanSec!V32/U$3</f>
        <v>288</v>
      </c>
      <c r="V32" s="52"/>
    </row>
    <row r="33" spans="1:22" x14ac:dyDescent="0.2">
      <c r="A33" s="74">
        <v>32</v>
      </c>
      <c r="B33" s="75">
        <f>AgeStanSec!C33/B$3</f>
        <v>177</v>
      </c>
      <c r="C33" s="75">
        <f>AgeStanSec!D33/C$3</f>
        <v>177.33333333333334</v>
      </c>
      <c r="D33" s="75">
        <f>AgeStanSec!E33/D$3</f>
        <v>177.55681818181816</v>
      </c>
      <c r="E33" s="75">
        <f>AgeStanSec!F33/E$3</f>
        <v>178.375</v>
      </c>
      <c r="F33" s="75">
        <f>AgeStanSec!G33/F$3</f>
        <v>178.33353217211484</v>
      </c>
      <c r="G33" s="75">
        <f>AgeStanSec!H33/G$3</f>
        <v>179.3</v>
      </c>
      <c r="H33" s="75">
        <f>AgeStanSec!I33/H$3</f>
        <v>180.83333333333334</v>
      </c>
      <c r="I33" s="75">
        <f>AgeStanSec!J33/I$3</f>
        <v>183</v>
      </c>
      <c r="J33" s="75">
        <f>AgeStanSec!K33/J$3</f>
        <v>183.30450171001351</v>
      </c>
      <c r="K33" s="75">
        <f>AgeStanSec!L33/K$3</f>
        <v>185</v>
      </c>
      <c r="L33" s="75">
        <f>AgeStanSec!M33/L$3</f>
        <v>185.18781846190308</v>
      </c>
      <c r="M33" s="75">
        <f>AgeStanSec!N33/M$3</f>
        <v>185.88</v>
      </c>
      <c r="N33" s="75">
        <f>AgeStanSec!O33/N$3</f>
        <v>187.66666666666666</v>
      </c>
      <c r="O33" s="75">
        <f>AgeStanSec!P33/O$3</f>
        <v>190.66240075838368</v>
      </c>
      <c r="P33" s="75">
        <f>AgeStanSec!Q33/P$3</f>
        <v>195.62</v>
      </c>
      <c r="Q33" s="75">
        <f>AgeStanSec!R33/Q$3</f>
        <v>220.7359023303905</v>
      </c>
      <c r="R33" s="75">
        <f>AgeStanSec!S33/R$3</f>
        <v>235.93</v>
      </c>
      <c r="S33" s="75">
        <f>AgeStanSec!T33/S$3</f>
        <v>264.69333333333333</v>
      </c>
      <c r="T33" s="75">
        <f>AgeStanSec!U33/T$3</f>
        <v>270.32132347092977</v>
      </c>
      <c r="U33" s="75">
        <f>AgeStanSec!V33/U$3</f>
        <v>288.02999999999997</v>
      </c>
      <c r="V33" s="52"/>
    </row>
    <row r="34" spans="1:22" x14ac:dyDescent="0.2">
      <c r="A34" s="74">
        <v>33</v>
      </c>
      <c r="B34" s="75">
        <f>AgeStanSec!C34/B$3</f>
        <v>177.2</v>
      </c>
      <c r="C34" s="75">
        <f>AgeStanSec!D34/C$3</f>
        <v>177.66666666666666</v>
      </c>
      <c r="D34" s="75">
        <f>AgeStanSec!E34/D$3</f>
        <v>177.86750377793683</v>
      </c>
      <c r="E34" s="75">
        <f>AgeStanSec!F34/E$3</f>
        <v>178.75</v>
      </c>
      <c r="F34" s="75">
        <f>AgeStanSec!G34/F$3</f>
        <v>178.83062912590469</v>
      </c>
      <c r="G34" s="75">
        <f>AgeStanSec!H34/G$3</f>
        <v>179.7</v>
      </c>
      <c r="H34" s="75">
        <f>AgeStanSec!I34/H$3</f>
        <v>181.25</v>
      </c>
      <c r="I34" s="75">
        <f>AgeStanSec!J34/I$3</f>
        <v>183.4</v>
      </c>
      <c r="J34" s="75">
        <f>AgeStanSec!K34/J$3</f>
        <v>183.73946154457965</v>
      </c>
      <c r="K34" s="75">
        <f>AgeStanSec!L34/K$3</f>
        <v>185.35</v>
      </c>
      <c r="L34" s="75">
        <f>AgeStanSec!M34/L$3</f>
        <v>185.51961132835643</v>
      </c>
      <c r="M34" s="75">
        <f>AgeStanSec!N34/M$3</f>
        <v>186.2</v>
      </c>
      <c r="N34" s="75">
        <f>AgeStanSec!O34/N$3</f>
        <v>187.9</v>
      </c>
      <c r="O34" s="75">
        <f>AgeStanSec!P34/O$3</f>
        <v>190.78089821068846</v>
      </c>
      <c r="P34" s="75">
        <f>AgeStanSec!Q34/P$3</f>
        <v>195.74</v>
      </c>
      <c r="Q34" s="75">
        <f>AgeStanSec!R34/Q$3</f>
        <v>220.86017656883797</v>
      </c>
      <c r="R34" s="75">
        <f>AgeStanSec!S34/R$3</f>
        <v>236.08</v>
      </c>
      <c r="S34" s="75">
        <f>AgeStanSec!T34/S$3</f>
        <v>264.85333333333335</v>
      </c>
      <c r="T34" s="75">
        <f>AgeStanSec!U34/T$3</f>
        <v>270.48287998091143</v>
      </c>
      <c r="U34" s="75">
        <f>AgeStanSec!V34/U$3</f>
        <v>288.2</v>
      </c>
      <c r="V34" s="52"/>
    </row>
    <row r="35" spans="1:22" x14ac:dyDescent="0.2">
      <c r="A35" s="74">
        <v>34</v>
      </c>
      <c r="B35" s="75">
        <f>AgeStanSec!C35/B$3</f>
        <v>177.6</v>
      </c>
      <c r="C35" s="75">
        <f>AgeStanSec!D35/C$3</f>
        <v>178</v>
      </c>
      <c r="D35" s="75">
        <f>AgeStanSec!E35/D$3</f>
        <v>178.17818937405551</v>
      </c>
      <c r="E35" s="75">
        <f>AgeStanSec!F35/E$3</f>
        <v>179.25</v>
      </c>
      <c r="F35" s="75">
        <f>AgeStanSec!G35/F$3</f>
        <v>179.2034518412471</v>
      </c>
      <c r="G35" s="75">
        <f>AgeStanSec!H35/G$3</f>
        <v>180.3</v>
      </c>
      <c r="H35" s="75">
        <f>AgeStanSec!I35/H$3</f>
        <v>181.75</v>
      </c>
      <c r="I35" s="75">
        <f>AgeStanSec!J35/I$3</f>
        <v>183.93333333333334</v>
      </c>
      <c r="J35" s="75">
        <f>AgeStanSec!K35/J$3</f>
        <v>184.17442137914577</v>
      </c>
      <c r="K35" s="75">
        <f>AgeStanSec!L35/K$3</f>
        <v>185.8</v>
      </c>
      <c r="L35" s="75">
        <f>AgeStanSec!M35/L$3</f>
        <v>185.99360113757555</v>
      </c>
      <c r="M35" s="75">
        <f>AgeStanSec!N35/M$3</f>
        <v>186.6</v>
      </c>
      <c r="N35" s="75">
        <f>AgeStanSec!O35/N$3</f>
        <v>188.26666666666668</v>
      </c>
      <c r="O35" s="75">
        <f>AgeStanSec!P35/O$3</f>
        <v>190.99419362483707</v>
      </c>
      <c r="P35" s="75">
        <f>AgeStanSec!Q35/P$3</f>
        <v>195.98</v>
      </c>
      <c r="Q35" s="75">
        <f>AgeStanSec!R35/Q$3</f>
        <v>221.13357989342239</v>
      </c>
      <c r="R35" s="75">
        <f>AgeStanSec!S35/R$3</f>
        <v>236.36</v>
      </c>
      <c r="S35" s="75">
        <f>AgeStanSec!T35/S$3</f>
        <v>265.17333333333335</v>
      </c>
      <c r="T35" s="75">
        <f>AgeStanSec!U35/T$3</f>
        <v>270.81220671279726</v>
      </c>
      <c r="U35" s="75">
        <f>AgeStanSec!V35/U$3</f>
        <v>288.55</v>
      </c>
      <c r="V35" s="52"/>
    </row>
    <row r="36" spans="1:22" x14ac:dyDescent="0.2">
      <c r="A36" s="76">
        <v>35</v>
      </c>
      <c r="B36" s="77">
        <f>AgeStanSec!C36/B$3</f>
        <v>178</v>
      </c>
      <c r="C36" s="77">
        <f>AgeStanSec!D36/C$3</f>
        <v>178.5</v>
      </c>
      <c r="D36" s="77">
        <f>AgeStanSec!E36/D$3</f>
        <v>178.64421776823352</v>
      </c>
      <c r="E36" s="77">
        <f>AgeStanSec!F36/E$3</f>
        <v>179.875</v>
      </c>
      <c r="F36" s="77">
        <f>AgeStanSec!G36/F$3</f>
        <v>179.82482303348445</v>
      </c>
      <c r="G36" s="77">
        <f>AgeStanSec!H36/G$3</f>
        <v>180.9</v>
      </c>
      <c r="H36" s="77">
        <f>AgeStanSec!I36/H$3</f>
        <v>182.41666666666666</v>
      </c>
      <c r="I36" s="77">
        <f>AgeStanSec!J36/I$3</f>
        <v>184.46666666666667</v>
      </c>
      <c r="J36" s="77">
        <f>AgeStanSec!K36/J$3</f>
        <v>184.73365545215938</v>
      </c>
      <c r="K36" s="77">
        <f>AgeStanSec!L36/K$3</f>
        <v>186.35</v>
      </c>
      <c r="L36" s="77">
        <f>AgeStanSec!M36/L$3</f>
        <v>186.56238890863847</v>
      </c>
      <c r="M36" s="77">
        <f>AgeStanSec!N36/M$3</f>
        <v>187.12</v>
      </c>
      <c r="N36" s="77">
        <f>AgeStanSec!O36/N$3</f>
        <v>188.73333333333332</v>
      </c>
      <c r="O36" s="77">
        <f>AgeStanSec!P36/O$3</f>
        <v>191.37338547221233</v>
      </c>
      <c r="P36" s="77">
        <f>AgeStanSec!Q36/P$3</f>
        <v>196.36</v>
      </c>
      <c r="Q36" s="77">
        <f>AgeStanSec!R36/Q$3</f>
        <v>221.58096715183328</v>
      </c>
      <c r="R36" s="77">
        <f>AgeStanSec!S36/R$3</f>
        <v>236.83</v>
      </c>
      <c r="S36" s="77">
        <f>AgeStanSec!T36/S$3</f>
        <v>265.7</v>
      </c>
      <c r="T36" s="77">
        <f>AgeStanSec!U36/T$3</f>
        <v>271.35279965004372</v>
      </c>
      <c r="U36" s="77">
        <f>AgeStanSec!V36/U$3</f>
        <v>289.13</v>
      </c>
      <c r="V36" s="52"/>
    </row>
    <row r="37" spans="1:22" x14ac:dyDescent="0.2">
      <c r="A37" s="74">
        <v>36</v>
      </c>
      <c r="B37" s="75">
        <f>AgeStanSec!C37/B$3</f>
        <v>178.4</v>
      </c>
      <c r="C37" s="75">
        <f>AgeStanSec!D37/C$3</f>
        <v>179</v>
      </c>
      <c r="D37" s="75">
        <f>AgeStanSec!E37/D$3</f>
        <v>179.26558896047084</v>
      </c>
      <c r="E37" s="75">
        <f>AgeStanSec!F37/E$3</f>
        <v>180.5</v>
      </c>
      <c r="F37" s="75">
        <f>AgeStanSec!G37/F$3</f>
        <v>180.44619422572177</v>
      </c>
      <c r="G37" s="75">
        <f>AgeStanSec!H37/G$3</f>
        <v>181.6</v>
      </c>
      <c r="H37" s="75">
        <f>AgeStanSec!I37/H$3</f>
        <v>183.08333333333334</v>
      </c>
      <c r="I37" s="75">
        <f>AgeStanSec!J37/I$3</f>
        <v>185.13333333333333</v>
      </c>
      <c r="J37" s="75">
        <f>AgeStanSec!K37/J$3</f>
        <v>185.41716376362044</v>
      </c>
      <c r="K37" s="75">
        <f>AgeStanSec!L37/K$3</f>
        <v>187</v>
      </c>
      <c r="L37" s="75">
        <f>AgeStanSec!M37/L$3</f>
        <v>187.1785756606233</v>
      </c>
      <c r="M37" s="75">
        <f>AgeStanSec!N37/M$3</f>
        <v>187.76</v>
      </c>
      <c r="N37" s="75">
        <f>AgeStanSec!O37/N$3</f>
        <v>189.33333333333334</v>
      </c>
      <c r="O37" s="75">
        <f>AgeStanSec!P37/O$3</f>
        <v>191.89477426235337</v>
      </c>
      <c r="P37" s="75">
        <f>AgeStanSec!Q37/P$3</f>
        <v>196.88</v>
      </c>
      <c r="Q37" s="75">
        <f>AgeStanSec!R37/Q$3</f>
        <v>222.15262864869163</v>
      </c>
      <c r="R37" s="75">
        <f>AgeStanSec!S37/R$3</f>
        <v>237.45</v>
      </c>
      <c r="S37" s="75">
        <f>AgeStanSec!T37/S$3</f>
        <v>266.39999999999998</v>
      </c>
      <c r="T37" s="75">
        <f>AgeStanSec!U37/T$3</f>
        <v>272.06737652111667</v>
      </c>
      <c r="U37" s="75">
        <f>AgeStanSec!V37/U$3</f>
        <v>289.88499999999999</v>
      </c>
      <c r="V37" s="52"/>
    </row>
    <row r="38" spans="1:22" x14ac:dyDescent="0.2">
      <c r="A38" s="74">
        <v>37</v>
      </c>
      <c r="B38" s="75">
        <f>AgeStanSec!C38/B$3</f>
        <v>179.2</v>
      </c>
      <c r="C38" s="75">
        <f>AgeStanSec!D38/C$3</f>
        <v>179.83333333333334</v>
      </c>
      <c r="D38" s="75">
        <f>AgeStanSec!E38/D$3</f>
        <v>180.04230295076749</v>
      </c>
      <c r="E38" s="75">
        <f>AgeStanSec!F38/E$3</f>
        <v>181.25</v>
      </c>
      <c r="F38" s="75">
        <f>AgeStanSec!G38/F$3</f>
        <v>181.19183965640659</v>
      </c>
      <c r="G38" s="75">
        <f>AgeStanSec!H38/G$3</f>
        <v>182.4</v>
      </c>
      <c r="H38" s="75">
        <f>AgeStanSec!I38/H$3</f>
        <v>183.83333333333334</v>
      </c>
      <c r="I38" s="75">
        <f>AgeStanSec!J38/I$3</f>
        <v>185.93333333333334</v>
      </c>
      <c r="J38" s="75">
        <f>AgeStanSec!K38/J$3</f>
        <v>186.22494631352899</v>
      </c>
      <c r="K38" s="75">
        <f>AgeStanSec!L38/K$3</f>
        <v>187.75</v>
      </c>
      <c r="L38" s="75">
        <f>AgeStanSec!M38/L$3</f>
        <v>187.93695935537386</v>
      </c>
      <c r="M38" s="75">
        <f>AgeStanSec!N38/M$3</f>
        <v>188.48</v>
      </c>
      <c r="N38" s="75">
        <f>AgeStanSec!O38/N$3</f>
        <v>190.03333333333333</v>
      </c>
      <c r="O38" s="75">
        <f>AgeStanSec!P38/O$3</f>
        <v>192.53466050479915</v>
      </c>
      <c r="P38" s="75">
        <f>AgeStanSec!Q38/P$3</f>
        <v>197.54</v>
      </c>
      <c r="Q38" s="75">
        <f>AgeStanSec!R38/Q$3</f>
        <v>222.89827407937642</v>
      </c>
      <c r="R38" s="75">
        <f>AgeStanSec!S38/R$3</f>
        <v>238.24</v>
      </c>
      <c r="S38" s="75">
        <f>AgeStanSec!T38/S$3</f>
        <v>267.28666666666669</v>
      </c>
      <c r="T38" s="75">
        <f>AgeStanSec!U38/T$3</f>
        <v>272.97457846178315</v>
      </c>
      <c r="U38" s="75">
        <f>AgeStanSec!V38/U$3</f>
        <v>290.85000000000002</v>
      </c>
      <c r="V38" s="52"/>
    </row>
    <row r="39" spans="1:22" x14ac:dyDescent="0.2">
      <c r="A39" s="74">
        <v>38</v>
      </c>
      <c r="B39" s="75">
        <f>AgeStanSec!C39/B$3</f>
        <v>179.8</v>
      </c>
      <c r="C39" s="75">
        <f>AgeStanSec!D39/C$3</f>
        <v>180.5</v>
      </c>
      <c r="D39" s="75">
        <f>AgeStanSec!E39/D$3</f>
        <v>180.81901694106418</v>
      </c>
      <c r="E39" s="75">
        <f>AgeStanSec!F39/E$3</f>
        <v>182</v>
      </c>
      <c r="F39" s="75">
        <f>AgeStanSec!G39/F$3</f>
        <v>182.06175932553884</v>
      </c>
      <c r="G39" s="75">
        <f>AgeStanSec!H39/G$3</f>
        <v>183.2</v>
      </c>
      <c r="H39" s="75">
        <f>AgeStanSec!I39/H$3</f>
        <v>184.75</v>
      </c>
      <c r="I39" s="75">
        <f>AgeStanSec!J39/I$3</f>
        <v>186.8</v>
      </c>
      <c r="J39" s="75">
        <f>AgeStanSec!K39/J$3</f>
        <v>187.09486598266125</v>
      </c>
      <c r="K39" s="75">
        <f>AgeStanSec!L39/K$3</f>
        <v>188.65</v>
      </c>
      <c r="L39" s="75">
        <f>AgeStanSec!M39/L$3</f>
        <v>188.83753999289016</v>
      </c>
      <c r="M39" s="75">
        <f>AgeStanSec!N39/M$3</f>
        <v>189.32</v>
      </c>
      <c r="N39" s="75">
        <f>AgeStanSec!O39/N$3</f>
        <v>190.86666666666667</v>
      </c>
      <c r="O39" s="75">
        <f>AgeStanSec!P39/O$3</f>
        <v>193.31674369001067</v>
      </c>
      <c r="P39" s="75">
        <f>AgeStanSec!Q39/P$3</f>
        <v>198.34</v>
      </c>
      <c r="Q39" s="75">
        <f>AgeStanSec!R39/Q$3</f>
        <v>223.80547602004293</v>
      </c>
      <c r="R39" s="75">
        <f>AgeStanSec!S39/R$3</f>
        <v>239.21</v>
      </c>
      <c r="S39" s="75">
        <f>AgeStanSec!T39/S$3</f>
        <v>268.37333333333333</v>
      </c>
      <c r="T39" s="75">
        <f>AgeStanSec!U39/T$3</f>
        <v>274.08061918396561</v>
      </c>
      <c r="U39" s="75">
        <f>AgeStanSec!V39/U$3</f>
        <v>292.02999999999997</v>
      </c>
      <c r="V39" s="52"/>
    </row>
    <row r="40" spans="1:22" x14ac:dyDescent="0.2">
      <c r="A40" s="74">
        <v>39</v>
      </c>
      <c r="B40" s="75">
        <f>AgeStanSec!C40/B$3</f>
        <v>180.6</v>
      </c>
      <c r="C40" s="75">
        <f>AgeStanSec!D40/C$3</f>
        <v>181.33333333333334</v>
      </c>
      <c r="D40" s="75">
        <f>AgeStanSec!E40/D$3</f>
        <v>181.75107372942017</v>
      </c>
      <c r="E40" s="75">
        <f>AgeStanSec!F40/E$3</f>
        <v>183</v>
      </c>
      <c r="F40" s="75">
        <f>AgeStanSec!G40/F$3</f>
        <v>182.9316789946711</v>
      </c>
      <c r="G40" s="75">
        <f>AgeStanSec!H40/G$3</f>
        <v>184.2</v>
      </c>
      <c r="H40" s="75">
        <f>AgeStanSec!I40/H$3</f>
        <v>185.75</v>
      </c>
      <c r="I40" s="75">
        <f>AgeStanSec!J40/I$3</f>
        <v>187.8</v>
      </c>
      <c r="J40" s="75">
        <f>AgeStanSec!K40/J$3</f>
        <v>188.08905989024097</v>
      </c>
      <c r="K40" s="75">
        <f>AgeStanSec!L40/K$3</f>
        <v>189.6</v>
      </c>
      <c r="L40" s="75">
        <f>AgeStanSec!M40/L$3</f>
        <v>189.78551961132837</v>
      </c>
      <c r="M40" s="75">
        <f>AgeStanSec!N40/M$3</f>
        <v>190.28</v>
      </c>
      <c r="N40" s="75">
        <f>AgeStanSec!O40/N$3</f>
        <v>191.8</v>
      </c>
      <c r="O40" s="75">
        <f>AgeStanSec!P40/O$3</f>
        <v>194.24102381798792</v>
      </c>
      <c r="P40" s="75">
        <f>AgeStanSec!Q40/P$3</f>
        <v>199.28</v>
      </c>
      <c r="Q40" s="75">
        <f>AgeStanSec!R40/Q$3</f>
        <v>224.87423447069114</v>
      </c>
      <c r="R40" s="75">
        <f>AgeStanSec!S40/R$3</f>
        <v>240.36</v>
      </c>
      <c r="S40" s="75">
        <f>AgeStanSec!T40/S$3</f>
        <v>269.65333333333331</v>
      </c>
      <c r="T40" s="75">
        <f>AgeStanSec!U40/T$3</f>
        <v>275.39171239958642</v>
      </c>
      <c r="U40" s="75">
        <f>AgeStanSec!V40/U$3</f>
        <v>293.43</v>
      </c>
      <c r="V40" s="52"/>
    </row>
    <row r="41" spans="1:22" x14ac:dyDescent="0.2">
      <c r="A41" s="76">
        <v>40</v>
      </c>
      <c r="B41" s="77">
        <f>AgeStanSec!C41/B$3</f>
        <v>181.6</v>
      </c>
      <c r="C41" s="77">
        <f>AgeStanSec!D41/C$3</f>
        <v>182.33333333333334</v>
      </c>
      <c r="D41" s="77">
        <f>AgeStanSec!E41/D$3</f>
        <v>182.68313051777616</v>
      </c>
      <c r="E41" s="77">
        <f>AgeStanSec!F41/E$3</f>
        <v>184</v>
      </c>
      <c r="F41" s="77">
        <f>AgeStanSec!G41/F$3</f>
        <v>183.92587290225083</v>
      </c>
      <c r="G41" s="77">
        <f>AgeStanSec!H41/G$3</f>
        <v>185.3</v>
      </c>
      <c r="H41" s="77">
        <f>AgeStanSec!I41/H$3</f>
        <v>186.83333333333334</v>
      </c>
      <c r="I41" s="77">
        <f>AgeStanSec!J41/I$3</f>
        <v>188.86666666666667</v>
      </c>
      <c r="J41" s="77">
        <f>AgeStanSec!K41/J$3</f>
        <v>189.14539091704444</v>
      </c>
      <c r="K41" s="77">
        <f>AgeStanSec!L41/K$3</f>
        <v>190.7</v>
      </c>
      <c r="L41" s="77">
        <f>AgeStanSec!M41/L$3</f>
        <v>190.87569617253229</v>
      </c>
      <c r="M41" s="77">
        <f>AgeStanSec!N41/M$3</f>
        <v>191.36</v>
      </c>
      <c r="N41" s="77">
        <f>AgeStanSec!O41/N$3</f>
        <v>192.9</v>
      </c>
      <c r="O41" s="77">
        <f>AgeStanSec!P41/O$3</f>
        <v>195.28380139826993</v>
      </c>
      <c r="P41" s="77">
        <f>AgeStanSec!Q41/P$3</f>
        <v>200.36</v>
      </c>
      <c r="Q41" s="77">
        <f>AgeStanSec!R41/Q$3</f>
        <v>226.09212200747632</v>
      </c>
      <c r="R41" s="77">
        <f>AgeStanSec!S41/R$3</f>
        <v>241.66</v>
      </c>
      <c r="S41" s="77">
        <f>AgeStanSec!T41/S$3</f>
        <v>271.12</v>
      </c>
      <c r="T41" s="77">
        <f>AgeStanSec!U41/T$3</f>
        <v>276.88921697287839</v>
      </c>
      <c r="U41" s="77">
        <f>AgeStanSec!V41/U$3</f>
        <v>295.02</v>
      </c>
      <c r="V41" s="52"/>
    </row>
    <row r="42" spans="1:22" x14ac:dyDescent="0.2">
      <c r="A42" s="74">
        <v>41</v>
      </c>
      <c r="B42" s="75">
        <f>AgeStanSec!C42/B$3</f>
        <v>182.6</v>
      </c>
      <c r="C42" s="75">
        <f>AgeStanSec!D42/C$3</f>
        <v>183.5</v>
      </c>
      <c r="D42" s="75">
        <f>AgeStanSec!E42/D$3</f>
        <v>183.77053010419152</v>
      </c>
      <c r="E42" s="75">
        <f>AgeStanSec!F42/E$3</f>
        <v>185.125</v>
      </c>
      <c r="F42" s="75">
        <f>AgeStanSec!G42/F$3</f>
        <v>185.1686152867255</v>
      </c>
      <c r="G42" s="75">
        <f>AgeStanSec!H42/G$3</f>
        <v>186.4</v>
      </c>
      <c r="H42" s="75">
        <f>AgeStanSec!I42/H$3</f>
        <v>188</v>
      </c>
      <c r="I42" s="75">
        <f>AgeStanSec!J42/I$3</f>
        <v>190.06666666666666</v>
      </c>
      <c r="J42" s="75">
        <f>AgeStanSec!K42/J$3</f>
        <v>190.32599618229537</v>
      </c>
      <c r="K42" s="75">
        <f>AgeStanSec!L42/K$3</f>
        <v>191.9</v>
      </c>
      <c r="L42" s="75">
        <f>AgeStanSec!M42/L$3</f>
        <v>192.10806967650194</v>
      </c>
      <c r="M42" s="75">
        <f>AgeStanSec!N42/M$3</f>
        <v>192.56</v>
      </c>
      <c r="N42" s="75">
        <f>AgeStanSec!O42/N$3</f>
        <v>194.13333333333333</v>
      </c>
      <c r="O42" s="75">
        <f>AgeStanSec!P42/O$3</f>
        <v>196.49247541177866</v>
      </c>
      <c r="P42" s="75">
        <f>AgeStanSec!Q42/P$3</f>
        <v>201.6</v>
      </c>
      <c r="Q42" s="75">
        <f>AgeStanSec!R42/Q$3</f>
        <v>227.49642090193271</v>
      </c>
      <c r="R42" s="75">
        <f>AgeStanSec!S42/R$3</f>
        <v>243.16</v>
      </c>
      <c r="S42" s="75">
        <f>AgeStanSec!T42/S$3</f>
        <v>272.79333333333335</v>
      </c>
      <c r="T42" s="75">
        <f>AgeStanSec!U42/T$3</f>
        <v>278.59798775153104</v>
      </c>
      <c r="U42" s="75">
        <f>AgeStanSec!V42/U$3</f>
        <v>296.84500000000003</v>
      </c>
      <c r="V42" s="52"/>
    </row>
    <row r="43" spans="1:22" x14ac:dyDescent="0.2">
      <c r="A43" s="74">
        <v>42</v>
      </c>
      <c r="B43" s="75">
        <f>AgeStanSec!C43/B$3</f>
        <v>183.8</v>
      </c>
      <c r="C43" s="75">
        <f>AgeStanSec!D43/C$3</f>
        <v>184.66666666666666</v>
      </c>
      <c r="D43" s="75">
        <f>AgeStanSec!E43/D$3</f>
        <v>185.01327248866619</v>
      </c>
      <c r="E43" s="75">
        <f>AgeStanSec!F43/E$3</f>
        <v>186.375</v>
      </c>
      <c r="F43" s="75">
        <f>AgeStanSec!G43/F$3</f>
        <v>186.41135767120016</v>
      </c>
      <c r="G43" s="75">
        <f>AgeStanSec!H43/G$3</f>
        <v>187.7</v>
      </c>
      <c r="H43" s="75">
        <f>AgeStanSec!I43/H$3</f>
        <v>189.25</v>
      </c>
      <c r="I43" s="75">
        <f>AgeStanSec!J43/I$3</f>
        <v>191.4</v>
      </c>
      <c r="J43" s="75">
        <f>AgeStanSec!K43/J$3</f>
        <v>191.63087568599377</v>
      </c>
      <c r="K43" s="75">
        <f>AgeStanSec!L43/K$3</f>
        <v>193.25</v>
      </c>
      <c r="L43" s="75">
        <f>AgeStanSec!M43/L$3</f>
        <v>193.43524114231545</v>
      </c>
      <c r="M43" s="75">
        <f>AgeStanSec!N43/M$3</f>
        <v>193.92</v>
      </c>
      <c r="N43" s="75">
        <f>AgeStanSec!O43/N$3</f>
        <v>195.46666666666667</v>
      </c>
      <c r="O43" s="75">
        <f>AgeStanSec!P43/O$3</f>
        <v>197.86704585851405</v>
      </c>
      <c r="P43" s="75">
        <f>AgeStanSec!Q43/P$3</f>
        <v>203</v>
      </c>
      <c r="Q43" s="75">
        <f>AgeStanSec!R43/Q$3</f>
        <v>229.07470373021553</v>
      </c>
      <c r="R43" s="75">
        <f>AgeStanSec!S43/R$3</f>
        <v>244.85</v>
      </c>
      <c r="S43" s="75">
        <f>AgeStanSec!T43/S$3</f>
        <v>274.69333333333333</v>
      </c>
      <c r="T43" s="75">
        <f>AgeStanSec!U43/T$3</f>
        <v>280.53666587131153</v>
      </c>
      <c r="U43" s="75">
        <f>AgeStanSec!V43/U$3</f>
        <v>298.91000000000003</v>
      </c>
      <c r="V43" s="52"/>
    </row>
    <row r="44" spans="1:22" x14ac:dyDescent="0.2">
      <c r="A44" s="74">
        <v>43</v>
      </c>
      <c r="B44" s="75">
        <f>AgeStanSec!C44/B$3</f>
        <v>185.2</v>
      </c>
      <c r="C44" s="75">
        <f>AgeStanSec!D44/C$3</f>
        <v>186</v>
      </c>
      <c r="D44" s="75">
        <f>AgeStanSec!E44/D$3</f>
        <v>186.25601487314086</v>
      </c>
      <c r="E44" s="75">
        <f>AgeStanSec!F44/E$3</f>
        <v>187.75</v>
      </c>
      <c r="F44" s="75">
        <f>AgeStanSec!G44/F$3</f>
        <v>187.7783742941223</v>
      </c>
      <c r="G44" s="75">
        <f>AgeStanSec!H44/G$3</f>
        <v>189.1</v>
      </c>
      <c r="H44" s="75">
        <f>AgeStanSec!I44/H$3</f>
        <v>190.66666666666666</v>
      </c>
      <c r="I44" s="75">
        <f>AgeStanSec!J44/I$3</f>
        <v>192.8</v>
      </c>
      <c r="J44" s="75">
        <f>AgeStanSec!K44/J$3</f>
        <v>193.06002942813964</v>
      </c>
      <c r="K44" s="75">
        <f>AgeStanSec!L44/K$3</f>
        <v>194.7</v>
      </c>
      <c r="L44" s="75">
        <f>AgeStanSec!M44/L$3</f>
        <v>194.90460955089466</v>
      </c>
      <c r="M44" s="75">
        <f>AgeStanSec!N44/M$3</f>
        <v>195.4</v>
      </c>
      <c r="N44" s="75">
        <f>AgeStanSec!O44/N$3</f>
        <v>196.96666666666667</v>
      </c>
      <c r="O44" s="75">
        <f>AgeStanSec!P44/O$3</f>
        <v>199.36011375755422</v>
      </c>
      <c r="P44" s="75">
        <f>AgeStanSec!Q44/P$3</f>
        <v>204.56</v>
      </c>
      <c r="Q44" s="75">
        <f>AgeStanSec!R44/Q$3</f>
        <v>230.82697049232482</v>
      </c>
      <c r="R44" s="75">
        <f>AgeStanSec!S44/R$3</f>
        <v>246.72</v>
      </c>
      <c r="S44" s="75">
        <f>AgeStanSec!T44/S$3</f>
        <v>276.79333333333335</v>
      </c>
      <c r="T44" s="75">
        <f>AgeStanSec!U44/T$3</f>
        <v>282.68039648453032</v>
      </c>
      <c r="U44" s="75">
        <f>AgeStanSec!V44/U$3</f>
        <v>301.19</v>
      </c>
      <c r="V44" s="52"/>
    </row>
    <row r="45" spans="1:22" x14ac:dyDescent="0.2">
      <c r="A45" s="74">
        <v>44</v>
      </c>
      <c r="B45" s="75">
        <f>AgeStanSec!C45/B$3</f>
        <v>186.6</v>
      </c>
      <c r="C45" s="75">
        <f>AgeStanSec!D45/C$3</f>
        <v>187.33333333333334</v>
      </c>
      <c r="D45" s="75">
        <f>AgeStanSec!E45/D$3</f>
        <v>187.80944285373417</v>
      </c>
      <c r="E45" s="75">
        <f>AgeStanSec!F45/E$3</f>
        <v>189.25</v>
      </c>
      <c r="F45" s="75">
        <f>AgeStanSec!G45/F$3</f>
        <v>189.14539091704444</v>
      </c>
      <c r="G45" s="75">
        <f>AgeStanSec!H45/G$3</f>
        <v>190.6</v>
      </c>
      <c r="H45" s="75">
        <f>AgeStanSec!I45/H$3</f>
        <v>192.16666666666666</v>
      </c>
      <c r="I45" s="75">
        <f>AgeStanSec!J45/I$3</f>
        <v>194.33333333333334</v>
      </c>
      <c r="J45" s="75">
        <f>AgeStanSec!K45/J$3</f>
        <v>194.67559452795672</v>
      </c>
      <c r="K45" s="75">
        <f>AgeStanSec!L45/K$3</f>
        <v>196.3</v>
      </c>
      <c r="L45" s="75">
        <f>AgeStanSec!M45/L$3</f>
        <v>196.4687759213177</v>
      </c>
      <c r="M45" s="75">
        <f>AgeStanSec!N45/M$3</f>
        <v>197</v>
      </c>
      <c r="N45" s="75">
        <f>AgeStanSec!O45/N$3</f>
        <v>198.6</v>
      </c>
      <c r="O45" s="75">
        <f>AgeStanSec!P45/O$3</f>
        <v>201.04277758028203</v>
      </c>
      <c r="P45" s="75">
        <f>AgeStanSec!Q45/P$3</f>
        <v>206.28</v>
      </c>
      <c r="Q45" s="75">
        <f>AgeStanSec!R45/Q$3</f>
        <v>232.76564861210528</v>
      </c>
      <c r="R45" s="75">
        <f>AgeStanSec!S45/R$3</f>
        <v>248.8</v>
      </c>
      <c r="S45" s="75">
        <f>AgeStanSec!T45/S$3</f>
        <v>279.12666666666667</v>
      </c>
      <c r="T45" s="75">
        <f>AgeStanSec!U45/T$3</f>
        <v>285.06024815079934</v>
      </c>
      <c r="U45" s="75">
        <f>AgeStanSec!V45/U$3</f>
        <v>303.73500000000001</v>
      </c>
      <c r="V45" s="52"/>
    </row>
    <row r="46" spans="1:22" x14ac:dyDescent="0.2">
      <c r="A46" s="76">
        <v>45</v>
      </c>
      <c r="B46" s="77">
        <f>AgeStanSec!C46/B$3</f>
        <v>188.2</v>
      </c>
      <c r="C46" s="77">
        <f>AgeStanSec!D46/C$3</f>
        <v>189</v>
      </c>
      <c r="D46" s="77">
        <f>AgeStanSec!E46/D$3</f>
        <v>189.36287083432751</v>
      </c>
      <c r="E46" s="77">
        <f>AgeStanSec!F46/E$3</f>
        <v>190.75</v>
      </c>
      <c r="F46" s="77">
        <f>AgeStanSec!G46/F$3</f>
        <v>190.76095601686151</v>
      </c>
      <c r="G46" s="77">
        <f>AgeStanSec!H46/G$3</f>
        <v>192.2</v>
      </c>
      <c r="H46" s="77">
        <f>AgeStanSec!I46/H$3</f>
        <v>193.83333333333334</v>
      </c>
      <c r="I46" s="77">
        <f>AgeStanSec!J46/I$3</f>
        <v>196.06666666666666</v>
      </c>
      <c r="J46" s="77">
        <f>AgeStanSec!K46/J$3</f>
        <v>196.35329674699753</v>
      </c>
      <c r="K46" s="77">
        <f>AgeStanSec!L46/K$3</f>
        <v>198</v>
      </c>
      <c r="L46" s="77">
        <f>AgeStanSec!M46/L$3</f>
        <v>198.22253821542836</v>
      </c>
      <c r="M46" s="77">
        <f>AgeStanSec!N46/M$3</f>
        <v>198.76</v>
      </c>
      <c r="N46" s="77">
        <f>AgeStanSec!O46/N$3</f>
        <v>200.4</v>
      </c>
      <c r="O46" s="77">
        <f>AgeStanSec!P46/O$3</f>
        <v>202.91503732669747</v>
      </c>
      <c r="P46" s="77">
        <f>AgeStanSec!Q46/P$3</f>
        <v>208.2</v>
      </c>
      <c r="Q46" s="77">
        <f>AgeStanSec!R46/Q$3</f>
        <v>234.9280203610912</v>
      </c>
      <c r="R46" s="77">
        <f>AgeStanSec!S46/R$3</f>
        <v>251.1</v>
      </c>
      <c r="S46" s="77">
        <f>AgeStanSec!T46/S$3</f>
        <v>281.71333333333331</v>
      </c>
      <c r="T46" s="77">
        <f>AgeStanSec!U46/T$3</f>
        <v>287.70107571780801</v>
      </c>
      <c r="U46" s="77">
        <f>AgeStanSec!V46/U$3</f>
        <v>306.54500000000002</v>
      </c>
      <c r="V46" s="52"/>
    </row>
    <row r="47" spans="1:22" x14ac:dyDescent="0.2">
      <c r="A47" s="74">
        <v>46</v>
      </c>
      <c r="B47" s="75">
        <f>AgeStanSec!C47/B$3</f>
        <v>189.8</v>
      </c>
      <c r="C47" s="75">
        <f>AgeStanSec!D47/C$3</f>
        <v>190.66666666666666</v>
      </c>
      <c r="D47" s="75">
        <f>AgeStanSec!E47/D$3</f>
        <v>191.07164161298019</v>
      </c>
      <c r="E47" s="75">
        <f>AgeStanSec!F47/E$3</f>
        <v>192.5</v>
      </c>
      <c r="F47" s="75">
        <f>AgeStanSec!G47/F$3</f>
        <v>192.50079535512606</v>
      </c>
      <c r="G47" s="75">
        <f>AgeStanSec!H47/G$3</f>
        <v>193.9</v>
      </c>
      <c r="H47" s="75">
        <f>AgeStanSec!I47/H$3</f>
        <v>195.58333333333334</v>
      </c>
      <c r="I47" s="75">
        <f>AgeStanSec!J47/I$3</f>
        <v>197.86666666666667</v>
      </c>
      <c r="J47" s="75">
        <f>AgeStanSec!K47/J$3</f>
        <v>198.15527320448578</v>
      </c>
      <c r="K47" s="75">
        <f>AgeStanSec!L47/K$3</f>
        <v>199.9</v>
      </c>
      <c r="L47" s="75">
        <f>AgeStanSec!M47/L$3</f>
        <v>200.11849745230478</v>
      </c>
      <c r="M47" s="75">
        <f>AgeStanSec!N47/M$3</f>
        <v>200.68</v>
      </c>
      <c r="N47" s="75">
        <f>AgeStanSec!O47/N$3</f>
        <v>202.36666666666667</v>
      </c>
      <c r="O47" s="75">
        <f>AgeStanSec!P47/O$3</f>
        <v>204.97689299680056</v>
      </c>
      <c r="P47" s="75">
        <f>AgeStanSec!Q47/P$3</f>
        <v>210.3</v>
      </c>
      <c r="Q47" s="75">
        <f>AgeStanSec!R47/Q$3</f>
        <v>237.30165831543783</v>
      </c>
      <c r="R47" s="75">
        <f>AgeStanSec!S47/R$3</f>
        <v>253.64</v>
      </c>
      <c r="S47" s="75">
        <f>AgeStanSec!T47/S$3</f>
        <v>284.56</v>
      </c>
      <c r="T47" s="75">
        <f>AgeStanSec!U47/T$3</f>
        <v>290.60909289747872</v>
      </c>
      <c r="U47" s="75">
        <f>AgeStanSec!V47/U$3</f>
        <v>309.64499999999998</v>
      </c>
      <c r="V47" s="52"/>
    </row>
    <row r="48" spans="1:22" x14ac:dyDescent="0.2">
      <c r="A48" s="74">
        <v>47</v>
      </c>
      <c r="B48" s="75">
        <f>AgeStanSec!C48/B$3</f>
        <v>191.6</v>
      </c>
      <c r="C48" s="75">
        <f>AgeStanSec!D48/C$3</f>
        <v>192.5</v>
      </c>
      <c r="D48" s="75">
        <f>AgeStanSec!E48/D$3</f>
        <v>192.78041239163286</v>
      </c>
      <c r="E48" s="75">
        <f>AgeStanSec!F48/E$3</f>
        <v>194.375</v>
      </c>
      <c r="F48" s="75">
        <f>AgeStanSec!G48/F$3</f>
        <v>194.36490893183804</v>
      </c>
      <c r="G48" s="75">
        <f>AgeStanSec!H48/G$3</f>
        <v>195.7</v>
      </c>
      <c r="H48" s="75">
        <f>AgeStanSec!I48/H$3</f>
        <v>197.41666666666666</v>
      </c>
      <c r="I48" s="75">
        <f>AgeStanSec!J48/I$3</f>
        <v>199.8</v>
      </c>
      <c r="J48" s="75">
        <f>AgeStanSec!K48/J$3</f>
        <v>200.14366101964526</v>
      </c>
      <c r="K48" s="75">
        <f>AgeStanSec!L48/K$3</f>
        <v>201.9</v>
      </c>
      <c r="L48" s="75">
        <f>AgeStanSec!M48/L$3</f>
        <v>202.15665363194691</v>
      </c>
      <c r="M48" s="75">
        <f>AgeStanSec!N48/M$3</f>
        <v>202.76</v>
      </c>
      <c r="N48" s="75">
        <f>AgeStanSec!O48/N$3</f>
        <v>204.5</v>
      </c>
      <c r="O48" s="75">
        <f>AgeStanSec!P48/O$3</f>
        <v>207.20464510013034</v>
      </c>
      <c r="P48" s="75">
        <f>AgeStanSec!Q48/P$3</f>
        <v>212.6</v>
      </c>
      <c r="Q48" s="75">
        <f>AgeStanSec!R48/Q$3</f>
        <v>239.8989898989899</v>
      </c>
      <c r="R48" s="75">
        <f>AgeStanSec!S48/R$3</f>
        <v>256.42</v>
      </c>
      <c r="S48" s="75">
        <f>AgeStanSec!T48/S$3</f>
        <v>287.68</v>
      </c>
      <c r="T48" s="75">
        <f>AgeStanSec!U48/T$3</f>
        <v>293.80294082557862</v>
      </c>
      <c r="U48" s="75">
        <f>AgeStanSec!V48/U$3</f>
        <v>313.04500000000002</v>
      </c>
      <c r="V48" s="52"/>
    </row>
    <row r="49" spans="1:22" x14ac:dyDescent="0.2">
      <c r="A49" s="74">
        <v>48</v>
      </c>
      <c r="B49" s="75">
        <f>AgeStanSec!C49/B$3</f>
        <v>193.6</v>
      </c>
      <c r="C49" s="75">
        <f>AgeStanSec!D49/C$3</f>
        <v>194.5</v>
      </c>
      <c r="D49" s="75">
        <f>AgeStanSec!E49/D$3</f>
        <v>194.79986876640419</v>
      </c>
      <c r="E49" s="75">
        <f>AgeStanSec!F49/E$3</f>
        <v>196.25</v>
      </c>
      <c r="F49" s="75">
        <f>AgeStanSec!G49/F$3</f>
        <v>196.22902250855006</v>
      </c>
      <c r="G49" s="75">
        <f>AgeStanSec!H49/G$3</f>
        <v>197.7</v>
      </c>
      <c r="H49" s="75">
        <f>AgeStanSec!I49/H$3</f>
        <v>199.5</v>
      </c>
      <c r="I49" s="75">
        <f>AgeStanSec!J49/I$3</f>
        <v>201.93333333333334</v>
      </c>
      <c r="J49" s="75">
        <f>AgeStanSec!K49/J$3</f>
        <v>202.25632307325219</v>
      </c>
      <c r="K49" s="75">
        <f>AgeStanSec!L49/K$3</f>
        <v>204.1</v>
      </c>
      <c r="L49" s="75">
        <f>AgeStanSec!M49/L$3</f>
        <v>204.33700675435477</v>
      </c>
      <c r="M49" s="75">
        <f>AgeStanSec!N49/M$3</f>
        <v>205</v>
      </c>
      <c r="N49" s="75">
        <f>AgeStanSec!O49/N$3</f>
        <v>206.8</v>
      </c>
      <c r="O49" s="75">
        <f>AgeStanSec!P49/O$3</f>
        <v>209.64569261760872</v>
      </c>
      <c r="P49" s="75">
        <f>AgeStanSec!Q49/P$3</f>
        <v>215.12</v>
      </c>
      <c r="Q49" s="75">
        <f>AgeStanSec!R49/Q$3</f>
        <v>242.73244253559213</v>
      </c>
      <c r="R49" s="75">
        <f>AgeStanSec!S49/R$3</f>
        <v>259.44</v>
      </c>
      <c r="S49" s="75">
        <f>AgeStanSec!T49/S$3</f>
        <v>291.06666666666666</v>
      </c>
      <c r="T49" s="75">
        <f>AgeStanSec!U49/T$3</f>
        <v>297.25776465441817</v>
      </c>
      <c r="U49" s="75">
        <f>AgeStanSec!V49/U$3</f>
        <v>316.72500000000002</v>
      </c>
      <c r="V49" s="52"/>
    </row>
    <row r="50" spans="1:22" x14ac:dyDescent="0.2">
      <c r="A50" s="74">
        <v>49</v>
      </c>
      <c r="B50" s="75">
        <f>AgeStanSec!C50/B$3</f>
        <v>195.8</v>
      </c>
      <c r="C50" s="75">
        <f>AgeStanSec!D50/C$3</f>
        <v>196.5</v>
      </c>
      <c r="D50" s="75">
        <f>AgeStanSec!E50/D$3</f>
        <v>196.97466793923485</v>
      </c>
      <c r="E50" s="75">
        <f>AgeStanSec!F50/E$3</f>
        <v>198.375</v>
      </c>
      <c r="F50" s="75">
        <f>AgeStanSec!G50/F$3</f>
        <v>198.46595880060445</v>
      </c>
      <c r="G50" s="75">
        <f>AgeStanSec!H50/G$3</f>
        <v>199.9</v>
      </c>
      <c r="H50" s="75">
        <f>AgeStanSec!I50/H$3</f>
        <v>201.66666666666666</v>
      </c>
      <c r="I50" s="75">
        <f>AgeStanSec!J50/I$3</f>
        <v>204.2</v>
      </c>
      <c r="J50" s="75">
        <f>AgeStanSec!K50/J$3</f>
        <v>204.55539648453032</v>
      </c>
      <c r="K50" s="75">
        <f>AgeStanSec!L50/K$3</f>
        <v>206.4</v>
      </c>
      <c r="L50" s="75">
        <f>AgeStanSec!M50/L$3</f>
        <v>206.70695580045029</v>
      </c>
      <c r="M50" s="75">
        <f>AgeStanSec!N50/M$3</f>
        <v>207.4</v>
      </c>
      <c r="N50" s="75">
        <f>AgeStanSec!O50/N$3</f>
        <v>209.26666666666668</v>
      </c>
      <c r="O50" s="75">
        <f>AgeStanSec!P50/O$3</f>
        <v>212.25263656831379</v>
      </c>
      <c r="P50" s="75">
        <f>AgeStanSec!Q50/P$3</f>
        <v>217.76</v>
      </c>
      <c r="Q50" s="75">
        <f>AgeStanSec!R50/Q$3</f>
        <v>245.72745168217608</v>
      </c>
      <c r="R50" s="75">
        <f>AgeStanSec!S50/R$3</f>
        <v>262.64999999999998</v>
      </c>
      <c r="S50" s="75">
        <f>AgeStanSec!T50/S$3</f>
        <v>294.66666666666669</v>
      </c>
      <c r="T50" s="75">
        <f>AgeStanSec!U50/T$3</f>
        <v>300.93006840054085</v>
      </c>
      <c r="U50" s="75">
        <f>AgeStanSec!V50/U$3</f>
        <v>320.64</v>
      </c>
      <c r="V50" s="52"/>
    </row>
    <row r="51" spans="1:22" x14ac:dyDescent="0.2">
      <c r="A51" s="76">
        <v>50</v>
      </c>
      <c r="B51" s="77">
        <f>AgeStanSec!C51/B$3</f>
        <v>197.8</v>
      </c>
      <c r="C51" s="77">
        <f>AgeStanSec!D51/C$3</f>
        <v>198.66666666666666</v>
      </c>
      <c r="D51" s="77">
        <f>AgeStanSec!E51/D$3</f>
        <v>199.14946711206554</v>
      </c>
      <c r="E51" s="77">
        <f>AgeStanSec!F51/E$3</f>
        <v>200.625</v>
      </c>
      <c r="F51" s="77">
        <f>AgeStanSec!G51/F$3</f>
        <v>200.57862085421138</v>
      </c>
      <c r="G51" s="77">
        <f>AgeStanSec!H51/G$3</f>
        <v>202.1</v>
      </c>
      <c r="H51" s="77">
        <f>AgeStanSec!I51/H$3</f>
        <v>204</v>
      </c>
      <c r="I51" s="77">
        <f>AgeStanSec!J51/I$3</f>
        <v>206.53333333333333</v>
      </c>
      <c r="J51" s="77">
        <f>AgeStanSec!K51/J$3</f>
        <v>206.91660701503218</v>
      </c>
      <c r="K51" s="77">
        <f>AgeStanSec!L51/K$3</f>
        <v>208.85</v>
      </c>
      <c r="L51" s="77">
        <f>AgeStanSec!M51/L$3</f>
        <v>209.12430382746771</v>
      </c>
      <c r="M51" s="77">
        <f>AgeStanSec!N51/M$3</f>
        <v>209.88</v>
      </c>
      <c r="N51" s="77">
        <f>AgeStanSec!O51/N$3</f>
        <v>211.8</v>
      </c>
      <c r="O51" s="77">
        <f>AgeStanSec!P51/O$3</f>
        <v>214.88328000947979</v>
      </c>
      <c r="P51" s="77">
        <f>AgeStanSec!Q51/P$3</f>
        <v>220.46</v>
      </c>
      <c r="Q51" s="77">
        <f>AgeStanSec!R51/Q$3</f>
        <v>248.772170524139</v>
      </c>
      <c r="R51" s="77">
        <f>AgeStanSec!S51/R$3</f>
        <v>265.89999999999998</v>
      </c>
      <c r="S51" s="77">
        <f>AgeStanSec!T51/S$3</f>
        <v>298.32</v>
      </c>
      <c r="T51" s="77">
        <f>AgeStanSec!U51/T$3</f>
        <v>304.6645092658872</v>
      </c>
      <c r="U51" s="77">
        <f>AgeStanSec!V51/U$3</f>
        <v>324.61500000000001</v>
      </c>
      <c r="V51" s="52"/>
    </row>
    <row r="52" spans="1:22" x14ac:dyDescent="0.2">
      <c r="A52" s="74">
        <v>51</v>
      </c>
      <c r="B52" s="75">
        <f>AgeStanSec!C52/B$3</f>
        <v>200</v>
      </c>
      <c r="C52" s="75">
        <f>AgeStanSec!D52/C$3</f>
        <v>201</v>
      </c>
      <c r="D52" s="75">
        <f>AgeStanSec!E52/D$3</f>
        <v>201.3242662848962</v>
      </c>
      <c r="E52" s="75">
        <f>AgeStanSec!F52/E$3</f>
        <v>202.875</v>
      </c>
      <c r="F52" s="75">
        <f>AgeStanSec!G52/F$3</f>
        <v>202.8155571462658</v>
      </c>
      <c r="G52" s="75">
        <f>AgeStanSec!H52/G$3</f>
        <v>204.4</v>
      </c>
      <c r="H52" s="75">
        <f>AgeStanSec!I52/H$3</f>
        <v>206.33333333333334</v>
      </c>
      <c r="I52" s="75">
        <f>AgeStanSec!J52/I$3</f>
        <v>208.93333333333334</v>
      </c>
      <c r="J52" s="75">
        <f>AgeStanSec!K52/J$3</f>
        <v>209.33995466475781</v>
      </c>
      <c r="K52" s="75">
        <f>AgeStanSec!L52/K$3</f>
        <v>211.35</v>
      </c>
      <c r="L52" s="75">
        <f>AgeStanSec!M52/L$3</f>
        <v>211.63644981632893</v>
      </c>
      <c r="M52" s="75">
        <f>AgeStanSec!N52/M$3</f>
        <v>212.44</v>
      </c>
      <c r="N52" s="75">
        <f>AgeStanSec!O52/N$3</f>
        <v>214.4</v>
      </c>
      <c r="O52" s="75">
        <f>AgeStanSec!P52/O$3</f>
        <v>217.60872141248964</v>
      </c>
      <c r="P52" s="75">
        <f>AgeStanSec!Q52/P$3</f>
        <v>223.26</v>
      </c>
      <c r="Q52" s="75">
        <f>AgeStanSec!R52/Q$3</f>
        <v>251.92873618070468</v>
      </c>
      <c r="R52" s="75">
        <f>AgeStanSec!S52/R$3</f>
        <v>269.27</v>
      </c>
      <c r="S52" s="75">
        <f>AgeStanSec!T52/S$3</f>
        <v>302.09333333333331</v>
      </c>
      <c r="T52" s="75">
        <f>AgeStanSec!U52/T$3</f>
        <v>308.52322436968103</v>
      </c>
      <c r="U52" s="75">
        <f>AgeStanSec!V52/U$3</f>
        <v>328.73</v>
      </c>
      <c r="V52" s="52"/>
    </row>
    <row r="53" spans="1:22" x14ac:dyDescent="0.2">
      <c r="A53" s="74">
        <v>52</v>
      </c>
      <c r="B53" s="75">
        <f>AgeStanSec!C53/B$3</f>
        <v>202.2</v>
      </c>
      <c r="C53" s="75">
        <f>AgeStanSec!D53/C$3</f>
        <v>203.16666666666666</v>
      </c>
      <c r="D53" s="75">
        <f>AgeStanSec!E53/D$3</f>
        <v>203.49906545772686</v>
      </c>
      <c r="E53" s="75">
        <f>AgeStanSec!F53/E$3</f>
        <v>205.25</v>
      </c>
      <c r="F53" s="75">
        <f>AgeStanSec!G53/F$3</f>
        <v>205.17676767676767</v>
      </c>
      <c r="G53" s="75">
        <f>AgeStanSec!H53/G$3</f>
        <v>206.8</v>
      </c>
      <c r="H53" s="75">
        <f>AgeStanSec!I53/H$3</f>
        <v>208.75</v>
      </c>
      <c r="I53" s="75">
        <f>AgeStanSec!J53/I$3</f>
        <v>211.4</v>
      </c>
      <c r="J53" s="75">
        <f>AgeStanSec!K53/J$3</f>
        <v>211.82543943370715</v>
      </c>
      <c r="K53" s="75">
        <f>AgeStanSec!L53/K$3</f>
        <v>213.85</v>
      </c>
      <c r="L53" s="75">
        <f>AgeStanSec!M53/L$3</f>
        <v>214.14859580519018</v>
      </c>
      <c r="M53" s="75">
        <f>AgeStanSec!N53/M$3</f>
        <v>215</v>
      </c>
      <c r="N53" s="75">
        <f>AgeStanSec!O53/N$3</f>
        <v>217.1</v>
      </c>
      <c r="O53" s="75">
        <f>AgeStanSec!P53/O$3</f>
        <v>220.35786230596042</v>
      </c>
      <c r="P53" s="75">
        <f>AgeStanSec!Q53/P$3</f>
        <v>226.1</v>
      </c>
      <c r="Q53" s="75">
        <f>AgeStanSec!R53/Q$3</f>
        <v>255.12258410880457</v>
      </c>
      <c r="R53" s="75">
        <f>AgeStanSec!S53/R$3</f>
        <v>272.7</v>
      </c>
      <c r="S53" s="75">
        <f>AgeStanSec!T53/S$3</f>
        <v>305.94</v>
      </c>
      <c r="T53" s="75">
        <f>AgeStanSec!U53/T$3</f>
        <v>312.44407659269859</v>
      </c>
      <c r="U53" s="75">
        <f>AgeStanSec!V53/U$3</f>
        <v>332.91</v>
      </c>
      <c r="V53" s="52"/>
    </row>
    <row r="54" spans="1:22" x14ac:dyDescent="0.2">
      <c r="A54" s="74">
        <v>53</v>
      </c>
      <c r="B54" s="75">
        <f>AgeStanSec!C54/B$3</f>
        <v>204.6</v>
      </c>
      <c r="C54" s="75">
        <f>AgeStanSec!D54/C$3</f>
        <v>205.5</v>
      </c>
      <c r="D54" s="75">
        <f>AgeStanSec!E54/D$3</f>
        <v>205.82920742861685</v>
      </c>
      <c r="E54" s="75">
        <f>AgeStanSec!F54/E$3</f>
        <v>207.625</v>
      </c>
      <c r="F54" s="75">
        <f>AgeStanSec!G54/F$3</f>
        <v>207.53797820726953</v>
      </c>
      <c r="G54" s="75">
        <f>AgeStanSec!H54/G$3</f>
        <v>209.2</v>
      </c>
      <c r="H54" s="75">
        <f>AgeStanSec!I54/H$3</f>
        <v>211.16666666666666</v>
      </c>
      <c r="I54" s="75">
        <f>AgeStanSec!J54/I$3</f>
        <v>213.93333333333334</v>
      </c>
      <c r="J54" s="75">
        <f>AgeStanSec!K54/J$3</f>
        <v>214.31092420265648</v>
      </c>
      <c r="K54" s="75">
        <f>AgeStanSec!L54/K$3</f>
        <v>216.45</v>
      </c>
      <c r="L54" s="75">
        <f>AgeStanSec!M54/L$3</f>
        <v>216.80293873681717</v>
      </c>
      <c r="M54" s="75">
        <f>AgeStanSec!N54/M$3</f>
        <v>217.68</v>
      </c>
      <c r="N54" s="75">
        <f>AgeStanSec!O54/N$3</f>
        <v>219.8</v>
      </c>
      <c r="O54" s="75">
        <f>AgeStanSec!P54/O$3</f>
        <v>223.22550065173598</v>
      </c>
      <c r="P54" s="75">
        <f>AgeStanSec!Q54/P$3</f>
        <v>229.04</v>
      </c>
      <c r="Q54" s="75">
        <f>AgeStanSec!R54/Q$3</f>
        <v>258.44070627535194</v>
      </c>
      <c r="R54" s="75">
        <f>AgeStanSec!S54/R$3</f>
        <v>276.24</v>
      </c>
      <c r="S54" s="75">
        <f>AgeStanSec!T54/S$3</f>
        <v>309.91333333333336</v>
      </c>
      <c r="T54" s="75">
        <f>AgeStanSec!U54/T$3</f>
        <v>316.50784418993078</v>
      </c>
      <c r="U54" s="75">
        <f>AgeStanSec!V54/U$3</f>
        <v>337.23500000000001</v>
      </c>
      <c r="V54" s="52"/>
    </row>
    <row r="55" spans="1:22" x14ac:dyDescent="0.2">
      <c r="A55" s="74">
        <v>54</v>
      </c>
      <c r="B55" s="75">
        <f>AgeStanSec!C55/B$3</f>
        <v>206.8</v>
      </c>
      <c r="C55" s="75">
        <f>AgeStanSec!D55/C$3</f>
        <v>207.83333333333334</v>
      </c>
      <c r="D55" s="75">
        <f>AgeStanSec!E55/D$3</f>
        <v>208.31469219756619</v>
      </c>
      <c r="E55" s="75">
        <f>AgeStanSec!F55/E$3</f>
        <v>210</v>
      </c>
      <c r="F55" s="75">
        <f>AgeStanSec!G55/F$3</f>
        <v>210.02346297621887</v>
      </c>
      <c r="G55" s="75">
        <f>AgeStanSec!H55/G$3</f>
        <v>211.6</v>
      </c>
      <c r="H55" s="75">
        <f>AgeStanSec!I55/H$3</f>
        <v>213.66666666666666</v>
      </c>
      <c r="I55" s="75">
        <f>AgeStanSec!J55/I$3</f>
        <v>216.53333333333333</v>
      </c>
      <c r="J55" s="75">
        <f>AgeStanSec!K55/J$3</f>
        <v>216.98282032927702</v>
      </c>
      <c r="K55" s="75">
        <f>AgeStanSec!L55/K$3</f>
        <v>219.15</v>
      </c>
      <c r="L55" s="75">
        <f>AgeStanSec!M55/L$3</f>
        <v>219.45728166844412</v>
      </c>
      <c r="M55" s="75">
        <f>AgeStanSec!N55/M$3</f>
        <v>220.44</v>
      </c>
      <c r="N55" s="75">
        <f>AgeStanSec!O55/N$3</f>
        <v>222.6</v>
      </c>
      <c r="O55" s="75">
        <f>AgeStanSec!P55/O$3</f>
        <v>226.16423746889441</v>
      </c>
      <c r="P55" s="75">
        <f>AgeStanSec!Q55/P$3</f>
        <v>232.06</v>
      </c>
      <c r="Q55" s="75">
        <f>AgeStanSec!R55/Q$3</f>
        <v>261.84582040881253</v>
      </c>
      <c r="R55" s="75">
        <f>AgeStanSec!S55/R$3</f>
        <v>279.88</v>
      </c>
      <c r="S55" s="75">
        <f>AgeStanSec!T55/S$3</f>
        <v>313.99333333333334</v>
      </c>
      <c r="T55" s="75">
        <f>AgeStanSec!U55/T$3</f>
        <v>320.67724488984328</v>
      </c>
      <c r="U55" s="75">
        <f>AgeStanSec!V55/U$3</f>
        <v>341.68</v>
      </c>
      <c r="V55" s="52"/>
    </row>
    <row r="56" spans="1:22" x14ac:dyDescent="0.2">
      <c r="A56" s="76">
        <v>55</v>
      </c>
      <c r="B56" s="77">
        <f>AgeStanSec!C56/B$3</f>
        <v>209.2</v>
      </c>
      <c r="C56" s="77">
        <f>AgeStanSec!D56/C$3</f>
        <v>210.33333333333334</v>
      </c>
      <c r="D56" s="77">
        <f>AgeStanSec!E56/D$3</f>
        <v>210.64483416845621</v>
      </c>
      <c r="E56" s="77">
        <f>AgeStanSec!F56/E$3</f>
        <v>212.5</v>
      </c>
      <c r="F56" s="77">
        <f>AgeStanSec!G56/F$3</f>
        <v>212.5089477451682</v>
      </c>
      <c r="G56" s="77">
        <f>AgeStanSec!H56/G$3</f>
        <v>214.2</v>
      </c>
      <c r="H56" s="77">
        <f>AgeStanSec!I56/H$3</f>
        <v>216.33333333333334</v>
      </c>
      <c r="I56" s="77">
        <f>AgeStanSec!J56/I$3</f>
        <v>219.2</v>
      </c>
      <c r="J56" s="77">
        <f>AgeStanSec!K56/J$3</f>
        <v>219.65471645589756</v>
      </c>
      <c r="K56" s="77">
        <f>AgeStanSec!L56/K$3</f>
        <v>221.85</v>
      </c>
      <c r="L56" s="77">
        <f>AgeStanSec!M56/L$3</f>
        <v>222.20642256191491</v>
      </c>
      <c r="M56" s="77">
        <f>AgeStanSec!N56/M$3</f>
        <v>223.2</v>
      </c>
      <c r="N56" s="77">
        <f>AgeStanSec!O56/N$3</f>
        <v>225.5</v>
      </c>
      <c r="O56" s="77">
        <f>AgeStanSec!P56/O$3</f>
        <v>229.15037326697475</v>
      </c>
      <c r="P56" s="77">
        <f>AgeStanSec!Q56/P$3</f>
        <v>235.12</v>
      </c>
      <c r="Q56" s="77">
        <f>AgeStanSec!R56/Q$3</f>
        <v>265.31307166149685</v>
      </c>
      <c r="R56" s="77">
        <f>AgeStanSec!S56/R$3</f>
        <v>283.58</v>
      </c>
      <c r="S56" s="77">
        <f>AgeStanSec!T56/S$3</f>
        <v>318.14666666666665</v>
      </c>
      <c r="T56" s="77">
        <f>AgeStanSec!U56/T$3</f>
        <v>324.9149964209019</v>
      </c>
      <c r="U56" s="77">
        <f>AgeStanSec!V56/U$3</f>
        <v>346.19499999999999</v>
      </c>
      <c r="V56" s="52"/>
    </row>
    <row r="57" spans="1:22" x14ac:dyDescent="0.2">
      <c r="A57" s="74">
        <v>56</v>
      </c>
      <c r="B57" s="75">
        <f>AgeStanSec!C57/B$3</f>
        <v>211.6</v>
      </c>
      <c r="C57" s="75">
        <f>AgeStanSec!D57/C$3</f>
        <v>212.66666666666666</v>
      </c>
      <c r="D57" s="75">
        <f>AgeStanSec!E57/D$3</f>
        <v>213.13031893740555</v>
      </c>
      <c r="E57" s="75">
        <f>AgeStanSec!F57/E$3</f>
        <v>215</v>
      </c>
      <c r="F57" s="75">
        <f>AgeStanSec!G57/F$3</f>
        <v>214.99443251411753</v>
      </c>
      <c r="G57" s="75">
        <f>AgeStanSec!H57/G$3</f>
        <v>216.8</v>
      </c>
      <c r="H57" s="75">
        <f>AgeStanSec!I57/H$3</f>
        <v>218.91666666666666</v>
      </c>
      <c r="I57" s="75">
        <f>AgeStanSec!J57/I$3</f>
        <v>221.86666666666667</v>
      </c>
      <c r="J57" s="75">
        <f>AgeStanSec!K57/J$3</f>
        <v>222.32661258251807</v>
      </c>
      <c r="K57" s="75">
        <f>AgeStanSec!L57/K$3</f>
        <v>224.65</v>
      </c>
      <c r="L57" s="75">
        <f>AgeStanSec!M57/L$3</f>
        <v>225.00296243630763</v>
      </c>
      <c r="M57" s="75">
        <f>AgeStanSec!N57/M$3</f>
        <v>226.08</v>
      </c>
      <c r="N57" s="75">
        <f>AgeStanSec!O57/N$3</f>
        <v>228.43333333333334</v>
      </c>
      <c r="O57" s="75">
        <f>AgeStanSec!P57/O$3</f>
        <v>232.25500651735987</v>
      </c>
      <c r="P57" s="75">
        <f>AgeStanSec!Q57/P$3</f>
        <v>238.3</v>
      </c>
      <c r="Q57" s="75">
        <f>AgeStanSec!R57/Q$3</f>
        <v>268.89216972878387</v>
      </c>
      <c r="R57" s="75">
        <f>AgeStanSec!S57/R$3</f>
        <v>287.41000000000003</v>
      </c>
      <c r="S57" s="75">
        <f>AgeStanSec!T57/S$3</f>
        <v>322.44666666666666</v>
      </c>
      <c r="T57" s="75">
        <f>AgeStanSec!U57/T$3</f>
        <v>329.30809075001986</v>
      </c>
      <c r="U57" s="75">
        <f>AgeStanSec!V57/U$3</f>
        <v>350.875</v>
      </c>
      <c r="V57" s="52"/>
    </row>
    <row r="58" spans="1:22" x14ac:dyDescent="0.2">
      <c r="A58" s="74">
        <v>57</v>
      </c>
      <c r="B58" s="75">
        <f>AgeStanSec!C58/B$3</f>
        <v>214.2</v>
      </c>
      <c r="C58" s="75">
        <f>AgeStanSec!D58/C$3</f>
        <v>215.16666666666666</v>
      </c>
      <c r="D58" s="75">
        <f>AgeStanSec!E58/D$3</f>
        <v>215.77114650441422</v>
      </c>
      <c r="E58" s="75">
        <f>AgeStanSec!F58/E$3</f>
        <v>217.625</v>
      </c>
      <c r="F58" s="75">
        <f>AgeStanSec!G58/F$3</f>
        <v>217.60419152151434</v>
      </c>
      <c r="G58" s="75">
        <f>AgeStanSec!H58/G$3</f>
        <v>219.4</v>
      </c>
      <c r="H58" s="75">
        <f>AgeStanSec!I58/H$3</f>
        <v>221.66666666666666</v>
      </c>
      <c r="I58" s="75">
        <f>AgeStanSec!J58/I$3</f>
        <v>224.66666666666666</v>
      </c>
      <c r="J58" s="75">
        <f>AgeStanSec!K58/J$3</f>
        <v>225.18492006680981</v>
      </c>
      <c r="K58" s="75">
        <f>AgeStanSec!L58/K$3</f>
        <v>227.55</v>
      </c>
      <c r="L58" s="75">
        <f>AgeStanSec!M58/L$3</f>
        <v>227.89430027254414</v>
      </c>
      <c r="M58" s="75">
        <f>AgeStanSec!N58/M$3</f>
        <v>229.04</v>
      </c>
      <c r="N58" s="75">
        <f>AgeStanSec!O58/N$3</f>
        <v>231.46666666666667</v>
      </c>
      <c r="O58" s="75">
        <f>AgeStanSec!P58/O$3</f>
        <v>235.40703874866691</v>
      </c>
      <c r="P58" s="75">
        <f>AgeStanSec!Q58/P$3</f>
        <v>241.54</v>
      </c>
      <c r="Q58" s="75">
        <f>AgeStanSec!R58/Q$3</f>
        <v>272.54583233913939</v>
      </c>
      <c r="R58" s="75">
        <f>AgeStanSec!S58/R$3</f>
        <v>291.32</v>
      </c>
      <c r="S58" s="75">
        <f>AgeStanSec!T58/S$3</f>
        <v>326.82666666666665</v>
      </c>
      <c r="T58" s="75">
        <f>AgeStanSec!U58/T$3</f>
        <v>333.78196333412865</v>
      </c>
      <c r="U58" s="75">
        <f>AgeStanSec!V58/U$3</f>
        <v>355.64499999999998</v>
      </c>
      <c r="V58" s="52"/>
    </row>
    <row r="59" spans="1:22" x14ac:dyDescent="0.2">
      <c r="A59" s="74">
        <v>58</v>
      </c>
      <c r="B59" s="75">
        <f>AgeStanSec!C59/B$3</f>
        <v>216.6</v>
      </c>
      <c r="C59" s="75">
        <f>AgeStanSec!D59/C$3</f>
        <v>217.83333333333334</v>
      </c>
      <c r="D59" s="75">
        <f>AgeStanSec!E59/D$3</f>
        <v>218.25663127336355</v>
      </c>
      <c r="E59" s="75">
        <f>AgeStanSec!F59/E$3</f>
        <v>220.25</v>
      </c>
      <c r="F59" s="75">
        <f>AgeStanSec!G59/F$3</f>
        <v>220.21395052891114</v>
      </c>
      <c r="G59" s="75">
        <f>AgeStanSec!H59/G$3</f>
        <v>222.1</v>
      </c>
      <c r="H59" s="75">
        <f>AgeStanSec!I59/H$3</f>
        <v>224.41666666666666</v>
      </c>
      <c r="I59" s="75">
        <f>AgeStanSec!J59/I$3</f>
        <v>227.53333333333333</v>
      </c>
      <c r="J59" s="75">
        <f>AgeStanSec!K59/J$3</f>
        <v>228.04322755110155</v>
      </c>
      <c r="K59" s="75">
        <f>AgeStanSec!L59/K$3</f>
        <v>230.5</v>
      </c>
      <c r="L59" s="75">
        <f>AgeStanSec!M59/L$3</f>
        <v>230.88043607062448</v>
      </c>
      <c r="M59" s="75">
        <f>AgeStanSec!N59/M$3</f>
        <v>232.04</v>
      </c>
      <c r="N59" s="75">
        <f>AgeStanSec!O59/N$3</f>
        <v>234.56666666666666</v>
      </c>
      <c r="O59" s="75">
        <f>AgeStanSec!P59/O$3</f>
        <v>238.67756843227872</v>
      </c>
      <c r="P59" s="75">
        <f>AgeStanSec!Q59/P$3</f>
        <v>244.9</v>
      </c>
      <c r="Q59" s="75">
        <f>AgeStanSec!R59/Q$3</f>
        <v>276.33619661178716</v>
      </c>
      <c r="R59" s="75">
        <f>AgeStanSec!S59/R$3</f>
        <v>295.37</v>
      </c>
      <c r="S59" s="75">
        <f>AgeStanSec!T59/S$3</f>
        <v>331.37333333333333</v>
      </c>
      <c r="T59" s="75">
        <f>AgeStanSec!U59/T$3</f>
        <v>338.42360614014154</v>
      </c>
      <c r="U59" s="75">
        <f>AgeStanSec!V59/U$3</f>
        <v>360.58499999999998</v>
      </c>
      <c r="V59" s="52"/>
    </row>
    <row r="60" spans="1:22" x14ac:dyDescent="0.2">
      <c r="A60" s="74">
        <v>59</v>
      </c>
      <c r="B60" s="75">
        <f>AgeStanSec!C60/B$3</f>
        <v>219.2</v>
      </c>
      <c r="C60" s="75">
        <f>AgeStanSec!D60/C$3</f>
        <v>220.5</v>
      </c>
      <c r="D60" s="75">
        <f>AgeStanSec!E60/D$3</f>
        <v>221.05280163843153</v>
      </c>
      <c r="E60" s="75">
        <f>AgeStanSec!F60/E$3</f>
        <v>223</v>
      </c>
      <c r="F60" s="75">
        <f>AgeStanSec!G60/F$3</f>
        <v>222.94798377475541</v>
      </c>
      <c r="G60" s="75">
        <f>AgeStanSec!H60/G$3</f>
        <v>224.9</v>
      </c>
      <c r="H60" s="75">
        <f>AgeStanSec!I60/H$3</f>
        <v>227.25</v>
      </c>
      <c r="I60" s="75">
        <f>AgeStanSec!J60/I$3</f>
        <v>230.46666666666667</v>
      </c>
      <c r="J60" s="75">
        <f>AgeStanSec!K60/J$3</f>
        <v>230.96367215461703</v>
      </c>
      <c r="K60" s="75">
        <f>AgeStanSec!L60/K$3</f>
        <v>233.5</v>
      </c>
      <c r="L60" s="75">
        <f>AgeStanSec!M60/L$3</f>
        <v>233.91397084962674</v>
      </c>
      <c r="M60" s="75">
        <f>AgeStanSec!N60/M$3</f>
        <v>235.16</v>
      </c>
      <c r="N60" s="75">
        <f>AgeStanSec!O60/N$3</f>
        <v>237.76666666666668</v>
      </c>
      <c r="O60" s="75">
        <f>AgeStanSec!P60/O$3</f>
        <v>242.04289607773433</v>
      </c>
      <c r="P60" s="75">
        <f>AgeStanSec!Q60/P$3</f>
        <v>248.34</v>
      </c>
      <c r="Q60" s="75">
        <f>AgeStanSec!R60/Q$3</f>
        <v>280.23840769903762</v>
      </c>
      <c r="R60" s="75">
        <f>AgeStanSec!S60/R$3</f>
        <v>299.52999999999997</v>
      </c>
      <c r="S60" s="75">
        <f>AgeStanSec!T60/S$3</f>
        <v>336.04</v>
      </c>
      <c r="T60" s="75">
        <f>AgeStanSec!U60/T$3</f>
        <v>343.18952318460191</v>
      </c>
      <c r="U60" s="75">
        <f>AgeStanSec!V60/U$3</f>
        <v>365.67</v>
      </c>
      <c r="V60" s="52"/>
    </row>
    <row r="61" spans="1:22" x14ac:dyDescent="0.2">
      <c r="A61" s="76">
        <v>60</v>
      </c>
      <c r="B61" s="77">
        <f>AgeStanSec!C61/B$3</f>
        <v>222</v>
      </c>
      <c r="C61" s="77">
        <f>AgeStanSec!D61/C$3</f>
        <v>223.16666666666666</v>
      </c>
      <c r="D61" s="77">
        <f>AgeStanSec!E61/D$3</f>
        <v>223.6936292054402</v>
      </c>
      <c r="E61" s="77">
        <f>AgeStanSec!F61/E$3</f>
        <v>225.75</v>
      </c>
      <c r="F61" s="77">
        <f>AgeStanSec!G61/F$3</f>
        <v>225.80629125904716</v>
      </c>
      <c r="G61" s="77">
        <f>AgeStanSec!H61/G$3</f>
        <v>227.8</v>
      </c>
      <c r="H61" s="77">
        <f>AgeStanSec!I61/H$3</f>
        <v>230.16666666666666</v>
      </c>
      <c r="I61" s="77">
        <f>AgeStanSec!J61/I$3</f>
        <v>233.46666666666667</v>
      </c>
      <c r="J61" s="77">
        <f>AgeStanSec!K61/J$3</f>
        <v>234.00839099657995</v>
      </c>
      <c r="K61" s="77">
        <f>AgeStanSec!L61/K$3</f>
        <v>236.65</v>
      </c>
      <c r="L61" s="77">
        <f>AgeStanSec!M61/L$3</f>
        <v>237.04230359047281</v>
      </c>
      <c r="M61" s="77">
        <f>AgeStanSec!N61/M$3</f>
        <v>238.36</v>
      </c>
      <c r="N61" s="77">
        <f>AgeStanSec!O61/N$3</f>
        <v>241.03333333333333</v>
      </c>
      <c r="O61" s="77">
        <f>AgeStanSec!P61/O$3</f>
        <v>245.4793221945728</v>
      </c>
      <c r="P61" s="77">
        <f>AgeStanSec!Q61/P$3</f>
        <v>251.86</v>
      </c>
      <c r="Q61" s="77">
        <f>AgeStanSec!R61/Q$3</f>
        <v>284.20275590551176</v>
      </c>
      <c r="R61" s="77">
        <f>AgeStanSec!S61/R$3</f>
        <v>303.77</v>
      </c>
      <c r="S61" s="77">
        <f>AgeStanSec!T61/S$3</f>
        <v>340.8</v>
      </c>
      <c r="T61" s="77">
        <f>AgeStanSec!U61/T$3</f>
        <v>348.04864590789788</v>
      </c>
      <c r="U61" s="77">
        <f>AgeStanSec!V61/U$3</f>
        <v>370.84500000000003</v>
      </c>
      <c r="V61" s="52"/>
    </row>
    <row r="62" spans="1:22" x14ac:dyDescent="0.2">
      <c r="A62" s="74">
        <v>61</v>
      </c>
      <c r="B62" s="75">
        <f>AgeStanSec!C62/B$3</f>
        <v>224.6</v>
      </c>
      <c r="C62" s="75">
        <f>AgeStanSec!D62/C$3</f>
        <v>226</v>
      </c>
      <c r="D62" s="75">
        <f>AgeStanSec!E62/D$3</f>
        <v>226.48979957050821</v>
      </c>
      <c r="E62" s="75">
        <f>AgeStanSec!F62/E$3</f>
        <v>228.625</v>
      </c>
      <c r="F62" s="75">
        <f>AgeStanSec!G62/F$3</f>
        <v>228.6645987433389</v>
      </c>
      <c r="G62" s="75">
        <f>AgeStanSec!H62/G$3</f>
        <v>230.7</v>
      </c>
      <c r="H62" s="75">
        <f>AgeStanSec!I62/H$3</f>
        <v>233.16666666666666</v>
      </c>
      <c r="I62" s="75">
        <f>AgeStanSec!J62/I$3</f>
        <v>236.53333333333333</v>
      </c>
      <c r="J62" s="75">
        <f>AgeStanSec!K62/J$3</f>
        <v>237.11524695776663</v>
      </c>
      <c r="K62" s="75">
        <f>AgeStanSec!L62/K$3</f>
        <v>239.8</v>
      </c>
      <c r="L62" s="75">
        <f>AgeStanSec!M62/L$3</f>
        <v>240.21803531224077</v>
      </c>
      <c r="M62" s="75">
        <f>AgeStanSec!N62/M$3</f>
        <v>241.64</v>
      </c>
      <c r="N62" s="75">
        <f>AgeStanSec!O62/N$3</f>
        <v>244.43333333333334</v>
      </c>
      <c r="O62" s="75">
        <f>AgeStanSec!P62/O$3</f>
        <v>249.03424576371609</v>
      </c>
      <c r="P62" s="75">
        <f>AgeStanSec!Q62/P$3</f>
        <v>255.52</v>
      </c>
      <c r="Q62" s="75">
        <f>AgeStanSec!R62/Q$3</f>
        <v>288.32866062196769</v>
      </c>
      <c r="R62" s="75">
        <f>AgeStanSec!S62/R$3</f>
        <v>308.18</v>
      </c>
      <c r="S62" s="75">
        <f>AgeStanSec!T62/S$3</f>
        <v>345.74666666666667</v>
      </c>
      <c r="T62" s="75">
        <f>AgeStanSec!U62/T$3</f>
        <v>353.10039370078738</v>
      </c>
      <c r="U62" s="75">
        <f>AgeStanSec!V62/U$3</f>
        <v>376.22500000000002</v>
      </c>
      <c r="V62" s="52"/>
    </row>
    <row r="63" spans="1:22" x14ac:dyDescent="0.2">
      <c r="A63" s="74">
        <v>62</v>
      </c>
      <c r="B63" s="75">
        <f>AgeStanSec!C63/B$3</f>
        <v>227.4</v>
      </c>
      <c r="C63" s="75">
        <f>AgeStanSec!D63/C$3</f>
        <v>228.83333333333334</v>
      </c>
      <c r="D63" s="75">
        <f>AgeStanSec!E63/D$3</f>
        <v>229.44131273363556</v>
      </c>
      <c r="E63" s="75">
        <f>AgeStanSec!F63/E$3</f>
        <v>231.625</v>
      </c>
      <c r="F63" s="75">
        <f>AgeStanSec!G63/F$3</f>
        <v>231.52290622763061</v>
      </c>
      <c r="G63" s="75">
        <f>AgeStanSec!H63/G$3</f>
        <v>233.7</v>
      </c>
      <c r="H63" s="75">
        <f>AgeStanSec!I63/H$3</f>
        <v>236.25</v>
      </c>
      <c r="I63" s="75">
        <f>AgeStanSec!J63/I$3</f>
        <v>239.73333333333332</v>
      </c>
      <c r="J63" s="75">
        <f>AgeStanSec!K63/J$3</f>
        <v>240.28424003817702</v>
      </c>
      <c r="K63" s="75">
        <f>AgeStanSec!L63/K$3</f>
        <v>243.1</v>
      </c>
      <c r="L63" s="75">
        <f>AgeStanSec!M63/L$3</f>
        <v>243.5359639767745</v>
      </c>
      <c r="M63" s="75">
        <f>AgeStanSec!N63/M$3</f>
        <v>245</v>
      </c>
      <c r="N63" s="75">
        <f>AgeStanSec!O63/N$3</f>
        <v>247.9</v>
      </c>
      <c r="O63" s="75">
        <f>AgeStanSec!P63/O$3</f>
        <v>252.66026780424221</v>
      </c>
      <c r="P63" s="75">
        <f>AgeStanSec!Q63/P$3</f>
        <v>259.24</v>
      </c>
      <c r="Q63" s="75">
        <f>AgeStanSec!R63/Q$3</f>
        <v>292.52912988149205</v>
      </c>
      <c r="R63" s="75">
        <f>AgeStanSec!S63/R$3</f>
        <v>312.67</v>
      </c>
      <c r="S63" s="75">
        <f>AgeStanSec!T63/S$3</f>
        <v>350.78666666666669</v>
      </c>
      <c r="T63" s="75">
        <f>AgeStanSec!U63/T$3</f>
        <v>358.24534717251248</v>
      </c>
      <c r="U63" s="75">
        <f>AgeStanSec!V63/U$3</f>
        <v>381.71</v>
      </c>
      <c r="V63" s="52"/>
    </row>
    <row r="64" spans="1:22" x14ac:dyDescent="0.2">
      <c r="A64" s="74">
        <v>63</v>
      </c>
      <c r="B64" s="75">
        <f>AgeStanSec!C64/B$3</f>
        <v>230.4</v>
      </c>
      <c r="C64" s="75">
        <f>AgeStanSec!D64/C$3</f>
        <v>231.83333333333334</v>
      </c>
      <c r="D64" s="75">
        <f>AgeStanSec!E64/D$3</f>
        <v>232.3928258967629</v>
      </c>
      <c r="E64" s="75">
        <f>AgeStanSec!F64/E$3</f>
        <v>234.625</v>
      </c>
      <c r="F64" s="75">
        <f>AgeStanSec!G64/F$3</f>
        <v>234.6297621888173</v>
      </c>
      <c r="G64" s="75">
        <f>AgeStanSec!H64/G$3</f>
        <v>236.8</v>
      </c>
      <c r="H64" s="75">
        <f>AgeStanSec!I64/H$3</f>
        <v>239.41666666666666</v>
      </c>
      <c r="I64" s="75">
        <f>AgeStanSec!J64/I$3</f>
        <v>243</v>
      </c>
      <c r="J64" s="75">
        <f>AgeStanSec!K64/J$3</f>
        <v>243.63964447625864</v>
      </c>
      <c r="K64" s="75">
        <f>AgeStanSec!L64/K$3</f>
        <v>246.45</v>
      </c>
      <c r="L64" s="75">
        <f>AgeStanSec!M64/L$3</f>
        <v>246.90129162223013</v>
      </c>
      <c r="M64" s="75">
        <f>AgeStanSec!N64/M$3</f>
        <v>248.48</v>
      </c>
      <c r="N64" s="75">
        <f>AgeStanSec!O64/N$3</f>
        <v>251.43333333333334</v>
      </c>
      <c r="O64" s="75">
        <f>AgeStanSec!P64/O$3</f>
        <v>256.452186277995</v>
      </c>
      <c r="P64" s="75">
        <f>AgeStanSec!Q64/P$3</f>
        <v>263.12</v>
      </c>
      <c r="Q64" s="75">
        <f>AgeStanSec!R64/Q$3</f>
        <v>296.89115565099814</v>
      </c>
      <c r="R64" s="75">
        <f>AgeStanSec!S64/R$3</f>
        <v>317.33999999999997</v>
      </c>
      <c r="S64" s="75">
        <f>AgeStanSec!T64/S$3</f>
        <v>356.02</v>
      </c>
      <c r="T64" s="75">
        <f>AgeStanSec!U64/T$3</f>
        <v>363.59535313767594</v>
      </c>
      <c r="U64" s="75">
        <f>AgeStanSec!V64/U$3</f>
        <v>387.41</v>
      </c>
      <c r="V64" s="52"/>
    </row>
    <row r="65" spans="1:22" x14ac:dyDescent="0.2">
      <c r="A65" s="74">
        <v>64</v>
      </c>
      <c r="B65" s="75">
        <f>AgeStanSec!C65/B$3</f>
        <v>233.4</v>
      </c>
      <c r="C65" s="75">
        <f>AgeStanSec!D65/C$3</f>
        <v>234.83333333333334</v>
      </c>
      <c r="D65" s="75">
        <f>AgeStanSec!E65/D$3</f>
        <v>235.34433905989022</v>
      </c>
      <c r="E65" s="75">
        <f>AgeStanSec!F65/E$3</f>
        <v>237.75</v>
      </c>
      <c r="F65" s="75">
        <f>AgeStanSec!G65/F$3</f>
        <v>237.73661815000395</v>
      </c>
      <c r="G65" s="75">
        <f>AgeStanSec!H65/G$3</f>
        <v>239.9</v>
      </c>
      <c r="H65" s="75">
        <f>AgeStanSec!I65/H$3</f>
        <v>242.66666666666666</v>
      </c>
      <c r="I65" s="75">
        <f>AgeStanSec!J65/I$3</f>
        <v>246.33333333333334</v>
      </c>
      <c r="J65" s="75">
        <f>AgeStanSec!K65/J$3</f>
        <v>246.99504891434023</v>
      </c>
      <c r="K65" s="75">
        <f>AgeStanSec!L65/K$3</f>
        <v>249.9</v>
      </c>
      <c r="L65" s="75">
        <f>AgeStanSec!M65/L$3</f>
        <v>250.40881621045148</v>
      </c>
      <c r="M65" s="75">
        <f>AgeStanSec!N65/M$3</f>
        <v>252.04</v>
      </c>
      <c r="N65" s="75">
        <f>AgeStanSec!O65/N$3</f>
        <v>255.13333333333333</v>
      </c>
      <c r="O65" s="75">
        <f>AgeStanSec!P65/O$3</f>
        <v>260.33890271359166</v>
      </c>
      <c r="P65" s="75">
        <f>AgeStanSec!Q65/P$3</f>
        <v>267.10000000000002</v>
      </c>
      <c r="Q65" s="75">
        <f>AgeStanSec!R65/Q$3</f>
        <v>301.38988308279647</v>
      </c>
      <c r="R65" s="75">
        <f>AgeStanSec!S65/R$3</f>
        <v>322.14999999999998</v>
      </c>
      <c r="S65" s="75">
        <f>AgeStanSec!T65/S$3</f>
        <v>361.42</v>
      </c>
      <c r="T65" s="75">
        <f>AgeStanSec!U65/T$3</f>
        <v>369.10691561282113</v>
      </c>
      <c r="U65" s="75">
        <f>AgeStanSec!V65/U$3</f>
        <v>393.28</v>
      </c>
      <c r="V65" s="52"/>
    </row>
    <row r="66" spans="1:22" x14ac:dyDescent="0.2">
      <c r="A66" s="76">
        <v>65</v>
      </c>
      <c r="B66" s="77">
        <f>AgeStanSec!C66/B$3</f>
        <v>236.4</v>
      </c>
      <c r="C66" s="77">
        <f>AgeStanSec!D66/C$3</f>
        <v>237.83333333333334</v>
      </c>
      <c r="D66" s="77">
        <f>AgeStanSec!E66/D$3</f>
        <v>238.4511950210769</v>
      </c>
      <c r="E66" s="77">
        <f>AgeStanSec!F66/E$3</f>
        <v>240.875</v>
      </c>
      <c r="F66" s="77">
        <f>AgeStanSec!G66/F$3</f>
        <v>240.84347411119063</v>
      </c>
      <c r="G66" s="77">
        <f>AgeStanSec!H66/G$3</f>
        <v>243.2</v>
      </c>
      <c r="H66" s="77">
        <f>AgeStanSec!I66/H$3</f>
        <v>246</v>
      </c>
      <c r="I66" s="77">
        <f>AgeStanSec!J66/I$3</f>
        <v>249.8</v>
      </c>
      <c r="J66" s="77">
        <f>AgeStanSec!K66/J$3</f>
        <v>250.41259047164559</v>
      </c>
      <c r="K66" s="77">
        <f>AgeStanSec!L66/K$3</f>
        <v>253.45</v>
      </c>
      <c r="L66" s="77">
        <f>AgeStanSec!M66/L$3</f>
        <v>253.96373977959473</v>
      </c>
      <c r="M66" s="77">
        <f>AgeStanSec!N66/M$3</f>
        <v>255.68</v>
      </c>
      <c r="N66" s="77">
        <f>AgeStanSec!O66/N$3</f>
        <v>258.89999999999998</v>
      </c>
      <c r="O66" s="77">
        <f>AgeStanSec!P66/O$3</f>
        <v>264.29671762057114</v>
      </c>
      <c r="P66" s="77">
        <f>AgeStanSec!Q66/P$3</f>
        <v>271.18</v>
      </c>
      <c r="Q66" s="77">
        <f>AgeStanSec!R66/Q$3</f>
        <v>305.98802990535273</v>
      </c>
      <c r="R66" s="77">
        <f>AgeStanSec!S66/R$3</f>
        <v>327.06</v>
      </c>
      <c r="S66" s="77">
        <f>AgeStanSec!T66/S$3</f>
        <v>366.93333333333334</v>
      </c>
      <c r="T66" s="77">
        <f>AgeStanSec!U66/T$3</f>
        <v>374.73653861449134</v>
      </c>
      <c r="U66" s="77">
        <f>AgeStanSec!V66/U$3</f>
        <v>399.28</v>
      </c>
      <c r="V66" s="52"/>
    </row>
    <row r="67" spans="1:22" x14ac:dyDescent="0.2">
      <c r="A67" s="74">
        <v>66</v>
      </c>
      <c r="B67" s="75">
        <f>AgeStanSec!C67/B$3</f>
        <v>239.4</v>
      </c>
      <c r="C67" s="75">
        <f>AgeStanSec!D67/C$3</f>
        <v>241</v>
      </c>
      <c r="D67" s="75">
        <f>AgeStanSec!E67/D$3</f>
        <v>241.71339378032289</v>
      </c>
      <c r="E67" s="75">
        <f>AgeStanSec!F67/E$3</f>
        <v>244.125</v>
      </c>
      <c r="F67" s="75">
        <f>AgeStanSec!G67/F$3</f>
        <v>244.07460431082475</v>
      </c>
      <c r="G67" s="75">
        <f>AgeStanSec!H67/G$3</f>
        <v>246.5</v>
      </c>
      <c r="H67" s="75">
        <f>AgeStanSec!I67/H$3</f>
        <v>249.41666666666666</v>
      </c>
      <c r="I67" s="75">
        <f>AgeStanSec!J67/I$3</f>
        <v>253.33333333333334</v>
      </c>
      <c r="J67" s="75">
        <f>AgeStanSec!K67/J$3</f>
        <v>254.01654338662212</v>
      </c>
      <c r="K67" s="75">
        <f>AgeStanSec!L67/K$3</f>
        <v>257.14999999999998</v>
      </c>
      <c r="L67" s="75">
        <f>AgeStanSec!M67/L$3</f>
        <v>257.66086029150375</v>
      </c>
      <c r="M67" s="75">
        <f>AgeStanSec!N67/M$3</f>
        <v>259.48</v>
      </c>
      <c r="N67" s="75">
        <f>AgeStanSec!O67/N$3</f>
        <v>262.8</v>
      </c>
      <c r="O67" s="75">
        <f>AgeStanSec!P67/O$3</f>
        <v>268.42042896077731</v>
      </c>
      <c r="P67" s="75">
        <f>AgeStanSec!Q67/P$3</f>
        <v>275.42</v>
      </c>
      <c r="Q67" s="75">
        <f>AgeStanSec!R67/Q$3</f>
        <v>310.7725880855802</v>
      </c>
      <c r="R67" s="75">
        <f>AgeStanSec!S67/R$3</f>
        <v>332.17</v>
      </c>
      <c r="S67" s="75">
        <f>AgeStanSec!T67/S$3</f>
        <v>372.66666666666669</v>
      </c>
      <c r="T67" s="75">
        <f>AgeStanSec!U67/T$3</f>
        <v>380.589855245367</v>
      </c>
      <c r="U67" s="75">
        <f>AgeStanSec!V67/U$3</f>
        <v>405.52</v>
      </c>
      <c r="V67" s="52"/>
    </row>
    <row r="68" spans="1:22" x14ac:dyDescent="0.2">
      <c r="A68" s="74">
        <v>67</v>
      </c>
      <c r="B68" s="75">
        <f>AgeStanSec!C68/B$3</f>
        <v>242.6</v>
      </c>
      <c r="C68" s="75">
        <f>AgeStanSec!D68/C$3</f>
        <v>244.33333333333334</v>
      </c>
      <c r="D68" s="75">
        <f>AgeStanSec!E68/D$3</f>
        <v>244.97559253956891</v>
      </c>
      <c r="E68" s="75">
        <f>AgeStanSec!F68/E$3</f>
        <v>247.5</v>
      </c>
      <c r="F68" s="75">
        <f>AgeStanSec!G68/F$3</f>
        <v>247.43000874890637</v>
      </c>
      <c r="G68" s="75">
        <f>AgeStanSec!H68/G$3</f>
        <v>250</v>
      </c>
      <c r="H68" s="75">
        <f>AgeStanSec!I68/H$3</f>
        <v>252.91666666666666</v>
      </c>
      <c r="I68" s="75">
        <f>AgeStanSec!J68/I$3</f>
        <v>256.93333333333334</v>
      </c>
      <c r="J68" s="75">
        <f>AgeStanSec!K68/J$3</f>
        <v>257.68263342082236</v>
      </c>
      <c r="K68" s="75">
        <f>AgeStanSec!L68/K$3</f>
        <v>260.89999999999998</v>
      </c>
      <c r="L68" s="75">
        <f>AgeStanSec!M68/L$3</f>
        <v>261.45277876525654</v>
      </c>
      <c r="M68" s="75">
        <f>AgeStanSec!N68/M$3</f>
        <v>263.36</v>
      </c>
      <c r="N68" s="75">
        <f>AgeStanSec!O68/N$3</f>
        <v>266.83333333333331</v>
      </c>
      <c r="O68" s="75">
        <f>AgeStanSec!P68/O$3</f>
        <v>272.66263775328832</v>
      </c>
      <c r="P68" s="75">
        <f>AgeStanSec!Q68/P$3</f>
        <v>279.74</v>
      </c>
      <c r="Q68" s="75">
        <f>AgeStanSec!R68/Q$3</f>
        <v>315.65656565656565</v>
      </c>
      <c r="R68" s="75">
        <f>AgeStanSec!S68/R$3</f>
        <v>337.4</v>
      </c>
      <c r="S68" s="75">
        <f>AgeStanSec!T68/S$3</f>
        <v>378.52666666666664</v>
      </c>
      <c r="T68" s="75">
        <f>AgeStanSec!U68/T$3</f>
        <v>386.57987353853491</v>
      </c>
      <c r="U68" s="75">
        <f>AgeStanSec!V68/U$3</f>
        <v>411.9</v>
      </c>
      <c r="V68" s="52"/>
    </row>
    <row r="69" spans="1:22" x14ac:dyDescent="0.2">
      <c r="A69" s="74">
        <v>68</v>
      </c>
      <c r="B69" s="75">
        <f>AgeStanSec!C69/B$3</f>
        <v>246</v>
      </c>
      <c r="C69" s="75">
        <f>AgeStanSec!D69/C$3</f>
        <v>247.66666666666666</v>
      </c>
      <c r="D69" s="75">
        <f>AgeStanSec!E69/D$3</f>
        <v>248.2377912988149</v>
      </c>
      <c r="E69" s="75">
        <f>AgeStanSec!F69/E$3</f>
        <v>250.875</v>
      </c>
      <c r="F69" s="75">
        <f>AgeStanSec!G69/F$3</f>
        <v>250.90968742543544</v>
      </c>
      <c r="G69" s="75">
        <f>AgeStanSec!H69/G$3</f>
        <v>253.5</v>
      </c>
      <c r="H69" s="75">
        <f>AgeStanSec!I69/H$3</f>
        <v>256.58333333333331</v>
      </c>
      <c r="I69" s="75">
        <f>AgeStanSec!J69/I$3</f>
        <v>260.66666666666669</v>
      </c>
      <c r="J69" s="75">
        <f>AgeStanSec!K69/J$3</f>
        <v>261.41086057424639</v>
      </c>
      <c r="K69" s="75">
        <f>AgeStanSec!L69/K$3</f>
        <v>264.8</v>
      </c>
      <c r="L69" s="75">
        <f>AgeStanSec!M69/L$3</f>
        <v>265.33949520085321</v>
      </c>
      <c r="M69" s="75">
        <f>AgeStanSec!N69/M$3</f>
        <v>267.36</v>
      </c>
      <c r="N69" s="75">
        <f>AgeStanSec!O69/N$3</f>
        <v>270.96666666666664</v>
      </c>
      <c r="O69" s="75">
        <f>AgeStanSec!P69/O$3</f>
        <v>277.04704348856501</v>
      </c>
      <c r="P69" s="75">
        <f>AgeStanSec!Q69/P$3</f>
        <v>284.26</v>
      </c>
      <c r="Q69" s="75">
        <f>AgeStanSec!R69/Q$3</f>
        <v>320.75180943291178</v>
      </c>
      <c r="R69" s="75">
        <f>AgeStanSec!S69/R$3</f>
        <v>342.84</v>
      </c>
      <c r="S69" s="75">
        <f>AgeStanSec!T69/S$3</f>
        <v>384.63333333333333</v>
      </c>
      <c r="T69" s="75">
        <f>AgeStanSec!U69/T$3</f>
        <v>392.81844030859776</v>
      </c>
      <c r="U69" s="75">
        <f>AgeStanSec!V69/U$3</f>
        <v>418.54500000000002</v>
      </c>
      <c r="V69" s="52"/>
    </row>
    <row r="70" spans="1:22" x14ac:dyDescent="0.2">
      <c r="A70" s="74">
        <v>69</v>
      </c>
      <c r="B70" s="75">
        <f>AgeStanSec!C70/B$3</f>
        <v>249.2</v>
      </c>
      <c r="C70" s="75">
        <f>AgeStanSec!D70/C$3</f>
        <v>251</v>
      </c>
      <c r="D70" s="75">
        <f>AgeStanSec!E70/D$3</f>
        <v>251.65533285612025</v>
      </c>
      <c r="E70" s="75">
        <f>AgeStanSec!F70/E$3</f>
        <v>254.5</v>
      </c>
      <c r="F70" s="75">
        <f>AgeStanSec!G70/F$3</f>
        <v>254.51364034041197</v>
      </c>
      <c r="G70" s="75">
        <f>AgeStanSec!H70/G$3</f>
        <v>257.10000000000002</v>
      </c>
      <c r="H70" s="75">
        <f>AgeStanSec!I70/H$3</f>
        <v>260.33333333333331</v>
      </c>
      <c r="I70" s="75">
        <f>AgeStanSec!J70/I$3</f>
        <v>264.53333333333336</v>
      </c>
      <c r="J70" s="75">
        <f>AgeStanSec!K70/J$3</f>
        <v>265.32549908534156</v>
      </c>
      <c r="K70" s="75">
        <f>AgeStanSec!L70/K$3</f>
        <v>268.8</v>
      </c>
      <c r="L70" s="75">
        <f>AgeStanSec!M70/L$3</f>
        <v>269.36840857921555</v>
      </c>
      <c r="M70" s="75">
        <f>AgeStanSec!N70/M$3</f>
        <v>271.52</v>
      </c>
      <c r="N70" s="75">
        <f>AgeStanSec!O70/N$3</f>
        <v>275.23333333333335</v>
      </c>
      <c r="O70" s="75">
        <f>AgeStanSec!P70/O$3</f>
        <v>281.59734565706839</v>
      </c>
      <c r="P70" s="75">
        <f>AgeStanSec!Q70/P$3</f>
        <v>288.92</v>
      </c>
      <c r="Q70" s="75">
        <f>AgeStanSec!R70/Q$3</f>
        <v>326.00860971923964</v>
      </c>
      <c r="R70" s="75">
        <f>AgeStanSec!S70/R$3</f>
        <v>348.46</v>
      </c>
      <c r="S70" s="75">
        <f>AgeStanSec!T70/S$3</f>
        <v>390.94</v>
      </c>
      <c r="T70" s="75">
        <f>AgeStanSec!U70/T$3</f>
        <v>399.25584586017652</v>
      </c>
      <c r="U70" s="75">
        <f>AgeStanSec!V70/U$3</f>
        <v>425.40499999999997</v>
      </c>
      <c r="V70" s="52"/>
    </row>
    <row r="71" spans="1:22" x14ac:dyDescent="0.2">
      <c r="A71" s="76">
        <v>70</v>
      </c>
      <c r="B71" s="77">
        <f>AgeStanSec!C71/B$3</f>
        <v>252.8</v>
      </c>
      <c r="C71" s="77">
        <f>AgeStanSec!D71/C$3</f>
        <v>254.5</v>
      </c>
      <c r="D71" s="77">
        <f>AgeStanSec!E71/D$3</f>
        <v>255.22821721148492</v>
      </c>
      <c r="E71" s="77">
        <f>AgeStanSec!F71/E$3</f>
        <v>258.125</v>
      </c>
      <c r="F71" s="77">
        <f>AgeStanSec!G71/F$3</f>
        <v>258.1175932553885</v>
      </c>
      <c r="G71" s="77">
        <f>AgeStanSec!H71/G$3</f>
        <v>260.89999999999998</v>
      </c>
      <c r="H71" s="77">
        <f>AgeStanSec!I71/H$3</f>
        <v>264.16666666666669</v>
      </c>
      <c r="I71" s="77">
        <f>AgeStanSec!J71/I$3</f>
        <v>268.46666666666664</v>
      </c>
      <c r="J71" s="77">
        <f>AgeStanSec!K71/J$3</f>
        <v>269.30227471566053</v>
      </c>
      <c r="K71" s="77">
        <f>AgeStanSec!L71/K$3</f>
        <v>272.89999999999998</v>
      </c>
      <c r="L71" s="77">
        <f>AgeStanSec!M71/L$3</f>
        <v>273.53951890034364</v>
      </c>
      <c r="M71" s="77">
        <f>AgeStanSec!N71/M$3</f>
        <v>275.72000000000003</v>
      </c>
      <c r="N71" s="77">
        <f>AgeStanSec!O71/N$3</f>
        <v>279.63333333333333</v>
      </c>
      <c r="O71" s="77">
        <f>AgeStanSec!P71/O$3</f>
        <v>286.24244578741559</v>
      </c>
      <c r="P71" s="77">
        <f>AgeStanSec!Q71/P$3</f>
        <v>293.7</v>
      </c>
      <c r="Q71" s="77">
        <f>AgeStanSec!R71/Q$3</f>
        <v>331.40211166785969</v>
      </c>
      <c r="R71" s="77">
        <f>AgeStanSec!S71/R$3</f>
        <v>354.22</v>
      </c>
      <c r="S71" s="77">
        <f>AgeStanSec!T71/S$3</f>
        <v>397.4</v>
      </c>
      <c r="T71" s="77">
        <f>AgeStanSec!U71/T$3</f>
        <v>405.84859420981468</v>
      </c>
      <c r="U71" s="77">
        <f>AgeStanSec!V71/U$3</f>
        <v>432.43</v>
      </c>
      <c r="V71" s="52"/>
    </row>
    <row r="72" spans="1:22" x14ac:dyDescent="0.2">
      <c r="A72" s="74">
        <v>71</v>
      </c>
      <c r="B72" s="75">
        <f>AgeStanSec!C72/B$3</f>
        <v>256.39999999999998</v>
      </c>
      <c r="C72" s="75">
        <f>AgeStanSec!D72/C$3</f>
        <v>258.16666666666669</v>
      </c>
      <c r="D72" s="75">
        <f>AgeStanSec!E72/D$3</f>
        <v>258.95644436490892</v>
      </c>
      <c r="E72" s="75">
        <f>AgeStanSec!F72/E$3</f>
        <v>261.875</v>
      </c>
      <c r="F72" s="75">
        <f>AgeStanSec!G72/F$3</f>
        <v>261.84582040881253</v>
      </c>
      <c r="G72" s="75">
        <f>AgeStanSec!H72/G$3</f>
        <v>264.7</v>
      </c>
      <c r="H72" s="75">
        <f>AgeStanSec!I72/H$3</f>
        <v>268.08333333333331</v>
      </c>
      <c r="I72" s="75">
        <f>AgeStanSec!J72/I$3</f>
        <v>272.60000000000002</v>
      </c>
      <c r="J72" s="75">
        <f>AgeStanSec!K72/J$3</f>
        <v>273.46546170365065</v>
      </c>
      <c r="K72" s="75">
        <f>AgeStanSec!L72/K$3</f>
        <v>277.14999999999998</v>
      </c>
      <c r="L72" s="75">
        <f>AgeStanSec!M72/L$3</f>
        <v>277.80542718331554</v>
      </c>
      <c r="M72" s="75">
        <f>AgeStanSec!N72/M$3</f>
        <v>280.16000000000003</v>
      </c>
      <c r="N72" s="75">
        <f>AgeStanSec!O72/N$3</f>
        <v>284.16666666666669</v>
      </c>
      <c r="O72" s="75">
        <f>AgeStanSec!P72/O$3</f>
        <v>291.10084133191134</v>
      </c>
      <c r="P72" s="75">
        <f>AgeStanSec!Q72/P$3</f>
        <v>298.68</v>
      </c>
      <c r="Q72" s="75">
        <f>AgeStanSec!R72/Q$3</f>
        <v>337.01930724568518</v>
      </c>
      <c r="R72" s="75">
        <f>AgeStanSec!S72/R$3</f>
        <v>360.22</v>
      </c>
      <c r="S72" s="75">
        <f>AgeStanSec!T72/S$3</f>
        <v>404.13333333333333</v>
      </c>
      <c r="T72" s="75">
        <f>AgeStanSec!U72/T$3</f>
        <v>412.72717330788197</v>
      </c>
      <c r="U72" s="75">
        <f>AgeStanSec!V72/U$3</f>
        <v>439.76</v>
      </c>
      <c r="V72" s="52"/>
    </row>
    <row r="73" spans="1:22" x14ac:dyDescent="0.2">
      <c r="A73" s="74">
        <v>72</v>
      </c>
      <c r="B73" s="75">
        <f>AgeStanSec!C73/B$3</f>
        <v>260</v>
      </c>
      <c r="C73" s="75">
        <f>AgeStanSec!D73/C$3</f>
        <v>262</v>
      </c>
      <c r="D73" s="75">
        <f>AgeStanSec!E73/D$3</f>
        <v>262.68467151833289</v>
      </c>
      <c r="E73" s="75">
        <f>AgeStanSec!F73/E$3</f>
        <v>265.75</v>
      </c>
      <c r="F73" s="75">
        <f>AgeStanSec!G73/F$3</f>
        <v>265.69832180068397</v>
      </c>
      <c r="G73" s="75">
        <f>AgeStanSec!H73/G$3</f>
        <v>268.7</v>
      </c>
      <c r="H73" s="75">
        <f>AgeStanSec!I73/H$3</f>
        <v>272.16666666666669</v>
      </c>
      <c r="I73" s="75">
        <f>AgeStanSec!J73/I$3</f>
        <v>276.8</v>
      </c>
      <c r="J73" s="75">
        <f>AgeStanSec!K73/J$3</f>
        <v>277.69078581086455</v>
      </c>
      <c r="K73" s="75">
        <f>AgeStanSec!L73/K$3</f>
        <v>281.55</v>
      </c>
      <c r="L73" s="75">
        <f>AgeStanSec!M73/L$3</f>
        <v>282.21353240905319</v>
      </c>
      <c r="M73" s="75">
        <f>AgeStanSec!N73/M$3</f>
        <v>284.72000000000003</v>
      </c>
      <c r="N73" s="75">
        <f>AgeStanSec!O73/N$3</f>
        <v>288.89999999999998</v>
      </c>
      <c r="O73" s="75">
        <f>AgeStanSec!P73/O$3</f>
        <v>296.07773432871193</v>
      </c>
      <c r="P73" s="75">
        <f>AgeStanSec!Q73/P$3</f>
        <v>303.77999999999997</v>
      </c>
      <c r="Q73" s="75">
        <f>AgeStanSec!R73/Q$3</f>
        <v>342.77320448580286</v>
      </c>
      <c r="R73" s="75">
        <f>AgeStanSec!S73/R$3</f>
        <v>366.38</v>
      </c>
      <c r="S73" s="75">
        <f>AgeStanSec!T73/S$3</f>
        <v>411.04</v>
      </c>
      <c r="T73" s="75">
        <f>AgeStanSec!U73/T$3</f>
        <v>419.7797363397757</v>
      </c>
      <c r="U73" s="75">
        <f>AgeStanSec!V73/U$3</f>
        <v>447.27499999999998</v>
      </c>
      <c r="V73" s="52"/>
    </row>
    <row r="74" spans="1:22" x14ac:dyDescent="0.2">
      <c r="A74" s="74">
        <v>73</v>
      </c>
      <c r="B74" s="75">
        <f>AgeStanSec!C74/B$3</f>
        <v>263.8</v>
      </c>
      <c r="C74" s="75">
        <f>AgeStanSec!D74/C$3</f>
        <v>265.83333333333331</v>
      </c>
      <c r="D74" s="75">
        <f>AgeStanSec!E74/D$3</f>
        <v>266.56824146981626</v>
      </c>
      <c r="E74" s="75">
        <f>AgeStanSec!F74/E$3</f>
        <v>269.75</v>
      </c>
      <c r="F74" s="75">
        <f>AgeStanSec!G74/F$3</f>
        <v>269.67509743100294</v>
      </c>
      <c r="G74" s="75">
        <f>AgeStanSec!H74/G$3</f>
        <v>272.8</v>
      </c>
      <c r="H74" s="75">
        <f>AgeStanSec!I74/H$3</f>
        <v>276.33333333333331</v>
      </c>
      <c r="I74" s="75">
        <f>AgeStanSec!J74/I$3</f>
        <v>281.13333333333333</v>
      </c>
      <c r="J74" s="75">
        <f>AgeStanSec!K74/J$3</f>
        <v>282.10252127574961</v>
      </c>
      <c r="K74" s="75">
        <f>AgeStanSec!L74/K$3</f>
        <v>286.05</v>
      </c>
      <c r="L74" s="75">
        <f>AgeStanSec!M74/L$3</f>
        <v>286.76383457755657</v>
      </c>
      <c r="M74" s="75">
        <f>AgeStanSec!N74/M$3</f>
        <v>289.36</v>
      </c>
      <c r="N74" s="75">
        <f>AgeStanSec!O74/N$3</f>
        <v>293.73333333333335</v>
      </c>
      <c r="O74" s="75">
        <f>AgeStanSec!P74/O$3</f>
        <v>301.26792273966112</v>
      </c>
      <c r="P74" s="75">
        <f>AgeStanSec!Q74/P$3</f>
        <v>309.10000000000002</v>
      </c>
      <c r="Q74" s="75">
        <f>AgeStanSec!R74/Q$3</f>
        <v>348.78807762666025</v>
      </c>
      <c r="R74" s="75">
        <f>AgeStanSec!S74/R$3</f>
        <v>372.8</v>
      </c>
      <c r="S74" s="75">
        <f>AgeStanSec!T74/S$3</f>
        <v>418.24666666666667</v>
      </c>
      <c r="T74" s="75">
        <f>AgeStanSec!U74/T$3</f>
        <v>427.1429849677881</v>
      </c>
      <c r="U74" s="75">
        <f>AgeStanSec!V74/U$3</f>
        <v>455.12</v>
      </c>
      <c r="V74" s="52"/>
    </row>
    <row r="75" spans="1:22" x14ac:dyDescent="0.2">
      <c r="A75" s="74">
        <v>74</v>
      </c>
      <c r="B75" s="75">
        <f>AgeStanSec!C75/B$3</f>
        <v>267.60000000000002</v>
      </c>
      <c r="C75" s="75">
        <f>AgeStanSec!D75/C$3</f>
        <v>269.66666666666669</v>
      </c>
      <c r="D75" s="75">
        <f>AgeStanSec!E75/D$3</f>
        <v>270.6071542193589</v>
      </c>
      <c r="E75" s="75">
        <f>AgeStanSec!F75/E$3</f>
        <v>273.75</v>
      </c>
      <c r="F75" s="75">
        <f>AgeStanSec!G75/F$3</f>
        <v>273.77614729976932</v>
      </c>
      <c r="G75" s="75">
        <f>AgeStanSec!H75/G$3</f>
        <v>277</v>
      </c>
      <c r="H75" s="75">
        <f>AgeStanSec!I75/H$3</f>
        <v>280.75</v>
      </c>
      <c r="I75" s="75">
        <f>AgeStanSec!J75/I$3</f>
        <v>285.66666666666669</v>
      </c>
      <c r="J75" s="75">
        <f>AgeStanSec!K75/J$3</f>
        <v>286.5763938598584</v>
      </c>
      <c r="K75" s="75">
        <f>AgeStanSec!L75/K$3</f>
        <v>290.75</v>
      </c>
      <c r="L75" s="75">
        <f>AgeStanSec!M75/L$3</f>
        <v>291.45633368882568</v>
      </c>
      <c r="M75" s="75">
        <f>AgeStanSec!N75/M$3</f>
        <v>294.24</v>
      </c>
      <c r="N75" s="75">
        <f>AgeStanSec!O75/N$3</f>
        <v>298.76666666666665</v>
      </c>
      <c r="O75" s="75">
        <f>AgeStanSec!P75/O$3</f>
        <v>306.6477070742979</v>
      </c>
      <c r="P75" s="75">
        <f>AgeStanSec!Q75/P$3</f>
        <v>314.62</v>
      </c>
      <c r="Q75" s="75">
        <f>AgeStanSec!R75/Q$3</f>
        <v>355.01421697287839</v>
      </c>
      <c r="R75" s="75">
        <f>AgeStanSec!S75/R$3</f>
        <v>379.46</v>
      </c>
      <c r="S75" s="75">
        <f>AgeStanSec!T75/S$3</f>
        <v>425.71333333333331</v>
      </c>
      <c r="T75" s="75">
        <f>AgeStanSec!U75/T$3</f>
        <v>434.7672094965402</v>
      </c>
      <c r="U75" s="75">
        <f>AgeStanSec!V75/U$3</f>
        <v>463.245</v>
      </c>
      <c r="V75" s="52"/>
    </row>
    <row r="76" spans="1:22" x14ac:dyDescent="0.2">
      <c r="A76" s="76">
        <v>75</v>
      </c>
      <c r="B76" s="77">
        <f>AgeStanSec!C76/B$3</f>
        <v>271.60000000000002</v>
      </c>
      <c r="C76" s="77">
        <f>AgeStanSec!D76/C$3</f>
        <v>273.83333333333331</v>
      </c>
      <c r="D76" s="77">
        <f>AgeStanSec!E76/D$3</f>
        <v>274.64606696890161</v>
      </c>
      <c r="E76" s="77">
        <f>AgeStanSec!F76/E$3</f>
        <v>278</v>
      </c>
      <c r="F76" s="77">
        <f>AgeStanSec!G76/F$3</f>
        <v>278.00147140698317</v>
      </c>
      <c r="G76" s="77">
        <f>AgeStanSec!H76/G$3</f>
        <v>281.39999999999998</v>
      </c>
      <c r="H76" s="77">
        <f>AgeStanSec!I76/H$3</f>
        <v>285.16666666666669</v>
      </c>
      <c r="I76" s="77">
        <f>AgeStanSec!J76/I$3</f>
        <v>290.26666666666665</v>
      </c>
      <c r="J76" s="77">
        <f>AgeStanSec!K76/J$3</f>
        <v>291.29881492086213</v>
      </c>
      <c r="K76" s="77">
        <f>AgeStanSec!L76/K$3</f>
        <v>295.60000000000002</v>
      </c>
      <c r="L76" s="77">
        <f>AgeStanSec!M76/L$3</f>
        <v>296.33842872378244</v>
      </c>
      <c r="M76" s="77">
        <f>AgeStanSec!N76/M$3</f>
        <v>299.2</v>
      </c>
      <c r="N76" s="77">
        <f>AgeStanSec!O76/N$3</f>
        <v>304</v>
      </c>
      <c r="O76" s="77">
        <f>AgeStanSec!P76/O$3</f>
        <v>312.35928427538806</v>
      </c>
      <c r="P76" s="77">
        <f>AgeStanSec!Q76/P$3</f>
        <v>320.5</v>
      </c>
      <c r="Q76" s="77">
        <f>AgeStanSec!R76/Q$3</f>
        <v>361.63803388212835</v>
      </c>
      <c r="R76" s="77">
        <f>AgeStanSec!S76/R$3</f>
        <v>386.55</v>
      </c>
      <c r="S76" s="77">
        <f>AgeStanSec!T76/S$3</f>
        <v>433.66666666666669</v>
      </c>
      <c r="T76" s="77">
        <f>AgeStanSec!U76/T$3</f>
        <v>442.88853097908213</v>
      </c>
      <c r="U76" s="77">
        <f>AgeStanSec!V76/U$3</f>
        <v>471.9</v>
      </c>
      <c r="V76" s="52"/>
    </row>
    <row r="77" spans="1:22" x14ac:dyDescent="0.2">
      <c r="A77" s="74">
        <v>76</v>
      </c>
      <c r="B77" s="75">
        <f>AgeStanSec!C77/B$3</f>
        <v>275.8</v>
      </c>
      <c r="C77" s="75">
        <f>AgeStanSec!D77/C$3</f>
        <v>278</v>
      </c>
      <c r="D77" s="75">
        <f>AgeStanSec!E77/D$3</f>
        <v>278.99566531456293</v>
      </c>
      <c r="E77" s="75">
        <f>AgeStanSec!F77/E$3</f>
        <v>282.375</v>
      </c>
      <c r="F77" s="75">
        <f>AgeStanSec!G77/F$3</f>
        <v>282.35106975264455</v>
      </c>
      <c r="G77" s="75">
        <f>AgeStanSec!H77/G$3</f>
        <v>286</v>
      </c>
      <c r="H77" s="75">
        <f>AgeStanSec!I77/H$3</f>
        <v>289.91666666666669</v>
      </c>
      <c r="I77" s="75">
        <f>AgeStanSec!J77/I$3</f>
        <v>295.13333333333333</v>
      </c>
      <c r="J77" s="75">
        <f>AgeStanSec!K77/J$3</f>
        <v>296.20764733953706</v>
      </c>
      <c r="K77" s="75">
        <f>AgeStanSec!L77/K$3</f>
        <v>300.55</v>
      </c>
      <c r="L77" s="75">
        <f>AgeStanSec!M77/L$3</f>
        <v>301.36272070150494</v>
      </c>
      <c r="M77" s="75">
        <f>AgeStanSec!N77/M$3</f>
        <v>304.48</v>
      </c>
      <c r="N77" s="75">
        <f>AgeStanSec!O77/N$3</f>
        <v>309.60000000000002</v>
      </c>
      <c r="O77" s="75">
        <f>AgeStanSec!P77/O$3</f>
        <v>318.80554568076786</v>
      </c>
      <c r="P77" s="75">
        <f>AgeStanSec!Q77/P$3</f>
        <v>327.10000000000002</v>
      </c>
      <c r="Q77" s="75">
        <f>AgeStanSec!R77/Q$3</f>
        <v>369.08206076513159</v>
      </c>
      <c r="R77" s="75">
        <f>AgeStanSec!S77/R$3</f>
        <v>394.5</v>
      </c>
      <c r="S77" s="75">
        <f>AgeStanSec!T77/S$3</f>
        <v>442.58666666666664</v>
      </c>
      <c r="T77" s="75">
        <f>AgeStanSec!U77/T$3</f>
        <v>451.99783265728144</v>
      </c>
      <c r="U77" s="75">
        <f>AgeStanSec!V77/U$3</f>
        <v>481.60500000000002</v>
      </c>
      <c r="V77" s="52"/>
    </row>
    <row r="78" spans="1:22" x14ac:dyDescent="0.2">
      <c r="A78" s="74">
        <v>77</v>
      </c>
      <c r="B78" s="75">
        <f>AgeStanSec!C78/B$3</f>
        <v>280</v>
      </c>
      <c r="C78" s="75">
        <f>AgeStanSec!D78/C$3</f>
        <v>282.33333333333331</v>
      </c>
      <c r="D78" s="75">
        <f>AgeStanSec!E78/D$3</f>
        <v>283.34526366022425</v>
      </c>
      <c r="E78" s="75">
        <f>AgeStanSec!F78/E$3</f>
        <v>287</v>
      </c>
      <c r="F78" s="75">
        <f>AgeStanSec!G78/F$3</f>
        <v>287.07349081364828</v>
      </c>
      <c r="G78" s="75">
        <f>AgeStanSec!H78/G$3</f>
        <v>291.2</v>
      </c>
      <c r="H78" s="75">
        <f>AgeStanSec!I78/H$3</f>
        <v>295.16666666666669</v>
      </c>
      <c r="I78" s="75">
        <f>AgeStanSec!J78/I$3</f>
        <v>300.46666666666664</v>
      </c>
      <c r="J78" s="75">
        <f>AgeStanSec!K78/J$3</f>
        <v>301.4893024735544</v>
      </c>
      <c r="K78" s="75">
        <f>AgeStanSec!L78/K$3</f>
        <v>305.95</v>
      </c>
      <c r="L78" s="75">
        <f>AgeStanSec!M78/L$3</f>
        <v>306.81360350752459</v>
      </c>
      <c r="M78" s="75">
        <f>AgeStanSec!N78/M$3</f>
        <v>310.27999999999997</v>
      </c>
      <c r="N78" s="75">
        <f>AgeStanSec!O78/N$3</f>
        <v>315.8</v>
      </c>
      <c r="O78" s="75">
        <f>AgeStanSec!P78/O$3</f>
        <v>325.86799383813246</v>
      </c>
      <c r="P78" s="75">
        <f>AgeStanSec!Q78/P$3</f>
        <v>334.36</v>
      </c>
      <c r="Q78" s="75">
        <f>AgeStanSec!R78/Q$3</f>
        <v>377.28416050266441</v>
      </c>
      <c r="R78" s="75">
        <f>AgeStanSec!S78/R$3</f>
        <v>403.26</v>
      </c>
      <c r="S78" s="75">
        <f>AgeStanSec!T78/S$3</f>
        <v>452.42</v>
      </c>
      <c r="T78" s="75">
        <f>AgeStanSec!U78/T$3</f>
        <v>462.04540483575914</v>
      </c>
      <c r="U78" s="75">
        <f>AgeStanSec!V78/U$3</f>
        <v>492.31</v>
      </c>
      <c r="V78" s="52"/>
    </row>
    <row r="79" spans="1:22" x14ac:dyDescent="0.2">
      <c r="A79" s="74">
        <v>78</v>
      </c>
      <c r="B79" s="75">
        <f>AgeStanSec!C79/B$3</f>
        <v>284.39999999999998</v>
      </c>
      <c r="C79" s="75">
        <f>AgeStanSec!D79/C$3</f>
        <v>286.83333333333331</v>
      </c>
      <c r="D79" s="75">
        <f>AgeStanSec!E79/D$3</f>
        <v>287.85020480394496</v>
      </c>
      <c r="E79" s="75">
        <f>AgeStanSec!F79/E$3</f>
        <v>292.25</v>
      </c>
      <c r="F79" s="75">
        <f>AgeStanSec!G79/F$3</f>
        <v>292.29300882844188</v>
      </c>
      <c r="G79" s="75">
        <f>AgeStanSec!H79/G$3</f>
        <v>296.89999999999998</v>
      </c>
      <c r="H79" s="75">
        <f>AgeStanSec!I79/H$3</f>
        <v>301</v>
      </c>
      <c r="I79" s="75">
        <f>AgeStanSec!J79/I$3</f>
        <v>306.39999999999998</v>
      </c>
      <c r="J79" s="75">
        <f>AgeStanSec!K79/J$3</f>
        <v>307.51660303825656</v>
      </c>
      <c r="K79" s="75">
        <f>AgeStanSec!L79/K$3</f>
        <v>312</v>
      </c>
      <c r="L79" s="75">
        <f>AgeStanSec!M79/L$3</f>
        <v>312.83327408460718</v>
      </c>
      <c r="M79" s="75">
        <f>AgeStanSec!N79/M$3</f>
        <v>316.76</v>
      </c>
      <c r="N79" s="75">
        <f>AgeStanSec!O79/N$3</f>
        <v>322.76666666666665</v>
      </c>
      <c r="O79" s="75">
        <f>AgeStanSec!P79/O$3</f>
        <v>333.80732314255243</v>
      </c>
      <c r="P79" s="75">
        <f>AgeStanSec!Q79/P$3</f>
        <v>342.5</v>
      </c>
      <c r="Q79" s="75">
        <f>AgeStanSec!R79/Q$3</f>
        <v>386.46802672393221</v>
      </c>
      <c r="R79" s="75">
        <f>AgeStanSec!S79/R$3</f>
        <v>413.08</v>
      </c>
      <c r="S79" s="75">
        <f>AgeStanSec!T79/S$3</f>
        <v>463.43333333333334</v>
      </c>
      <c r="T79" s="75">
        <f>AgeStanSec!U79/T$3</f>
        <v>473.29222341525485</v>
      </c>
      <c r="U79" s="75">
        <f>AgeStanSec!V79/U$3</f>
        <v>504.29</v>
      </c>
      <c r="V79" s="52"/>
    </row>
    <row r="80" spans="1:22" x14ac:dyDescent="0.2">
      <c r="A80" s="74">
        <v>79</v>
      </c>
      <c r="B80" s="75">
        <f>AgeStanSec!C80/B$3</f>
        <v>288.8</v>
      </c>
      <c r="C80" s="75">
        <f>AgeStanSec!D80/C$3</f>
        <v>291.83333333333331</v>
      </c>
      <c r="D80" s="75">
        <f>AgeStanSec!E80/D$3</f>
        <v>293.1318599379623</v>
      </c>
      <c r="E80" s="75">
        <f>AgeStanSec!F80/E$3</f>
        <v>298</v>
      </c>
      <c r="F80" s="75">
        <f>AgeStanSec!G80/F$3</f>
        <v>298.13389803547284</v>
      </c>
      <c r="G80" s="75">
        <f>AgeStanSec!H80/G$3</f>
        <v>303.3</v>
      </c>
      <c r="H80" s="75">
        <f>AgeStanSec!I80/H$3</f>
        <v>307.41666666666669</v>
      </c>
      <c r="I80" s="75">
        <f>AgeStanSec!J80/I$3</f>
        <v>313</v>
      </c>
      <c r="J80" s="75">
        <f>AgeStanSec!K80/J$3</f>
        <v>314.10313767597228</v>
      </c>
      <c r="K80" s="75">
        <f>AgeStanSec!L80/K$3</f>
        <v>318.75</v>
      </c>
      <c r="L80" s="75">
        <f>AgeStanSec!M80/L$3</f>
        <v>319.61132835644031</v>
      </c>
      <c r="M80" s="75">
        <f>AgeStanSec!N80/M$3</f>
        <v>323.95999999999998</v>
      </c>
      <c r="N80" s="75">
        <f>AgeStanSec!O80/N$3</f>
        <v>330.5</v>
      </c>
      <c r="O80" s="75">
        <f>AgeStanSec!P80/O$3</f>
        <v>342.62353359402772</v>
      </c>
      <c r="P80" s="75">
        <f>AgeStanSec!Q80/P$3</f>
        <v>351.54</v>
      </c>
      <c r="Q80" s="75">
        <f>AgeStanSec!R80/Q$3</f>
        <v>396.67094170046926</v>
      </c>
      <c r="R80" s="75">
        <f>AgeStanSec!S80/R$3</f>
        <v>423.99</v>
      </c>
      <c r="S80" s="75">
        <f>AgeStanSec!T80/S$3</f>
        <v>475.68</v>
      </c>
      <c r="T80" s="75">
        <f>AgeStanSec!U80/T$3</f>
        <v>485.79421180307003</v>
      </c>
      <c r="U80" s="75">
        <f>AgeStanSec!V80/U$3</f>
        <v>517.61500000000001</v>
      </c>
      <c r="V80" s="52"/>
    </row>
    <row r="81" spans="1:22" x14ac:dyDescent="0.2">
      <c r="A81" s="76">
        <v>80</v>
      </c>
      <c r="B81" s="77">
        <f>AgeStanSec!C81/B$3</f>
        <v>294</v>
      </c>
      <c r="C81" s="77">
        <f>AgeStanSec!D81/C$3</f>
        <v>297.5</v>
      </c>
      <c r="D81" s="77">
        <f>AgeStanSec!E81/D$3</f>
        <v>298.8795434661576</v>
      </c>
      <c r="E81" s="77">
        <f>AgeStanSec!F81/E$3</f>
        <v>304.5</v>
      </c>
      <c r="F81" s="77">
        <f>AgeStanSec!G81/F$3</f>
        <v>304.47188419629362</v>
      </c>
      <c r="G81" s="77">
        <f>AgeStanSec!H81/G$3</f>
        <v>310.39999999999998</v>
      </c>
      <c r="H81" s="77">
        <f>AgeStanSec!I81/H$3</f>
        <v>314.66666666666669</v>
      </c>
      <c r="I81" s="77">
        <f>AgeStanSec!J81/I$3</f>
        <v>320.33333333333331</v>
      </c>
      <c r="J81" s="77">
        <f>AgeStanSec!K81/J$3</f>
        <v>321.43531774437287</v>
      </c>
      <c r="K81" s="77">
        <f>AgeStanSec!L81/K$3</f>
        <v>326.25</v>
      </c>
      <c r="L81" s="77">
        <f>AgeStanSec!M81/L$3</f>
        <v>327.14776632302403</v>
      </c>
      <c r="M81" s="77">
        <f>AgeStanSec!N81/M$3</f>
        <v>331.96</v>
      </c>
      <c r="N81" s="77">
        <f>AgeStanSec!O81/N$3</f>
        <v>339.13333333333333</v>
      </c>
      <c r="O81" s="77">
        <f>AgeStanSec!P81/O$3</f>
        <v>352.38772366394124</v>
      </c>
      <c r="P81" s="77">
        <f>AgeStanSec!Q81/P$3</f>
        <v>361.56</v>
      </c>
      <c r="Q81" s="77">
        <f>AgeStanSec!R81/Q$3</f>
        <v>407.96746997534399</v>
      </c>
      <c r="R81" s="77">
        <f>AgeStanSec!S81/R$3</f>
        <v>436.06</v>
      </c>
      <c r="S81" s="77">
        <f>AgeStanSec!T81/S$3</f>
        <v>489.22</v>
      </c>
      <c r="T81" s="77">
        <f>AgeStanSec!U81/T$3</f>
        <v>499.62593454227311</v>
      </c>
      <c r="U81" s="77">
        <f>AgeStanSec!V81/U$3</f>
        <v>532.35</v>
      </c>
      <c r="V81" s="52"/>
    </row>
    <row r="82" spans="1:22" x14ac:dyDescent="0.2">
      <c r="A82" s="74">
        <v>81</v>
      </c>
      <c r="B82" s="75">
        <f>AgeStanSec!C82/B$3</f>
        <v>299.8</v>
      </c>
      <c r="C82" s="75">
        <f>AgeStanSec!D82/C$3</f>
        <v>303.83333333333331</v>
      </c>
      <c r="D82" s="75">
        <f>AgeStanSec!E82/D$3</f>
        <v>305.55928378270897</v>
      </c>
      <c r="E82" s="75">
        <f>AgeStanSec!F82/E$3</f>
        <v>311.625</v>
      </c>
      <c r="F82" s="75">
        <f>AgeStanSec!G82/F$3</f>
        <v>311.67979002624668</v>
      </c>
      <c r="G82" s="75">
        <f>AgeStanSec!H82/G$3</f>
        <v>318.2</v>
      </c>
      <c r="H82" s="75">
        <f>AgeStanSec!I82/H$3</f>
        <v>322.58333333333331</v>
      </c>
      <c r="I82" s="75">
        <f>AgeStanSec!J82/I$3</f>
        <v>328.46666666666664</v>
      </c>
      <c r="J82" s="75">
        <f>AgeStanSec!K82/J$3</f>
        <v>329.63741748190563</v>
      </c>
      <c r="K82" s="75">
        <f>AgeStanSec!L82/K$3</f>
        <v>334.6</v>
      </c>
      <c r="L82" s="75">
        <f>AgeStanSec!M82/L$3</f>
        <v>335.48998696528025</v>
      </c>
      <c r="M82" s="75">
        <f>AgeStanSec!N82/M$3</f>
        <v>340.88</v>
      </c>
      <c r="N82" s="75">
        <f>AgeStanSec!O82/N$3</f>
        <v>348.7</v>
      </c>
      <c r="O82" s="75">
        <f>AgeStanSec!P82/O$3</f>
        <v>363.33688825690245</v>
      </c>
      <c r="P82" s="75">
        <f>AgeStanSec!Q82/P$3</f>
        <v>372.78</v>
      </c>
      <c r="Q82" s="75">
        <f>AgeStanSec!R82/Q$3</f>
        <v>420.6434422969856</v>
      </c>
      <c r="R82" s="75">
        <f>AgeStanSec!S82/R$3</f>
        <v>449.61</v>
      </c>
      <c r="S82" s="75">
        <f>AgeStanSec!T82/S$3</f>
        <v>504.41333333333336</v>
      </c>
      <c r="T82" s="75">
        <f>AgeStanSec!U82/T$3</f>
        <v>515.14778692436164</v>
      </c>
      <c r="U82" s="75">
        <f>AgeStanSec!V82/U$3</f>
        <v>548.88499999999999</v>
      </c>
      <c r="V82" s="52"/>
    </row>
    <row r="83" spans="1:22" x14ac:dyDescent="0.2">
      <c r="A83" s="74">
        <v>82</v>
      </c>
      <c r="B83" s="75">
        <f>AgeStanSec!C83/B$3</f>
        <v>306.39999999999998</v>
      </c>
      <c r="C83" s="75">
        <f>AgeStanSec!D83/C$3</f>
        <v>310.83333333333331</v>
      </c>
      <c r="D83" s="75">
        <f>AgeStanSec!E83/D$3</f>
        <v>312.7050524934383</v>
      </c>
      <c r="E83" s="75">
        <f>AgeStanSec!F83/E$3</f>
        <v>319.625</v>
      </c>
      <c r="F83" s="75">
        <f>AgeStanSec!G83/F$3</f>
        <v>319.63334128688456</v>
      </c>
      <c r="G83" s="75">
        <f>AgeStanSec!H83/G$3</f>
        <v>326.89999999999998</v>
      </c>
      <c r="H83" s="75">
        <f>AgeStanSec!I83/H$3</f>
        <v>331.41666666666669</v>
      </c>
      <c r="I83" s="75">
        <f>AgeStanSec!J83/I$3</f>
        <v>337.53333333333336</v>
      </c>
      <c r="J83" s="75">
        <f>AgeStanSec!K83/J$3</f>
        <v>338.77157400779447</v>
      </c>
      <c r="K83" s="75">
        <f>AgeStanSec!L83/K$3</f>
        <v>343.9</v>
      </c>
      <c r="L83" s="75">
        <f>AgeStanSec!M83/L$3</f>
        <v>344.78018722597466</v>
      </c>
      <c r="M83" s="75">
        <f>AgeStanSec!N83/M$3</f>
        <v>350.8</v>
      </c>
      <c r="N83" s="75">
        <f>AgeStanSec!O83/N$3</f>
        <v>359.33333333333331</v>
      </c>
      <c r="O83" s="75">
        <f>AgeStanSec!P83/O$3</f>
        <v>375.49472686337242</v>
      </c>
      <c r="P83" s="75">
        <f>AgeStanSec!Q83/P$3</f>
        <v>385.26</v>
      </c>
      <c r="Q83" s="75">
        <f>AgeStanSec!R83/Q$3</f>
        <v>434.72371351308357</v>
      </c>
      <c r="R83" s="75">
        <f>AgeStanSec!S83/R$3</f>
        <v>464.66</v>
      </c>
      <c r="S83" s="75">
        <f>AgeStanSec!T83/S$3</f>
        <v>521.30666666666662</v>
      </c>
      <c r="T83" s="75">
        <f>AgeStanSec!U83/T$3</f>
        <v>532.39705122087014</v>
      </c>
      <c r="U83" s="75">
        <f>AgeStanSec!V83/U$3</f>
        <v>567.26499999999999</v>
      </c>
      <c r="V83" s="52"/>
    </row>
    <row r="84" spans="1:22" x14ac:dyDescent="0.2">
      <c r="A84" s="74">
        <v>83</v>
      </c>
      <c r="B84" s="75">
        <f>AgeStanSec!C84/B$3</f>
        <v>313.60000000000002</v>
      </c>
      <c r="C84" s="75">
        <f>AgeStanSec!D84/C$3</f>
        <v>318.83333333333331</v>
      </c>
      <c r="D84" s="75">
        <f>AgeStanSec!E84/D$3</f>
        <v>320.93822079058299</v>
      </c>
      <c r="E84" s="75">
        <f>AgeStanSec!F84/E$3</f>
        <v>328.5</v>
      </c>
      <c r="F84" s="75">
        <f>AgeStanSec!G84/F$3</f>
        <v>328.5810864551022</v>
      </c>
      <c r="G84" s="75">
        <f>AgeStanSec!H84/G$3</f>
        <v>336.5</v>
      </c>
      <c r="H84" s="75">
        <f>AgeStanSec!I84/H$3</f>
        <v>341.25</v>
      </c>
      <c r="I84" s="75">
        <f>AgeStanSec!J84/I$3</f>
        <v>347.53333333333336</v>
      </c>
      <c r="J84" s="75">
        <f>AgeStanSec!K84/J$3</f>
        <v>348.83778732203928</v>
      </c>
      <c r="K84" s="75">
        <f>AgeStanSec!L84/K$3</f>
        <v>354.2</v>
      </c>
      <c r="L84" s="75">
        <f>AgeStanSec!M84/L$3</f>
        <v>355.16056404787298</v>
      </c>
      <c r="M84" s="75">
        <f>AgeStanSec!N84/M$3</f>
        <v>361.88</v>
      </c>
      <c r="N84" s="75">
        <f>AgeStanSec!O84/N$3</f>
        <v>371.3</v>
      </c>
      <c r="O84" s="75">
        <f>AgeStanSec!P84/O$3</f>
        <v>389.21673184026542</v>
      </c>
      <c r="P84" s="75">
        <f>AgeStanSec!Q84/P$3</f>
        <v>399.34</v>
      </c>
      <c r="Q84" s="75">
        <f>AgeStanSec!R84/Q$3</f>
        <v>450.61838861051456</v>
      </c>
      <c r="R84" s="75">
        <f>AgeStanSec!S84/R$3</f>
        <v>481.65</v>
      </c>
      <c r="S84" s="75">
        <f>AgeStanSec!T84/S$3</f>
        <v>540.35333333333335</v>
      </c>
      <c r="T84" s="75">
        <f>AgeStanSec!U84/T$3</f>
        <v>551.852183249821</v>
      </c>
      <c r="U84" s="75">
        <f>AgeStanSec!V84/U$3</f>
        <v>587.995</v>
      </c>
      <c r="V84" s="52"/>
    </row>
    <row r="85" spans="1:22" x14ac:dyDescent="0.2">
      <c r="A85" s="74">
        <v>84</v>
      </c>
      <c r="B85" s="75">
        <f>AgeStanSec!C85/B$3</f>
        <v>321.8</v>
      </c>
      <c r="C85" s="75">
        <f>AgeStanSec!D85/C$3</f>
        <v>327.66666666666669</v>
      </c>
      <c r="D85" s="75">
        <f>AgeStanSec!E85/D$3</f>
        <v>330.10344587608364</v>
      </c>
      <c r="E85" s="75">
        <f>AgeStanSec!F85/E$3</f>
        <v>338.5</v>
      </c>
      <c r="F85" s="75">
        <f>AgeStanSec!G85/F$3</f>
        <v>338.647299769347</v>
      </c>
      <c r="G85" s="75">
        <f>AgeStanSec!H85/G$3</f>
        <v>347.2</v>
      </c>
      <c r="H85" s="75">
        <f>AgeStanSec!I85/H$3</f>
        <v>352.25</v>
      </c>
      <c r="I85" s="75">
        <f>AgeStanSec!J85/I$3</f>
        <v>358.86666666666667</v>
      </c>
      <c r="J85" s="75">
        <f>AgeStanSec!K85/J$3</f>
        <v>360.20888013998245</v>
      </c>
      <c r="K85" s="75">
        <f>AgeStanSec!L85/K$3</f>
        <v>365.8</v>
      </c>
      <c r="L85" s="75">
        <f>AgeStanSec!M85/L$3</f>
        <v>366.82071335466287</v>
      </c>
      <c r="M85" s="75">
        <f>AgeStanSec!N85/M$3</f>
        <v>374.28</v>
      </c>
      <c r="N85" s="75">
        <f>AgeStanSec!O85/N$3</f>
        <v>384.7</v>
      </c>
      <c r="O85" s="75">
        <f>AgeStanSec!P85/O$3</f>
        <v>404.66879962080816</v>
      </c>
      <c r="P85" s="75">
        <f>AgeStanSec!Q85/P$3</f>
        <v>415.2</v>
      </c>
      <c r="Q85" s="75">
        <f>AgeStanSec!R85/Q$3</f>
        <v>468.50145152310506</v>
      </c>
      <c r="R85" s="75">
        <f>AgeStanSec!S85/R$3</f>
        <v>500.76</v>
      </c>
      <c r="S85" s="75">
        <f>AgeStanSec!T85/S$3</f>
        <v>561.80666666666662</v>
      </c>
      <c r="T85" s="75">
        <f>AgeStanSec!U85/T$3</f>
        <v>573.75551777618705</v>
      </c>
      <c r="U85" s="75">
        <f>AgeStanSec!V85/U$3</f>
        <v>611.33500000000004</v>
      </c>
      <c r="V85" s="52"/>
    </row>
    <row r="86" spans="1:22" x14ac:dyDescent="0.2">
      <c r="A86" s="76">
        <v>85</v>
      </c>
      <c r="B86" s="77">
        <f>AgeStanSec!C86/B$3</f>
        <v>331</v>
      </c>
      <c r="C86" s="77">
        <f>AgeStanSec!D86/C$3</f>
        <v>337.66666666666669</v>
      </c>
      <c r="D86" s="77">
        <f>AgeStanSec!E86/D$3</f>
        <v>340.35607054799965</v>
      </c>
      <c r="E86" s="77">
        <f>AgeStanSec!F86/E$3</f>
        <v>349.625</v>
      </c>
      <c r="F86" s="77">
        <f>AgeStanSec!G86/F$3</f>
        <v>349.70770699117156</v>
      </c>
      <c r="G86" s="77">
        <f>AgeStanSec!H86/G$3</f>
        <v>359.3</v>
      </c>
      <c r="H86" s="77">
        <f>AgeStanSec!I86/H$3</f>
        <v>364.41666666666669</v>
      </c>
      <c r="I86" s="77">
        <f>AgeStanSec!J86/I$3</f>
        <v>371.4</v>
      </c>
      <c r="J86" s="77">
        <f>AgeStanSec!K86/J$3</f>
        <v>372.82271534240033</v>
      </c>
      <c r="K86" s="77">
        <f>AgeStanSec!L86/K$3</f>
        <v>378.7</v>
      </c>
      <c r="L86" s="77">
        <f>AgeStanSec!M86/L$3</f>
        <v>379.76063514634433</v>
      </c>
      <c r="M86" s="77">
        <f>AgeStanSec!N86/M$3</f>
        <v>388.2</v>
      </c>
      <c r="N86" s="77">
        <f>AgeStanSec!O86/N$3</f>
        <v>399.8</v>
      </c>
      <c r="O86" s="77">
        <f>AgeStanSec!P86/O$3</f>
        <v>422.04052612868821</v>
      </c>
      <c r="P86" s="77">
        <f>AgeStanSec!Q86/P$3</f>
        <v>433.04</v>
      </c>
      <c r="Q86" s="77">
        <f>AgeStanSec!R86/Q$3</f>
        <v>488.6214507277499</v>
      </c>
      <c r="R86" s="77">
        <f>AgeStanSec!S86/R$3</f>
        <v>522.27</v>
      </c>
      <c r="S86" s="77">
        <f>AgeStanSec!T86/S$3</f>
        <v>585.93333333333328</v>
      </c>
      <c r="T86" s="77">
        <f>AgeStanSec!U86/T$3</f>
        <v>598.39909926031964</v>
      </c>
      <c r="U86" s="77">
        <f>AgeStanSec!V86/U$3</f>
        <v>637.59</v>
      </c>
      <c r="V86" s="52"/>
    </row>
    <row r="87" spans="1:22" x14ac:dyDescent="0.2">
      <c r="A87" s="74">
        <v>86</v>
      </c>
      <c r="B87" s="75">
        <f>AgeStanSec!C87/B$3</f>
        <v>341.6</v>
      </c>
      <c r="C87" s="75">
        <f>AgeStanSec!D87/C$3</f>
        <v>348.83333333333331</v>
      </c>
      <c r="D87" s="75">
        <f>AgeStanSec!E87/D$3</f>
        <v>351.85143760439036</v>
      </c>
      <c r="E87" s="75">
        <f>AgeStanSec!F87/E$3</f>
        <v>362.125</v>
      </c>
      <c r="F87" s="75">
        <f>AgeStanSec!G87/F$3</f>
        <v>362.2594050743657</v>
      </c>
      <c r="G87" s="75">
        <f>AgeStanSec!H87/G$3</f>
        <v>372.7</v>
      </c>
      <c r="H87" s="75">
        <f>AgeStanSec!I87/H$3</f>
        <v>378.25</v>
      </c>
      <c r="I87" s="75">
        <f>AgeStanSec!J87/I$3</f>
        <v>385.53333333333336</v>
      </c>
      <c r="J87" s="75">
        <f>AgeStanSec!K87/J$3</f>
        <v>387.05211564463531</v>
      </c>
      <c r="K87" s="75">
        <f>AgeStanSec!L87/K$3</f>
        <v>393.3</v>
      </c>
      <c r="L87" s="75">
        <f>AgeStanSec!M87/L$3</f>
        <v>394.45431923213653</v>
      </c>
      <c r="M87" s="75">
        <f>AgeStanSec!N87/M$3</f>
        <v>403.92</v>
      </c>
      <c r="N87" s="75">
        <f>AgeStanSec!O87/N$3</f>
        <v>416.86666666666667</v>
      </c>
      <c r="O87" s="75">
        <f>AgeStanSec!P87/O$3</f>
        <v>441.90069913496859</v>
      </c>
      <c r="P87" s="75">
        <f>AgeStanSec!Q87/P$3</f>
        <v>453.4</v>
      </c>
      <c r="Q87" s="75">
        <f>AgeStanSec!R87/Q$3</f>
        <v>511.61218484053126</v>
      </c>
      <c r="R87" s="75">
        <f>AgeStanSec!S87/R$3</f>
        <v>546.85</v>
      </c>
      <c r="S87" s="75">
        <f>AgeStanSec!T87/S$3</f>
        <v>613.50666666666666</v>
      </c>
      <c r="T87" s="75">
        <f>AgeStanSec!U87/T$3</f>
        <v>626.55342798059326</v>
      </c>
      <c r="U87" s="75">
        <f>AgeStanSec!V87/U$3</f>
        <v>667.59500000000003</v>
      </c>
      <c r="V87" s="52"/>
    </row>
    <row r="88" spans="1:22" x14ac:dyDescent="0.2">
      <c r="A88" s="74">
        <v>87</v>
      </c>
      <c r="B88" s="75">
        <f>AgeStanSec!C88/B$3</f>
        <v>353.4</v>
      </c>
      <c r="C88" s="75">
        <f>AgeStanSec!D88/C$3</f>
        <v>361.5</v>
      </c>
      <c r="D88" s="75">
        <f>AgeStanSec!E88/D$3</f>
        <v>364.90023264137437</v>
      </c>
      <c r="E88" s="75">
        <f>AgeStanSec!F88/E$3</f>
        <v>376.125</v>
      </c>
      <c r="F88" s="75">
        <f>AgeStanSec!G88/F$3</f>
        <v>376.30239401892942</v>
      </c>
      <c r="G88" s="75">
        <f>AgeStanSec!H88/G$3</f>
        <v>387.9</v>
      </c>
      <c r="H88" s="75">
        <f>AgeStanSec!I88/H$3</f>
        <v>393.66666666666669</v>
      </c>
      <c r="I88" s="75">
        <f>AgeStanSec!J88/I$3</f>
        <v>401.53333333333336</v>
      </c>
      <c r="J88" s="75">
        <f>AgeStanSec!K88/J$3</f>
        <v>403.08349240435854</v>
      </c>
      <c r="K88" s="75">
        <f>AgeStanSec!L88/K$3</f>
        <v>409.75</v>
      </c>
      <c r="L88" s="75">
        <f>AgeStanSec!M88/L$3</f>
        <v>410.94916459296127</v>
      </c>
      <c r="M88" s="75">
        <f>AgeStanSec!N88/M$3</f>
        <v>421.72</v>
      </c>
      <c r="N88" s="75">
        <f>AgeStanSec!O88/N$3</f>
        <v>436.13333333333333</v>
      </c>
      <c r="O88" s="75">
        <f>AgeStanSec!P88/O$3</f>
        <v>464.51001303471975</v>
      </c>
      <c r="P88" s="75">
        <f>AgeStanSec!Q88/P$3</f>
        <v>476.6</v>
      </c>
      <c r="Q88" s="75">
        <f>AgeStanSec!R88/Q$3</f>
        <v>537.79676688141251</v>
      </c>
      <c r="R88" s="75">
        <f>AgeStanSec!S88/R$3</f>
        <v>574.83000000000004</v>
      </c>
      <c r="S88" s="75">
        <f>AgeStanSec!T88/S$3</f>
        <v>644.9</v>
      </c>
      <c r="T88" s="75">
        <f>AgeStanSec!U88/T$3</f>
        <v>658.61618150003972</v>
      </c>
      <c r="U88" s="75">
        <f>AgeStanSec!V88/U$3</f>
        <v>701.755</v>
      </c>
      <c r="V88" s="52"/>
    </row>
    <row r="89" spans="1:22" x14ac:dyDescent="0.2">
      <c r="A89" s="74">
        <v>88</v>
      </c>
      <c r="B89" s="75">
        <f>AgeStanSec!C89/B$3</f>
        <v>366.6</v>
      </c>
      <c r="C89" s="75">
        <f>AgeStanSec!D89/C$3</f>
        <v>375.83333333333331</v>
      </c>
      <c r="D89" s="75">
        <f>AgeStanSec!E89/D$3</f>
        <v>379.5024556589517</v>
      </c>
      <c r="E89" s="75">
        <f>AgeStanSec!F89/E$3</f>
        <v>392</v>
      </c>
      <c r="F89" s="75">
        <f>AgeStanSec!G89/F$3</f>
        <v>392.33377077865265</v>
      </c>
      <c r="G89" s="75">
        <f>AgeStanSec!H89/G$3</f>
        <v>405</v>
      </c>
      <c r="H89" s="75">
        <f>AgeStanSec!I89/H$3</f>
        <v>411.25</v>
      </c>
      <c r="I89" s="75">
        <f>AgeStanSec!J89/I$3</f>
        <v>419.66666666666669</v>
      </c>
      <c r="J89" s="75">
        <f>AgeStanSec!K89/J$3</f>
        <v>421.28966833691243</v>
      </c>
      <c r="K89" s="75">
        <f>AgeStanSec!L89/K$3</f>
        <v>428.45</v>
      </c>
      <c r="L89" s="75">
        <f>AgeStanSec!M89/L$3</f>
        <v>429.76656001895958</v>
      </c>
      <c r="M89" s="75">
        <f>AgeStanSec!N89/M$3</f>
        <v>442</v>
      </c>
      <c r="N89" s="75">
        <f>AgeStanSec!O89/N$3</f>
        <v>458.33333333333331</v>
      </c>
      <c r="O89" s="75">
        <f>AgeStanSec!P89/O$3</f>
        <v>490.69794999407515</v>
      </c>
      <c r="P89" s="75">
        <f>AgeStanSec!Q89/P$3</f>
        <v>503.48</v>
      </c>
      <c r="Q89" s="75">
        <f>AgeStanSec!R89/Q$3</f>
        <v>568.10725363874963</v>
      </c>
      <c r="R89" s="75">
        <f>AgeStanSec!S89/R$3</f>
        <v>607.23</v>
      </c>
      <c r="S89" s="75">
        <f>AgeStanSec!T89/S$3</f>
        <v>681.25333333333333</v>
      </c>
      <c r="T89" s="75">
        <f>AgeStanSec!U89/T$3</f>
        <v>695.74311023622045</v>
      </c>
      <c r="U89" s="75">
        <f>AgeStanSec!V89/U$3</f>
        <v>741.31500000000005</v>
      </c>
      <c r="V89" s="52"/>
    </row>
    <row r="90" spans="1:22" x14ac:dyDescent="0.2">
      <c r="A90" s="74">
        <v>89</v>
      </c>
      <c r="B90" s="75">
        <f>AgeStanSec!C90/B$3</f>
        <v>381.6</v>
      </c>
      <c r="C90" s="75">
        <f>AgeStanSec!D90/C$3</f>
        <v>392.16666666666669</v>
      </c>
      <c r="D90" s="75">
        <f>AgeStanSec!E90/D$3</f>
        <v>396.12413505130036</v>
      </c>
      <c r="E90" s="75">
        <f>AgeStanSec!F90/E$3</f>
        <v>410.125</v>
      </c>
      <c r="F90" s="75">
        <f>AgeStanSec!G90/F$3</f>
        <v>410.4778095919828</v>
      </c>
      <c r="G90" s="75">
        <f>AgeStanSec!H90/G$3</f>
        <v>424.4</v>
      </c>
      <c r="H90" s="75">
        <f>AgeStanSec!I90/H$3</f>
        <v>431.25</v>
      </c>
      <c r="I90" s="75">
        <f>AgeStanSec!J90/I$3</f>
        <v>440.2</v>
      </c>
      <c r="J90" s="75">
        <f>AgeStanSec!K90/J$3</f>
        <v>442.10560327686306</v>
      </c>
      <c r="K90" s="75">
        <f>AgeStanSec!L90/K$3</f>
        <v>449.8</v>
      </c>
      <c r="L90" s="75">
        <f>AgeStanSec!M90/L$3</f>
        <v>451.28569735750682</v>
      </c>
      <c r="M90" s="75">
        <f>AgeStanSec!N90/M$3</f>
        <v>465.28</v>
      </c>
      <c r="N90" s="75">
        <f>AgeStanSec!O90/N$3</f>
        <v>483.86666666666667</v>
      </c>
      <c r="O90" s="75">
        <f>AgeStanSec!P90/O$3</f>
        <v>521.15179523640245</v>
      </c>
      <c r="P90" s="75">
        <f>AgeStanSec!Q90/P$3</f>
        <v>534.72</v>
      </c>
      <c r="Q90" s="75">
        <f>AgeStanSec!R90/Q$3</f>
        <v>603.36385508629598</v>
      </c>
      <c r="R90" s="75">
        <f>AgeStanSec!S90/R$3</f>
        <v>644.91999999999996</v>
      </c>
      <c r="S90" s="75">
        <f>AgeStanSec!T90/S$3</f>
        <v>723.52666666666664</v>
      </c>
      <c r="T90" s="75">
        <f>AgeStanSec!U90/T$3</f>
        <v>738.91598067287043</v>
      </c>
      <c r="U90" s="75">
        <f>AgeStanSec!V90/U$3</f>
        <v>787.31500000000005</v>
      </c>
      <c r="V90" s="52"/>
    </row>
    <row r="91" spans="1:22" x14ac:dyDescent="0.2">
      <c r="A91" s="76">
        <v>90</v>
      </c>
      <c r="B91" s="77">
        <f>AgeStanSec!C91/B$3</f>
        <v>399</v>
      </c>
      <c r="C91" s="77">
        <f>AgeStanSec!D91/C$3</f>
        <v>410.66666666666669</v>
      </c>
      <c r="D91" s="77">
        <f>AgeStanSec!E91/D$3</f>
        <v>415.38664201065774</v>
      </c>
      <c r="E91" s="77">
        <f>AgeStanSec!F91/E$3</f>
        <v>430.75</v>
      </c>
      <c r="F91" s="77">
        <f>AgeStanSec!G91/F$3</f>
        <v>431.10733317426229</v>
      </c>
      <c r="G91" s="77">
        <f>AgeStanSec!H91/G$3</f>
        <v>446.8</v>
      </c>
      <c r="H91" s="77">
        <f>AgeStanSec!I91/H$3</f>
        <v>454.08333333333331</v>
      </c>
      <c r="I91" s="77">
        <f>AgeStanSec!J91/I$3</f>
        <v>463.86666666666667</v>
      </c>
      <c r="J91" s="77">
        <f>AgeStanSec!K91/J$3</f>
        <v>466.02839417800044</v>
      </c>
      <c r="K91" s="77">
        <f>AgeStanSec!L91/K$3</f>
        <v>474.4</v>
      </c>
      <c r="L91" s="77">
        <f>AgeStanSec!M91/L$3</f>
        <v>475.93316743690008</v>
      </c>
      <c r="M91" s="77">
        <f>AgeStanSec!N91/M$3</f>
        <v>492.16</v>
      </c>
      <c r="N91" s="77">
        <f>AgeStanSec!O91/N$3</f>
        <v>513.56666666666672</v>
      </c>
      <c r="O91" s="77">
        <f>AgeStanSec!P91/O$3</f>
        <v>556.77212939921787</v>
      </c>
      <c r="P91" s="77">
        <f>AgeStanSec!Q91/P$3</f>
        <v>571.26</v>
      </c>
      <c r="Q91" s="77">
        <f>AgeStanSec!R91/Q$3</f>
        <v>644.59804740316542</v>
      </c>
      <c r="R91" s="77">
        <f>AgeStanSec!S91/R$3</f>
        <v>688.99</v>
      </c>
      <c r="S91" s="77">
        <f>AgeStanSec!T91/S$3</f>
        <v>772.97333333333336</v>
      </c>
      <c r="T91" s="77">
        <f>AgeStanSec!U91/T$3</f>
        <v>789.41481746599857</v>
      </c>
      <c r="U91" s="77">
        <f>AgeStanSec!V91/U$3</f>
        <v>841.12</v>
      </c>
      <c r="V91" s="52"/>
    </row>
    <row r="92" spans="1:22" x14ac:dyDescent="0.2">
      <c r="A92" s="74">
        <v>91</v>
      </c>
      <c r="B92" s="75">
        <f>AgeStanSec!C92/B$3</f>
        <v>418.8</v>
      </c>
      <c r="C92" s="75">
        <f>AgeStanSec!D92/C$3</f>
        <v>432</v>
      </c>
      <c r="D92" s="75">
        <f>AgeStanSec!E92/D$3</f>
        <v>437.28997653702373</v>
      </c>
      <c r="E92" s="75">
        <f>AgeStanSec!F92/E$3</f>
        <v>454.625</v>
      </c>
      <c r="F92" s="75">
        <f>AgeStanSec!G92/F$3</f>
        <v>454.96798695617588</v>
      </c>
      <c r="G92" s="75">
        <f>AgeStanSec!H92/G$3</f>
        <v>472.4</v>
      </c>
      <c r="H92" s="75">
        <f>AgeStanSec!I92/H$3</f>
        <v>480.66666666666669</v>
      </c>
      <c r="I92" s="75">
        <f>AgeStanSec!J92/I$3</f>
        <v>491.2</v>
      </c>
      <c r="J92" s="75">
        <f>AgeStanSec!K92/J$3</f>
        <v>493.61727511333805</v>
      </c>
      <c r="K92" s="75">
        <f>AgeStanSec!L92/K$3</f>
        <v>502.85</v>
      </c>
      <c r="L92" s="75">
        <f>AgeStanSec!M92/L$3</f>
        <v>504.65694987557765</v>
      </c>
      <c r="M92" s="75">
        <f>AgeStanSec!N92/M$3</f>
        <v>523.55999999999995</v>
      </c>
      <c r="N92" s="75">
        <f>AgeStanSec!O92/N$3</f>
        <v>548.23333333333335</v>
      </c>
      <c r="O92" s="75">
        <f>AgeStanSec!P92/O$3</f>
        <v>599.31271477663233</v>
      </c>
      <c r="P92" s="75">
        <f>AgeStanSec!Q92/P$3</f>
        <v>614.9</v>
      </c>
      <c r="Q92" s="75">
        <f>AgeStanSec!R92/Q$3</f>
        <v>693.83550067605177</v>
      </c>
      <c r="R92" s="75">
        <f>AgeStanSec!S92/R$3</f>
        <v>741.62</v>
      </c>
      <c r="S92" s="75">
        <f>AgeStanSec!T92/S$3</f>
        <v>832.02666666666664</v>
      </c>
      <c r="T92" s="75">
        <f>AgeStanSec!U92/T$3</f>
        <v>849.7188916726318</v>
      </c>
      <c r="U92" s="75">
        <f>AgeStanSec!V92/U$3</f>
        <v>905.375</v>
      </c>
      <c r="V92" s="52"/>
    </row>
    <row r="93" spans="1:22" x14ac:dyDescent="0.2">
      <c r="A93" s="74">
        <v>92</v>
      </c>
      <c r="B93" s="75">
        <f>AgeStanSec!C93/B$3</f>
        <v>441.8</v>
      </c>
      <c r="C93" s="75">
        <f>AgeStanSec!D93/C$3</f>
        <v>456.83333333333331</v>
      </c>
      <c r="D93" s="75">
        <f>AgeStanSec!E93/D$3</f>
        <v>462.61085262069508</v>
      </c>
      <c r="E93" s="75">
        <f>AgeStanSec!F93/E$3</f>
        <v>482.375</v>
      </c>
      <c r="F93" s="75">
        <f>AgeStanSec!G93/F$3</f>
        <v>482.68114212996102</v>
      </c>
      <c r="G93" s="75">
        <f>AgeStanSec!H93/G$3</f>
        <v>502.4</v>
      </c>
      <c r="H93" s="75">
        <f>AgeStanSec!I93/H$3</f>
        <v>511.33333333333331</v>
      </c>
      <c r="I93" s="75">
        <f>AgeStanSec!J93/I$3</f>
        <v>523.20000000000005</v>
      </c>
      <c r="J93" s="75">
        <f>AgeStanSec!K93/J$3</f>
        <v>525.86643999045566</v>
      </c>
      <c r="K93" s="75">
        <f>AgeStanSec!L93/K$3</f>
        <v>536.20000000000005</v>
      </c>
      <c r="L93" s="75">
        <f>AgeStanSec!M93/L$3</f>
        <v>538.21542836829008</v>
      </c>
      <c r="M93" s="75">
        <f>AgeStanSec!N93/M$3</f>
        <v>560.4</v>
      </c>
      <c r="N93" s="75">
        <f>AgeStanSec!O93/N$3</f>
        <v>589.63333333333333</v>
      </c>
      <c r="O93" s="75">
        <f>AgeStanSec!P93/O$3</f>
        <v>650.4325157009124</v>
      </c>
      <c r="P93" s="75">
        <f>AgeStanSec!Q93/P$3</f>
        <v>667.34</v>
      </c>
      <c r="Q93" s="75">
        <f>AgeStanSec!R93/Q$3</f>
        <v>753.02732044858021</v>
      </c>
      <c r="R93" s="75">
        <f>AgeStanSec!S93/R$3</f>
        <v>804.88</v>
      </c>
      <c r="S93" s="75">
        <f>AgeStanSec!T93/S$3</f>
        <v>902.99333333333334</v>
      </c>
      <c r="T93" s="75">
        <f>AgeStanSec!U93/T$3</f>
        <v>922.20184124711682</v>
      </c>
      <c r="U93" s="75">
        <f>AgeStanSec!V93/U$3</f>
        <v>982.6</v>
      </c>
      <c r="V93" s="52"/>
    </row>
    <row r="94" spans="1:22" x14ac:dyDescent="0.2">
      <c r="A94" s="74">
        <v>93</v>
      </c>
      <c r="B94" s="75">
        <f>AgeStanSec!C94/B$3</f>
        <v>468.6</v>
      </c>
      <c r="C94" s="75">
        <f>AgeStanSec!D94/C$3</f>
        <v>485.66666666666669</v>
      </c>
      <c r="D94" s="75">
        <f>AgeStanSec!E94/D$3</f>
        <v>492.43666984808715</v>
      </c>
      <c r="E94" s="75">
        <f>AgeStanSec!F94/E$3</f>
        <v>514.75</v>
      </c>
      <c r="F94" s="75">
        <f>AgeStanSec!G94/F$3</f>
        <v>515.24099260319724</v>
      </c>
      <c r="G94" s="75">
        <f>AgeStanSec!H94/G$3</f>
        <v>537.5</v>
      </c>
      <c r="H94" s="75">
        <f>AgeStanSec!I94/H$3</f>
        <v>547.75</v>
      </c>
      <c r="I94" s="75">
        <f>AgeStanSec!J94/I$3</f>
        <v>561</v>
      </c>
      <c r="J94" s="75">
        <f>AgeStanSec!K94/J$3</f>
        <v>564.01863119382801</v>
      </c>
      <c r="K94" s="75">
        <f>AgeStanSec!L94/K$3</f>
        <v>575.65</v>
      </c>
      <c r="L94" s="75">
        <f>AgeStanSec!M94/L$3</f>
        <v>578.07797132361657</v>
      </c>
      <c r="M94" s="75">
        <f>AgeStanSec!N94/M$3</f>
        <v>604.55999999999995</v>
      </c>
      <c r="N94" s="75">
        <f>AgeStanSec!O94/N$3</f>
        <v>639.5</v>
      </c>
      <c r="O94" s="75">
        <f>AgeStanSec!P94/O$3</f>
        <v>713.47316032705294</v>
      </c>
      <c r="P94" s="75">
        <f>AgeStanSec!Q94/P$3</f>
        <v>732.04</v>
      </c>
      <c r="Q94" s="75">
        <f>AgeStanSec!R94/Q$3</f>
        <v>826.01358068877744</v>
      </c>
      <c r="R94" s="75">
        <f>AgeStanSec!S94/R$3</f>
        <v>882.9</v>
      </c>
      <c r="S94" s="75">
        <f>AgeStanSec!T94/S$3</f>
        <v>990.52</v>
      </c>
      <c r="T94" s="75">
        <f>AgeStanSec!U94/T$3</f>
        <v>1011.5860872504572</v>
      </c>
      <c r="U94" s="75">
        <f>AgeStanSec!V94/U$3</f>
        <v>1077.845</v>
      </c>
      <c r="V94" s="52"/>
    </row>
    <row r="95" spans="1:22" x14ac:dyDescent="0.2">
      <c r="A95" s="74">
        <v>94</v>
      </c>
      <c r="B95" s="75">
        <f>AgeStanSec!C95/B$3</f>
        <v>500.2</v>
      </c>
      <c r="C95" s="75">
        <f>AgeStanSec!D95/C$3</f>
        <v>519.83333333333337</v>
      </c>
      <c r="D95" s="75">
        <f>AgeStanSec!E95/D$3</f>
        <v>527.69948500755584</v>
      </c>
      <c r="E95" s="75">
        <f>AgeStanSec!F95/E$3</f>
        <v>553.375</v>
      </c>
      <c r="F95" s="75">
        <f>AgeStanSec!G95/F$3</f>
        <v>554.01455499880694</v>
      </c>
      <c r="G95" s="75">
        <f>AgeStanSec!H95/G$3</f>
        <v>579.5</v>
      </c>
      <c r="H95" s="75">
        <f>AgeStanSec!I95/H$3</f>
        <v>591.16666666666663</v>
      </c>
      <c r="I95" s="75">
        <f>AgeStanSec!J95/I$3</f>
        <v>606.33333333333337</v>
      </c>
      <c r="J95" s="75">
        <f>AgeStanSec!K95/J$3</f>
        <v>609.75155094249578</v>
      </c>
      <c r="K95" s="75">
        <f>AgeStanSec!L95/K$3</f>
        <v>623.1</v>
      </c>
      <c r="L95" s="75">
        <f>AgeStanSec!M95/L$3</f>
        <v>625.90354307382393</v>
      </c>
      <c r="M95" s="75">
        <f>AgeStanSec!N95/M$3</f>
        <v>658.16</v>
      </c>
      <c r="N95" s="75">
        <f>AgeStanSec!O95/N$3</f>
        <v>700.4</v>
      </c>
      <c r="O95" s="75">
        <f>AgeStanSec!P95/O$3</f>
        <v>792.67685744756488</v>
      </c>
      <c r="P95" s="75">
        <f>AgeStanSec!Q95/P$3</f>
        <v>813.3</v>
      </c>
      <c r="Q95" s="75">
        <f>AgeStanSec!R95/Q$3</f>
        <v>917.71554123916326</v>
      </c>
      <c r="R95" s="75">
        <f>AgeStanSec!S95/R$3</f>
        <v>980.91</v>
      </c>
      <c r="S95" s="75">
        <f>AgeStanSec!T95/S$3</f>
        <v>1100.4866666666667</v>
      </c>
      <c r="T95" s="75">
        <f>AgeStanSec!U95/T$3</f>
        <v>1123.892716535433</v>
      </c>
      <c r="U95" s="75">
        <f>AgeStanSec!V95/U$3</f>
        <v>1197.5050000000001</v>
      </c>
      <c r="V95" s="52"/>
    </row>
    <row r="96" spans="1:22" x14ac:dyDescent="0.2">
      <c r="A96" s="76">
        <v>95</v>
      </c>
      <c r="B96" s="77">
        <f>AgeStanSec!C96/B$3</f>
        <v>537.79999999999995</v>
      </c>
      <c r="C96" s="77">
        <f>AgeStanSec!D96/C$3</f>
        <v>560.83333333333337</v>
      </c>
      <c r="D96" s="77">
        <f>AgeStanSec!E96/D$3</f>
        <v>569.95272607969457</v>
      </c>
      <c r="E96" s="77">
        <f>AgeStanSec!F96/E$3</f>
        <v>599.875</v>
      </c>
      <c r="F96" s="77">
        <f>AgeStanSec!G96/F$3</f>
        <v>600.617394416607</v>
      </c>
      <c r="G96" s="77">
        <f>AgeStanSec!H96/G$3</f>
        <v>630.29999999999995</v>
      </c>
      <c r="H96" s="77">
        <f>AgeStanSec!I96/H$3</f>
        <v>643.75</v>
      </c>
      <c r="I96" s="77">
        <f>AgeStanSec!J96/I$3</f>
        <v>661.33333333333337</v>
      </c>
      <c r="J96" s="77">
        <f>AgeStanSec!K96/J$3</f>
        <v>665.48854688618462</v>
      </c>
      <c r="K96" s="77">
        <f>AgeStanSec!L96/K$3</f>
        <v>681.3</v>
      </c>
      <c r="L96" s="77">
        <f>AgeStanSec!M96/L$3</f>
        <v>684.2990875696172</v>
      </c>
      <c r="M96" s="77">
        <f>AgeStanSec!N96/M$3</f>
        <v>724.44</v>
      </c>
      <c r="N96" s="77">
        <f>AgeStanSec!O96/N$3</f>
        <v>777.0333333333333</v>
      </c>
      <c r="O96" s="77">
        <f>AgeStanSec!P96/O$3</f>
        <v>894.60836592013266</v>
      </c>
      <c r="P96" s="77">
        <f>AgeStanSec!Q96/P$3</f>
        <v>917.88</v>
      </c>
      <c r="Q96" s="77">
        <f>AgeStanSec!R96/Q$3</f>
        <v>1035.7139306450329</v>
      </c>
      <c r="R96" s="77">
        <f>AgeStanSec!S96/R$3</f>
        <v>1107.04</v>
      </c>
      <c r="S96" s="77">
        <f>AgeStanSec!T96/S$3</f>
        <v>1241.9866666666667</v>
      </c>
      <c r="T96" s="77">
        <f>AgeStanSec!U96/T$3</f>
        <v>1268.4050147140697</v>
      </c>
      <c r="U96" s="77">
        <f>AgeStanSec!V96/U$3</f>
        <v>1351.48</v>
      </c>
      <c r="V96" s="52"/>
    </row>
    <row r="97" spans="1:22" x14ac:dyDescent="0.2">
      <c r="A97" s="74">
        <v>96</v>
      </c>
      <c r="B97" s="75">
        <f>AgeStanSec!C97/B$3</f>
        <v>583.4</v>
      </c>
      <c r="C97" s="75">
        <f>AgeStanSec!D97/C$3</f>
        <v>610.83333333333337</v>
      </c>
      <c r="D97" s="75">
        <f>AgeStanSec!E97/D$3</f>
        <v>621.52653503539329</v>
      </c>
      <c r="E97" s="75">
        <f>AgeStanSec!F97/E$3</f>
        <v>656.875</v>
      </c>
      <c r="F97" s="75">
        <f>AgeStanSec!G97/F$3</f>
        <v>657.65926986399427</v>
      </c>
      <c r="G97" s="75">
        <f>AgeStanSec!H97/G$3</f>
        <v>692.7</v>
      </c>
      <c r="H97" s="75">
        <f>AgeStanSec!I97/H$3</f>
        <v>708.66666666666663</v>
      </c>
      <c r="I97" s="75">
        <f>AgeStanSec!J97/I$3</f>
        <v>729.6</v>
      </c>
      <c r="J97" s="75">
        <f>AgeStanSec!K97/J$3</f>
        <v>734.83357193987115</v>
      </c>
      <c r="K97" s="75">
        <f>AgeStanSec!L97/K$3</f>
        <v>753.7</v>
      </c>
      <c r="L97" s="75">
        <f>AgeStanSec!M97/L$3</f>
        <v>757.53051309396847</v>
      </c>
      <c r="M97" s="75">
        <f>AgeStanSec!N97/M$3</f>
        <v>808.36</v>
      </c>
      <c r="N97" s="75">
        <f>AgeStanSec!O97/N$3</f>
        <v>875.76666666666665</v>
      </c>
      <c r="O97" s="75">
        <f>AgeStanSec!P97/O$3</f>
        <v>1031.591420784453</v>
      </c>
      <c r="P97" s="75">
        <f>AgeStanSec!Q97/P$3</f>
        <v>1058.44</v>
      </c>
      <c r="Q97" s="75">
        <f>AgeStanSec!R97/Q$3</f>
        <v>1194.3251411755348</v>
      </c>
      <c r="R97" s="75">
        <f>AgeStanSec!S97/R$3</f>
        <v>1276.57</v>
      </c>
      <c r="S97" s="75">
        <f>AgeStanSec!T97/S$3</f>
        <v>1432.18</v>
      </c>
      <c r="T97" s="75">
        <f>AgeStanSec!U97/T$3</f>
        <v>1462.6456494074603</v>
      </c>
      <c r="U97" s="75">
        <f>AgeStanSec!V97/U$3</f>
        <v>1558.44</v>
      </c>
      <c r="V97" s="52"/>
    </row>
    <row r="98" spans="1:22" x14ac:dyDescent="0.2">
      <c r="A98" s="74">
        <v>97</v>
      </c>
      <c r="B98" s="75">
        <f>AgeStanSec!C98/B$3</f>
        <v>639.6</v>
      </c>
      <c r="C98" s="75">
        <f>AgeStanSec!D98/C$3</f>
        <v>672.66666666666663</v>
      </c>
      <c r="D98" s="75">
        <f>AgeStanSec!E98/D$3</f>
        <v>685.52776783583863</v>
      </c>
      <c r="E98" s="75">
        <f>AgeStanSec!F98/E$3</f>
        <v>728.125</v>
      </c>
      <c r="F98" s="75">
        <f>AgeStanSec!G98/F$3</f>
        <v>729.24123120973513</v>
      </c>
      <c r="G98" s="75">
        <f>AgeStanSec!H98/G$3</f>
        <v>771.5</v>
      </c>
      <c r="H98" s="75">
        <f>AgeStanSec!I98/H$3</f>
        <v>790.83333333333337</v>
      </c>
      <c r="I98" s="75">
        <f>AgeStanSec!J98/I$3</f>
        <v>816.5333333333333</v>
      </c>
      <c r="J98" s="75">
        <f>AgeStanSec!K98/J$3</f>
        <v>822.88186987990127</v>
      </c>
      <c r="K98" s="75">
        <f>AgeStanSec!L98/K$3</f>
        <v>846.35</v>
      </c>
      <c r="L98" s="75">
        <f>AgeStanSec!M98/L$3</f>
        <v>851.04870245289726</v>
      </c>
      <c r="M98" s="75">
        <f>AgeStanSec!N98/M$3</f>
        <v>917.92</v>
      </c>
      <c r="N98" s="75">
        <f>AgeStanSec!O98/N$3</f>
        <v>1006.9666666666667</v>
      </c>
      <c r="O98" s="75">
        <f>AgeStanSec!P98/O$3</f>
        <v>1223.6046924991113</v>
      </c>
      <c r="P98" s="75">
        <f>AgeStanSec!Q98/P$3</f>
        <v>1255.46</v>
      </c>
      <c r="Q98" s="75">
        <f>AgeStanSec!R98/Q$3</f>
        <v>1416.6268989103635</v>
      </c>
      <c r="R98" s="75">
        <f>AgeStanSec!S98/R$3</f>
        <v>1514.18</v>
      </c>
      <c r="S98" s="75">
        <f>AgeStanSec!T98/S$3</f>
        <v>1698.76</v>
      </c>
      <c r="T98" s="75">
        <f>AgeStanSec!U98/T$3</f>
        <v>1734.8932235743259</v>
      </c>
      <c r="U98" s="75">
        <f>AgeStanSec!V98/U$3</f>
        <v>1848.5250000000001</v>
      </c>
      <c r="V98" s="52"/>
    </row>
    <row r="99" spans="1:22" x14ac:dyDescent="0.2">
      <c r="A99" s="74">
        <v>98</v>
      </c>
      <c r="B99" s="75">
        <f>AgeStanSec!C99/B$3</f>
        <v>710.4</v>
      </c>
      <c r="C99" s="75">
        <f>AgeStanSec!D99/C$3</f>
        <v>751.33333333333337</v>
      </c>
      <c r="D99" s="75">
        <f>AgeStanSec!E99/D$3</f>
        <v>767.54876521116671</v>
      </c>
      <c r="E99" s="75">
        <f>AgeStanSec!F99/E$3</f>
        <v>820.25</v>
      </c>
      <c r="F99" s="75">
        <f>AgeStanSec!G99/F$3</f>
        <v>821.20416766086055</v>
      </c>
      <c r="G99" s="75">
        <f>AgeStanSec!H99/G$3</f>
        <v>873.6</v>
      </c>
      <c r="H99" s="75">
        <f>AgeStanSec!I99/H$3</f>
        <v>898.16666666666663</v>
      </c>
      <c r="I99" s="75">
        <f>AgeStanSec!J99/I$3</f>
        <v>930.73333333333335</v>
      </c>
      <c r="J99" s="75">
        <f>AgeStanSec!K99/J$3</f>
        <v>938.76759723216412</v>
      </c>
      <c r="K99" s="75">
        <f>AgeStanSec!L99/K$3</f>
        <v>969</v>
      </c>
      <c r="L99" s="75">
        <f>AgeStanSec!M99/L$3</f>
        <v>975.51842635383343</v>
      </c>
      <c r="M99" s="75">
        <f>AgeStanSec!N99/M$3</f>
        <v>1066.68</v>
      </c>
      <c r="N99" s="75">
        <f>AgeStanSec!O99/N$3</f>
        <v>1191.2333333333333</v>
      </c>
      <c r="O99" s="75">
        <f>AgeStanSec!P99/O$3</f>
        <v>1514.2078445313425</v>
      </c>
      <c r="P99" s="75">
        <f>AgeStanSec!Q99/P$3</f>
        <v>1553.62</v>
      </c>
      <c r="Q99" s="75">
        <f>AgeStanSec!R99/Q$3</f>
        <v>1753.0621172353456</v>
      </c>
      <c r="R99" s="75">
        <f>AgeStanSec!S99/R$3</f>
        <v>1873.79</v>
      </c>
      <c r="S99" s="75">
        <f>AgeStanSec!T99/S$3</f>
        <v>2102.1999999999998</v>
      </c>
      <c r="T99" s="75">
        <f>AgeStanSec!U99/T$3</f>
        <v>2146.912033723057</v>
      </c>
      <c r="U99" s="75">
        <f>AgeStanSec!V99/U$3</f>
        <v>2287.5300000000002</v>
      </c>
      <c r="V99" s="52"/>
    </row>
    <row r="100" spans="1:22" x14ac:dyDescent="0.2">
      <c r="A100" s="74">
        <v>99</v>
      </c>
      <c r="B100" s="75">
        <f>AgeStanSec!C100/B$3</f>
        <v>802.2</v>
      </c>
      <c r="C100" s="75">
        <f>AgeStanSec!D100/C$3</f>
        <v>854.16666666666663</v>
      </c>
      <c r="D100" s="75">
        <f>AgeStanSec!E100/D$3</f>
        <v>875.35666706434415</v>
      </c>
      <c r="E100" s="75">
        <f>AgeStanSec!F100/E$3</f>
        <v>943</v>
      </c>
      <c r="F100" s="75">
        <f>AgeStanSec!G100/F$3</f>
        <v>944.23566372385267</v>
      </c>
      <c r="G100" s="75">
        <f>AgeStanSec!H100/G$3</f>
        <v>1011.3</v>
      </c>
      <c r="H100" s="78">
        <f>AgeStanSec!I100/H$3</f>
        <v>1044.0833333333333</v>
      </c>
      <c r="I100" s="79">
        <f>AgeStanSec!J100/I$3</f>
        <v>1086.5999999999999</v>
      </c>
      <c r="J100" s="75">
        <f>AgeStanSec!K100/J$3</f>
        <v>1097.8386224449216</v>
      </c>
      <c r="K100" s="75">
        <f>AgeStanSec!L100/K$3</f>
        <v>1138.9000000000001</v>
      </c>
      <c r="L100" s="75">
        <f>AgeStanSec!M100/L$3</f>
        <v>1147.5767271003674</v>
      </c>
      <c r="M100" s="75">
        <f>AgeStanSec!N100/M$3</f>
        <v>1279.1199999999999</v>
      </c>
      <c r="N100" s="75">
        <f>AgeStanSec!O100/N$3</f>
        <v>1467.1333333333334</v>
      </c>
      <c r="O100" s="75">
        <f>AgeStanSec!P100/O$3</f>
        <v>2002.5121459888612</v>
      </c>
      <c r="P100" s="75">
        <f>AgeStanSec!Q100/P$3</f>
        <v>2054.62</v>
      </c>
      <c r="Q100" s="75">
        <f>AgeStanSec!R100/Q$3</f>
        <v>2318.3980553567167</v>
      </c>
      <c r="R100" s="75">
        <f>AgeStanSec!S100/R$3</f>
        <v>2478.0500000000002</v>
      </c>
      <c r="S100" s="75">
        <f>AgeStanSec!T100/S$3</f>
        <v>2780.1133333333332</v>
      </c>
      <c r="T100" s="75">
        <f>AgeStanSec!U100/T$3</f>
        <v>2839.2500298258169</v>
      </c>
      <c r="U100" s="75">
        <f>AgeStanSec!V100/U$3</f>
        <v>3025.21</v>
      </c>
      <c r="V100" s="52"/>
    </row>
    <row r="101" spans="1:22" x14ac:dyDescent="0.2">
      <c r="A101" s="76">
        <v>100</v>
      </c>
      <c r="B101" s="77">
        <f>AgeStanSec!C101/B$3</f>
        <v>926.2</v>
      </c>
      <c r="C101" s="77">
        <f>AgeStanSec!D101/C$3</f>
        <v>995.5</v>
      </c>
      <c r="D101" s="77">
        <f>AgeStanSec!E101/D$3</f>
        <v>1023.0876680187703</v>
      </c>
      <c r="E101" s="77">
        <f>AgeStanSec!F101/E$3</f>
        <v>1113.75</v>
      </c>
      <c r="F101" s="77">
        <f>AgeStanSec!G101/F$3</f>
        <v>1116.2312097351466</v>
      </c>
      <c r="G101" s="77">
        <f>AgeStanSec!H101/G$3</f>
        <v>1207.2</v>
      </c>
      <c r="H101" s="80">
        <f>AgeStanSec!I101/H$3</f>
        <v>1252.5833333333333</v>
      </c>
      <c r="I101" s="81">
        <f>AgeStanSec!J101/I$3</f>
        <v>1312.6666666666667</v>
      </c>
      <c r="J101" s="77">
        <f>AgeStanSec!K101/J$3</f>
        <v>1329.5479400302233</v>
      </c>
      <c r="K101" s="77">
        <f>AgeStanSec!L101/K$3</f>
        <v>1388.25</v>
      </c>
      <c r="L101" s="77">
        <f>AgeStanSec!M101/L$3</f>
        <v>1401.8248607654934</v>
      </c>
      <c r="M101" s="77">
        <f>AgeStanSec!N101/M$3</f>
        <v>1609.72</v>
      </c>
      <c r="N101" s="77">
        <f>AgeStanSec!O101/N$3</f>
        <v>1923.0666666666666</v>
      </c>
      <c r="O101" s="77">
        <f>AgeStanSec!P101/O$3</f>
        <v>2988.0791562981394</v>
      </c>
      <c r="P101" s="77">
        <f>AgeStanSec!Q101/P$3</f>
        <v>3065.84</v>
      </c>
      <c r="Q101" s="77">
        <f>AgeStanSec!R101/Q$3</f>
        <v>3459.4219756621328</v>
      </c>
      <c r="R101" s="77">
        <f>AgeStanSec!S101/R$3</f>
        <v>3697.65</v>
      </c>
      <c r="S101" s="77">
        <f>AgeStanSec!T101/S$3</f>
        <v>4148.38</v>
      </c>
      <c r="T101" s="77">
        <f>AgeStanSec!U101/T$3</f>
        <v>4236.6206354887454</v>
      </c>
      <c r="U101" s="77">
        <f>AgeStanSec!V101/U$3</f>
        <v>4514.1049999999996</v>
      </c>
      <c r="V101" s="52"/>
    </row>
    <row r="102" spans="1:22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 x14ac:dyDescent="0.2"/>
  <cols>
    <col min="1" max="12" width="7.6640625" style="1" customWidth="1"/>
    <col min="13" max="16384" width="9.6640625" style="1"/>
  </cols>
  <sheetData>
    <row r="1" spans="1:13" ht="23.25" x14ac:dyDescent="0.35">
      <c r="A1" s="49" t="s">
        <v>223</v>
      </c>
      <c r="B1" s="49"/>
    </row>
    <row r="2" spans="1:13" x14ac:dyDescent="0.2">
      <c r="A2" s="50" t="s">
        <v>71</v>
      </c>
      <c r="B2" s="50" t="s">
        <v>204</v>
      </c>
      <c r="C2" s="51" t="s">
        <v>207</v>
      </c>
      <c r="D2" s="51" t="s">
        <v>209</v>
      </c>
      <c r="E2" s="51" t="s">
        <v>210</v>
      </c>
      <c r="F2" s="51" t="s">
        <v>211</v>
      </c>
      <c r="G2" s="51" t="s">
        <v>212</v>
      </c>
      <c r="H2" s="51" t="s">
        <v>213</v>
      </c>
      <c r="I2" s="51" t="s">
        <v>9</v>
      </c>
      <c r="J2" s="51" t="s">
        <v>214</v>
      </c>
      <c r="K2" s="51" t="s">
        <v>215</v>
      </c>
      <c r="L2" s="51" t="s">
        <v>10</v>
      </c>
      <c r="M2" s="83"/>
    </row>
    <row r="3" spans="1:13" x14ac:dyDescent="0.2">
      <c r="A3" s="58">
        <v>5</v>
      </c>
      <c r="B3" s="84">
        <f>+'5K'!K11</f>
        <v>91.507976928396047</v>
      </c>
      <c r="C3" s="84"/>
      <c r="D3" s="84"/>
      <c r="E3" s="84"/>
      <c r="F3" s="84"/>
      <c r="G3" s="84" t="e">
        <f>'10MI'!#REF!</f>
        <v>#REF!</v>
      </c>
      <c r="H3" s="84"/>
      <c r="I3" s="84"/>
      <c r="J3" s="84"/>
      <c r="K3" s="84"/>
      <c r="L3" s="84">
        <f>Marathon!K11</f>
        <v>0</v>
      </c>
      <c r="M3" s="52"/>
    </row>
    <row r="4" spans="1:13" x14ac:dyDescent="0.2">
      <c r="A4" s="54">
        <v>6</v>
      </c>
      <c r="B4" s="85">
        <f>+'5K'!K12</f>
        <v>93.531572301704088</v>
      </c>
      <c r="C4" s="86">
        <f>'8K'!F12</f>
        <v>92.014381161873743</v>
      </c>
      <c r="D4" s="86">
        <f>'10K'!F12</f>
        <v>41.764192941392444</v>
      </c>
      <c r="E4" s="86">
        <f>'12K'!F12</f>
        <v>103.97785079226549</v>
      </c>
      <c r="F4" s="86"/>
      <c r="G4" s="86" t="e">
        <f>'10MI'!#REF!</f>
        <v>#REF!</v>
      </c>
      <c r="H4" s="86"/>
      <c r="I4" s="86">
        <f>H.Marathon!K12</f>
        <v>60.48272350879985</v>
      </c>
      <c r="J4" s="86"/>
      <c r="K4" s="86"/>
      <c r="L4" s="86">
        <f>Marathon!K12</f>
        <v>70.550662479842089</v>
      </c>
      <c r="M4" s="52"/>
    </row>
    <row r="5" spans="1:13" x14ac:dyDescent="0.2">
      <c r="A5" s="54">
        <v>7</v>
      </c>
      <c r="B5" s="85">
        <f>+'5K'!K13</f>
        <v>102.39141876515023</v>
      </c>
      <c r="C5" s="86">
        <f>'8K'!F13</f>
        <v>91.233699033756849</v>
      </c>
      <c r="D5" s="86">
        <f>'10K'!F13</f>
        <v>40.028151667106535</v>
      </c>
      <c r="E5" s="86">
        <f>'12K'!F13</f>
        <v>89.206393901322286</v>
      </c>
      <c r="F5" s="86"/>
      <c r="G5" s="86" t="e">
        <f>'10MI'!#REF!</f>
        <v>#REF!</v>
      </c>
      <c r="H5" s="86">
        <f>'20K'!F13</f>
        <v>94.947012619615833</v>
      </c>
      <c r="I5" s="86">
        <f>H.Marathon!K13</f>
        <v>91.329592990535744</v>
      </c>
      <c r="J5" s="86">
        <f>'25K'!F13</f>
        <v>85.249762696996768</v>
      </c>
      <c r="K5" s="86">
        <f>'30K'!F13</f>
        <v>88.795302060780287</v>
      </c>
      <c r="L5" s="86">
        <f>Marathon!K13</f>
        <v>76.033468185929507</v>
      </c>
      <c r="M5" s="52"/>
    </row>
    <row r="6" spans="1:13" x14ac:dyDescent="0.2">
      <c r="A6" s="54">
        <v>8</v>
      </c>
      <c r="B6" s="85">
        <f>+'5K'!K14</f>
        <v>98.402024588261554</v>
      </c>
      <c r="C6" s="86">
        <f>'8K'!F14</f>
        <v>97.367649837994463</v>
      </c>
      <c r="D6" s="86">
        <f>'10K'!F14</f>
        <v>38.52341038015409</v>
      </c>
      <c r="E6" s="86">
        <f>'12K'!F14</f>
        <v>91.96583094704711</v>
      </c>
      <c r="F6" s="86">
        <f>'15K'!F14</f>
        <v>78.020360718223188</v>
      </c>
      <c r="G6" s="86" t="e">
        <f>'10MI'!#REF!</f>
        <v>#REF!</v>
      </c>
      <c r="H6" s="86">
        <f>'20K'!F14</f>
        <v>89.363323374045223</v>
      </c>
      <c r="I6" s="86">
        <f>H.Marathon!K14</f>
        <v>92.396982283269764</v>
      </c>
      <c r="J6" s="86">
        <f>'25K'!F14</f>
        <v>86.444922027798157</v>
      </c>
      <c r="K6" s="86">
        <f>'30K'!F14</f>
        <v>85.535032959803488</v>
      </c>
      <c r="L6" s="86">
        <f>Marathon!K14</f>
        <v>89.863785091227143</v>
      </c>
      <c r="M6" s="52"/>
    </row>
    <row r="7" spans="1:13" x14ac:dyDescent="0.2">
      <c r="A7" s="54">
        <v>9</v>
      </c>
      <c r="B7" s="85">
        <f>+'5K'!K15</f>
        <v>99.072128992808544</v>
      </c>
      <c r="C7" s="86">
        <f>'8K'!F15</f>
        <v>93.803283827363956</v>
      </c>
      <c r="D7" s="86">
        <f>'10K'!F15</f>
        <v>37.209682695453054</v>
      </c>
      <c r="E7" s="86">
        <f>'12K'!F15</f>
        <v>92.30857989019124</v>
      </c>
      <c r="F7" s="86"/>
      <c r="G7" s="86" t="e">
        <f>'10MI'!#REF!</f>
        <v>#REF!</v>
      </c>
      <c r="H7" s="86">
        <f>'20K'!F15</f>
        <v>88.330083153317901</v>
      </c>
      <c r="I7" s="86">
        <f>H.Marathon!K15</f>
        <v>95.603544218123048</v>
      </c>
      <c r="J7" s="86">
        <f>'25K'!F15</f>
        <v>88.105358818567908</v>
      </c>
      <c r="K7" s="86">
        <f>'30K'!F15</f>
        <v>75.649056803525156</v>
      </c>
      <c r="L7" s="86">
        <f>Marathon!K15</f>
        <v>87.820129701291876</v>
      </c>
      <c r="M7" s="52"/>
    </row>
    <row r="8" spans="1:13" x14ac:dyDescent="0.2">
      <c r="A8" s="62">
        <v>10</v>
      </c>
      <c r="B8" s="87">
        <f>+'5K'!K16</f>
        <v>96.145270718544495</v>
      </c>
      <c r="C8" s="88">
        <f>'8K'!F16</f>
        <v>79.06061753236466</v>
      </c>
      <c r="D8" s="88">
        <f>'10K'!F16</f>
        <v>36.055311224691941</v>
      </c>
      <c r="E8" s="88">
        <f>'12K'!F16</f>
        <v>66.9721838475743</v>
      </c>
      <c r="F8" s="88"/>
      <c r="G8" s="88" t="e">
        <f>'10MI'!#REF!</f>
        <v>#REF!</v>
      </c>
      <c r="H8" s="88">
        <f>'20K'!F16</f>
        <v>85.812724171207222</v>
      </c>
      <c r="I8" s="88">
        <f>H.Marathon!K16</f>
        <v>94.954741325550657</v>
      </c>
      <c r="J8" s="88">
        <f>'25K'!F16</f>
        <v>75.617363624084703</v>
      </c>
      <c r="K8" s="88">
        <f>'30K'!F16</f>
        <v>75.418144337161934</v>
      </c>
      <c r="L8" s="88">
        <f>Marathon!K16</f>
        <v>91.253241778787924</v>
      </c>
      <c r="M8" s="52"/>
    </row>
    <row r="9" spans="1:13" x14ac:dyDescent="0.2">
      <c r="A9" s="54">
        <v>11</v>
      </c>
      <c r="B9" s="85">
        <f>+'5K'!K17</f>
        <v>96.111694836236111</v>
      </c>
      <c r="C9" s="86">
        <f>'8K'!F17</f>
        <v>93.438525926431154</v>
      </c>
      <c r="D9" s="86"/>
      <c r="E9" s="86">
        <f>'12K'!F17</f>
        <v>79.914506277265957</v>
      </c>
      <c r="F9" s="86"/>
      <c r="G9" s="86" t="e">
        <f>'10MI'!#REF!</f>
        <v>#REF!</v>
      </c>
      <c r="H9" s="86">
        <f>'20K'!F17</f>
        <v>91.954733351209271</v>
      </c>
      <c r="I9" s="86">
        <f>H.Marathon!K17</f>
        <v>86.287738350784522</v>
      </c>
      <c r="J9" s="86">
        <f>'25K'!F17</f>
        <v>78.46943606164065</v>
      </c>
      <c r="K9" s="86">
        <f>'30K'!F17</f>
        <v>69.610767772241587</v>
      </c>
      <c r="L9" s="86">
        <f>Marathon!K17</f>
        <v>93.201596977617257</v>
      </c>
      <c r="M9" s="52"/>
    </row>
    <row r="10" spans="1:13" x14ac:dyDescent="0.2">
      <c r="A10" s="54">
        <v>12</v>
      </c>
      <c r="B10" s="85">
        <f>+'5K'!K18</f>
        <v>94.96034492519135</v>
      </c>
      <c r="C10" s="86">
        <f>'8K'!F18</f>
        <v>89.302283519678056</v>
      </c>
      <c r="D10" s="86">
        <f>'10K'!F18</f>
        <v>34.166854396635877</v>
      </c>
      <c r="E10" s="86">
        <f>'12K'!F18</f>
        <v>80.751781137550324</v>
      </c>
      <c r="F10" s="86"/>
      <c r="G10" s="86" t="e">
        <f>'10MI'!#REF!</f>
        <v>#REF!</v>
      </c>
      <c r="H10" s="86">
        <f>'20K'!F18</f>
        <v>91.679250823995218</v>
      </c>
      <c r="I10" s="86">
        <f>H.Marathon!K18</f>
        <v>93.571092245661816</v>
      </c>
      <c r="J10" s="86">
        <f>'25K'!F18</f>
        <v>93.887656579672253</v>
      </c>
      <c r="K10" s="86">
        <f>'30K'!F18</f>
        <v>84.130954609487887</v>
      </c>
      <c r="L10" s="86">
        <f>Marathon!K18</f>
        <v>88.354753429716425</v>
      </c>
      <c r="M10" s="52"/>
    </row>
    <row r="11" spans="1:13" x14ac:dyDescent="0.2">
      <c r="A11" s="54">
        <v>13</v>
      </c>
      <c r="B11" s="85">
        <f>+'5K'!K19</f>
        <v>96.767357261580131</v>
      </c>
      <c r="C11" s="86">
        <f>'8K'!F19</f>
        <v>87.344076695715842</v>
      </c>
      <c r="D11" s="86">
        <f>'10K'!F19</f>
        <v>33.392044620578304</v>
      </c>
      <c r="E11" s="86">
        <f>'12K'!F19</f>
        <v>80.339523753998151</v>
      </c>
      <c r="F11" s="86">
        <f>'15K'!F19</f>
        <v>83.391112550255741</v>
      </c>
      <c r="G11" s="86" t="e">
        <f>'10MI'!#REF!</f>
        <v>#REF!</v>
      </c>
      <c r="H11" s="86">
        <f>'20K'!F19</f>
        <v>85.241605665401963</v>
      </c>
      <c r="I11" s="86">
        <f>H.Marathon!K19</f>
        <v>97.437803222981557</v>
      </c>
      <c r="J11" s="86">
        <f>'25K'!F19</f>
        <v>91.051980437482001</v>
      </c>
      <c r="K11" s="86">
        <f>'30K'!F19</f>
        <v>81.797803159672441</v>
      </c>
      <c r="L11" s="86">
        <f>Marathon!K19</f>
        <v>91.576705418048547</v>
      </c>
      <c r="M11" s="52"/>
    </row>
    <row r="12" spans="1:13" x14ac:dyDescent="0.2">
      <c r="A12" s="54">
        <v>14</v>
      </c>
      <c r="B12" s="85">
        <f>+'5K'!K20</f>
        <v>95.663085866060413</v>
      </c>
      <c r="C12" s="86">
        <f>'8K'!F20</f>
        <v>92.408468826763354</v>
      </c>
      <c r="D12" s="86">
        <f>'10K'!F20</f>
        <v>32.718512925610327</v>
      </c>
      <c r="E12" s="86">
        <f>'12K'!F20</f>
        <v>81.052168214919433</v>
      </c>
      <c r="F12" s="86">
        <f>'15K'!F20</f>
        <v>89.656557362593219</v>
      </c>
      <c r="G12" s="86" t="e">
        <f>'10MI'!#REF!</f>
        <v>#REF!</v>
      </c>
      <c r="H12" s="86">
        <f>'20K'!F20</f>
        <v>88.931783947244213</v>
      </c>
      <c r="I12" s="86">
        <f>H.Marathon!K20</f>
        <v>96.527572860983184</v>
      </c>
      <c r="J12" s="86">
        <f>'25K'!F20</f>
        <v>0</v>
      </c>
      <c r="K12" s="86">
        <f>'30K'!F20</f>
        <v>75.103502640438876</v>
      </c>
      <c r="L12" s="86">
        <f>Marathon!K20</f>
        <v>96.091512376715755</v>
      </c>
      <c r="M12" s="52"/>
    </row>
    <row r="13" spans="1:13" x14ac:dyDescent="0.2">
      <c r="A13" s="62">
        <v>15</v>
      </c>
      <c r="B13" s="87">
        <f>+'5K'!K21</f>
        <v>95.335875623349963</v>
      </c>
      <c r="C13" s="88">
        <f>'8K'!F21</f>
        <v>95.946237719961132</v>
      </c>
      <c r="D13" s="88">
        <f>'10K'!F21</f>
        <v>32.132768361581924</v>
      </c>
      <c r="E13" s="88">
        <f>'12K'!F21</f>
        <v>79.850714652805749</v>
      </c>
      <c r="F13" s="88">
        <f>'15K'!F21</f>
        <v>95.538368662967969</v>
      </c>
      <c r="G13" s="88" t="e">
        <f>'10MI'!#REF!</f>
        <v>#REF!</v>
      </c>
      <c r="H13" s="88">
        <f>'20K'!F21</f>
        <v>90.950505991678824</v>
      </c>
      <c r="I13" s="88">
        <f>H.Marathon!K21</f>
        <v>97.85212330070425</v>
      </c>
      <c r="J13" s="88">
        <f>'25K'!F21</f>
        <v>83.286454786404349</v>
      </c>
      <c r="K13" s="88">
        <f>'30K'!F21</f>
        <v>69.506966389767371</v>
      </c>
      <c r="L13" s="88">
        <f>Marathon!K21</f>
        <v>96.516016571382451</v>
      </c>
      <c r="M13" s="52"/>
    </row>
    <row r="14" spans="1:13" x14ac:dyDescent="0.2">
      <c r="A14" s="54">
        <v>16</v>
      </c>
      <c r="B14" s="85">
        <f>+'5K'!K22</f>
        <v>99.371397224795203</v>
      </c>
      <c r="C14" s="86">
        <f>'8K'!F22</f>
        <v>93.987944162436548</v>
      </c>
      <c r="D14" s="86">
        <f>'10K'!F22</f>
        <v>31.597222222222221</v>
      </c>
      <c r="E14" s="86">
        <f>'12K'!F22</f>
        <v>84.500959242370669</v>
      </c>
      <c r="F14" s="86">
        <f>'15K'!F22</f>
        <v>92.830835776549293</v>
      </c>
      <c r="G14" s="86" t="e">
        <f>'10MI'!#REF!</f>
        <v>#REF!</v>
      </c>
      <c r="H14" s="86">
        <f>'20K'!F22</f>
        <v>80.602566438139817</v>
      </c>
      <c r="I14" s="86">
        <f>H.Marathon!K22</f>
        <v>95.97064844324062</v>
      </c>
      <c r="J14" s="86">
        <f>'25K'!F22</f>
        <v>91.370238507829484</v>
      </c>
      <c r="K14" s="86">
        <f>'30K'!F22</f>
        <v>75.31303108239085</v>
      </c>
      <c r="L14" s="86">
        <f>Marathon!K22</f>
        <v>93.526357597167859</v>
      </c>
      <c r="M14" s="52"/>
    </row>
    <row r="15" spans="1:13" x14ac:dyDescent="0.2">
      <c r="A15" s="54">
        <v>17</v>
      </c>
      <c r="B15" s="85">
        <f>+'5K'!K23</f>
        <v>99.819331526648597</v>
      </c>
      <c r="C15" s="86">
        <f>'8K'!F23</f>
        <v>95.288895560153961</v>
      </c>
      <c r="D15" s="86">
        <f>'10K'!F23</f>
        <v>31.079234972677597</v>
      </c>
      <c r="E15" s="86">
        <f>'12K'!F23</f>
        <v>81.692316856509876</v>
      </c>
      <c r="F15" s="86">
        <f>'15K'!F23</f>
        <v>95.676680406094505</v>
      </c>
      <c r="G15" s="86" t="e">
        <f>'10MI'!#REF!</f>
        <v>#REF!</v>
      </c>
      <c r="H15" s="86">
        <f>'20K'!F23</f>
        <v>85.397448287216463</v>
      </c>
      <c r="I15" s="86">
        <f>H.Marathon!K23</f>
        <v>97.252577268145671</v>
      </c>
      <c r="J15" s="86">
        <f>'25K'!F23</f>
        <v>82.370495030698095</v>
      </c>
      <c r="K15" s="86">
        <f>'30K'!F23</f>
        <v>78.169241619388757</v>
      </c>
      <c r="L15" s="86">
        <f>Marathon!K23</f>
        <v>97.239952032803345</v>
      </c>
      <c r="M15" s="52"/>
    </row>
    <row r="16" spans="1:13" x14ac:dyDescent="0.2">
      <c r="A16" s="54">
        <v>18</v>
      </c>
      <c r="B16" s="85">
        <f>+'5K'!K24</f>
        <v>98.071845392620205</v>
      </c>
      <c r="C16" s="86">
        <f>'8K'!F24</f>
        <v>92.614688507233595</v>
      </c>
      <c r="D16" s="86">
        <f>'10K'!F24</f>
        <v>30.661410424879545</v>
      </c>
      <c r="E16" s="86">
        <f>'12K'!F24</f>
        <v>81.199374915182361</v>
      </c>
      <c r="F16" s="86">
        <f>'15K'!F24</f>
        <v>93.225553004777169</v>
      </c>
      <c r="G16" s="86" t="e">
        <f>'10MI'!#REF!</f>
        <v>#REF!</v>
      </c>
      <c r="H16" s="86">
        <f>'20K'!F24</f>
        <v>85.218309216089921</v>
      </c>
      <c r="I16" s="86">
        <f>H.Marathon!K24</f>
        <v>98.030102937140811</v>
      </c>
      <c r="J16" s="86">
        <f>'25K'!F24</f>
        <v>82.437184286904127</v>
      </c>
      <c r="K16" s="86">
        <f>'30K'!F24</f>
        <v>82.048504800559556</v>
      </c>
      <c r="L16" s="86">
        <f>Marathon!K24</f>
        <v>96.463386508595235</v>
      </c>
      <c r="M16" s="52"/>
    </row>
    <row r="17" spans="1:13" x14ac:dyDescent="0.2">
      <c r="A17" s="54">
        <v>19</v>
      </c>
      <c r="B17" s="85">
        <f>+'5K'!K25</f>
        <v>99.214365881032535</v>
      </c>
      <c r="C17" s="86">
        <f>'8K'!F25</f>
        <v>91.990309319032363</v>
      </c>
      <c r="D17" s="86">
        <f>'10K'!F25</f>
        <v>30.415455062000735</v>
      </c>
      <c r="E17" s="86">
        <f>'12K'!F25</f>
        <v>77.683934066911831</v>
      </c>
      <c r="F17" s="86">
        <f>'15K'!F25</f>
        <v>94.570367684057118</v>
      </c>
      <c r="G17" s="86" t="e">
        <f>'10MI'!#REF!</f>
        <v>#REF!</v>
      </c>
      <c r="H17" s="86">
        <f>'20K'!F25</f>
        <v>84.280039136087098</v>
      </c>
      <c r="I17" s="86">
        <f>H.Marathon!K25</f>
        <v>97.272883102624661</v>
      </c>
      <c r="J17" s="86">
        <f>'25K'!F25</f>
        <v>92.799771712561579</v>
      </c>
      <c r="K17" s="86">
        <f>'30K'!F25</f>
        <v>80.371458162005212</v>
      </c>
      <c r="L17" s="86">
        <f>Marathon!K25</f>
        <v>96.4833428777157</v>
      </c>
      <c r="M17" s="52"/>
    </row>
    <row r="18" spans="1:13" x14ac:dyDescent="0.2">
      <c r="A18" s="62">
        <v>20</v>
      </c>
      <c r="B18" s="87">
        <f>+'5K'!K26</f>
        <v>98.440979955456569</v>
      </c>
      <c r="C18" s="88">
        <f>'8K'!F26</f>
        <v>93.001962066710263</v>
      </c>
      <c r="D18" s="88">
        <f>'10K'!F26</f>
        <v>30.333333333333332</v>
      </c>
      <c r="E18" s="88">
        <f>'12K'!F26</f>
        <v>78.522680112851646</v>
      </c>
      <c r="F18" s="88">
        <f>'15K'!F26</f>
        <v>92.967901158023139</v>
      </c>
      <c r="G18" s="88" t="e">
        <f>'10MI'!#REF!</f>
        <v>#REF!</v>
      </c>
      <c r="H18" s="88">
        <f>'20K'!F26</f>
        <v>82.65325458949556</v>
      </c>
      <c r="I18" s="88">
        <f>H.Marathon!K26</f>
        <v>97.392801207850667</v>
      </c>
      <c r="J18" s="88">
        <f>'25K'!F26</f>
        <v>89.74153663814279</v>
      </c>
      <c r="K18" s="88">
        <f>'30K'!F26</f>
        <v>76.845160921553955</v>
      </c>
      <c r="L18" s="88">
        <f>Marathon!K26</f>
        <v>96.87463449214853</v>
      </c>
      <c r="M18" s="52"/>
    </row>
    <row r="19" spans="1:13" x14ac:dyDescent="0.2">
      <c r="A19" s="54">
        <v>21</v>
      </c>
      <c r="B19" s="85">
        <f>+'5K'!K27</f>
        <v>98.222222222222229</v>
      </c>
      <c r="C19" s="86">
        <f>'8K'!F27</f>
        <v>94.926568758344459</v>
      </c>
      <c r="D19" s="86">
        <f>'10K'!F27</f>
        <v>30.333333333333332</v>
      </c>
      <c r="E19" s="86">
        <f>'12K'!F27</f>
        <v>73.694984646878197</v>
      </c>
      <c r="F19" s="86">
        <f>'15K'!F27</f>
        <v>94.473229706390342</v>
      </c>
      <c r="G19" s="86" t="e">
        <f>'10MI'!#REF!</f>
        <v>#REF!</v>
      </c>
      <c r="H19" s="86">
        <f>'20K'!F27</f>
        <v>86.974424922863207</v>
      </c>
      <c r="I19" s="86">
        <f>H.Marathon!K27</f>
        <v>97.416320742511303</v>
      </c>
      <c r="J19" s="86">
        <f>'25K'!F27</f>
        <v>91.278868688127687</v>
      </c>
      <c r="K19" s="86">
        <f>'30K'!F27</f>
        <v>77.214898024995264</v>
      </c>
      <c r="L19" s="86">
        <f>Marathon!K27</f>
        <v>95.336540357839567</v>
      </c>
      <c r="M19" s="52"/>
    </row>
    <row r="20" spans="1:13" x14ac:dyDescent="0.2">
      <c r="A20" s="54">
        <v>22</v>
      </c>
      <c r="B20" s="85">
        <f>+'5K'!K28</f>
        <v>99.774266365688504</v>
      </c>
      <c r="C20" s="86">
        <f>'8K'!F28</f>
        <v>92.578124999999986</v>
      </c>
      <c r="D20" s="86">
        <f>'10K'!F28</f>
        <v>30.333333333333332</v>
      </c>
      <c r="E20" s="86">
        <f>'12K'!F28</f>
        <v>89.738263398421267</v>
      </c>
      <c r="F20" s="86">
        <f>'15K'!F28</f>
        <v>94.505874222529371</v>
      </c>
      <c r="G20" s="86" t="e">
        <f>'10MI'!#REF!</f>
        <v>#REF!</v>
      </c>
      <c r="H20" s="86">
        <f>'20K'!F28</f>
        <v>88.425593098490282</v>
      </c>
      <c r="I20" s="86">
        <f>H.Marathon!K28</f>
        <v>99.034552845528466</v>
      </c>
      <c r="J20" s="86">
        <f>'25K'!F28</f>
        <v>90.78458227352769</v>
      </c>
      <c r="K20" s="86">
        <f>'30K'!F28</f>
        <v>82.044924154025665</v>
      </c>
      <c r="L20" s="86">
        <f>Marathon!K28</f>
        <v>95.853193517635816</v>
      </c>
      <c r="M20" s="52"/>
    </row>
    <row r="21" spans="1:13" x14ac:dyDescent="0.2">
      <c r="A21" s="54">
        <v>23</v>
      </c>
      <c r="B21" s="85">
        <f>+'5K'!K29</f>
        <v>98.881431767337816</v>
      </c>
      <c r="C21" s="86">
        <f>'8K'!F29</f>
        <v>94.234592445328033</v>
      </c>
      <c r="D21" s="86">
        <f>'10K'!F29</f>
        <v>30.333333333333332</v>
      </c>
      <c r="E21" s="86">
        <f>'12K'!F29</f>
        <v>90.263267864605098</v>
      </c>
      <c r="F21" s="86">
        <f>'15K'!F29</f>
        <v>96.235045742434906</v>
      </c>
      <c r="G21" s="86" t="e">
        <f>'10MI'!#REF!</f>
        <v>#REF!</v>
      </c>
      <c r="H21" s="86">
        <f>'20K'!F29</f>
        <v>85.121107266435985</v>
      </c>
      <c r="I21" s="86">
        <f>H.Marathon!K29</f>
        <v>100.17990233873041</v>
      </c>
      <c r="J21" s="86">
        <f>'25K'!F29</f>
        <v>91.536792266719274</v>
      </c>
      <c r="K21" s="86">
        <f>'30K'!F29</f>
        <v>84.257040143798676</v>
      </c>
      <c r="L21" s="86">
        <f>Marathon!K29</f>
        <v>95.613930821347921</v>
      </c>
      <c r="M21" s="52"/>
    </row>
    <row r="22" spans="1:13" x14ac:dyDescent="0.2">
      <c r="A22" s="54">
        <v>24</v>
      </c>
      <c r="B22" s="85">
        <f>+'5K'!K30</f>
        <v>99.549549549549553</v>
      </c>
      <c r="C22" s="86">
        <f>'8K'!F30</f>
        <v>95.757575757575765</v>
      </c>
      <c r="D22" s="86">
        <f>'10K'!F30</f>
        <v>30.333333333333332</v>
      </c>
      <c r="E22" s="86">
        <f>'12K'!F30</f>
        <v>91.564222128020361</v>
      </c>
      <c r="F22" s="86">
        <f>'15K'!F30</f>
        <v>98.098995695839292</v>
      </c>
      <c r="G22" s="86" t="e">
        <f>'10MI'!#REF!</f>
        <v>#REF!</v>
      </c>
      <c r="H22" s="86">
        <f>'20K'!F30</f>
        <v>88.467993286981525</v>
      </c>
      <c r="I22" s="86">
        <f>H.Marathon!K30</f>
        <v>98.161672122890948</v>
      </c>
      <c r="J22" s="86">
        <f>'25K'!F30</f>
        <v>92.892892892892888</v>
      </c>
      <c r="K22" s="86">
        <f>'30K'!F30</f>
        <v>83.35803200948429</v>
      </c>
      <c r="L22" s="86">
        <f>Marathon!K30</f>
        <v>97.763733592610564</v>
      </c>
      <c r="M22" s="52"/>
    </row>
    <row r="23" spans="1:13" x14ac:dyDescent="0.2">
      <c r="A23" s="62">
        <v>25</v>
      </c>
      <c r="B23" s="87">
        <f>+'5K'!K31</f>
        <v>98.770949720670416</v>
      </c>
      <c r="C23" s="88">
        <f>'8K'!F31</f>
        <v>96.866485013623986</v>
      </c>
      <c r="D23" s="88">
        <f>'10K'!F31</f>
        <v>30.333333333333332</v>
      </c>
      <c r="E23" s="88">
        <f>'12K'!F31</f>
        <v>89.478044739022366</v>
      </c>
      <c r="F23" s="88">
        <f>'15K'!F31</f>
        <v>97.089101881434146</v>
      </c>
      <c r="G23" s="88" t="e">
        <f>'10MI'!#REF!</f>
        <v>#REF!</v>
      </c>
      <c r="H23" s="88">
        <f>'20K'!F31</f>
        <v>91.974077766699907</v>
      </c>
      <c r="I23" s="88">
        <f>H.Marathon!K31</f>
        <v>98.658567451278174</v>
      </c>
      <c r="J23" s="88">
        <f>'25K'!F31</f>
        <v>90.891283055827614</v>
      </c>
      <c r="K23" s="88">
        <f>'30K'!F31</f>
        <v>85.917213991140983</v>
      </c>
      <c r="L23" s="88">
        <f>Marathon!K31</f>
        <v>100</v>
      </c>
      <c r="M23" s="52"/>
    </row>
    <row r="24" spans="1:13" x14ac:dyDescent="0.2">
      <c r="A24" s="54">
        <v>26</v>
      </c>
      <c r="B24" s="85">
        <f>+'5K'!K32</f>
        <v>98.992161254199345</v>
      </c>
      <c r="C24" s="86">
        <f>'8K'!F32</f>
        <v>94.8</v>
      </c>
      <c r="D24" s="86">
        <f>'10K'!F32</f>
        <v>30.333333333333332</v>
      </c>
      <c r="E24" s="86">
        <f>'12K'!F32</f>
        <v>91.52542372881355</v>
      </c>
      <c r="F24" s="86">
        <f>'15K'!F32</f>
        <v>95.362622036262209</v>
      </c>
      <c r="G24" s="86" t="e">
        <f>'10MI'!#REF!</f>
        <v>#REF!</v>
      </c>
      <c r="H24" s="86">
        <f>'20K'!F32</f>
        <v>87.919942816297336</v>
      </c>
      <c r="I24" s="86">
        <f>H.Marathon!K32</f>
        <v>100.2314219593726</v>
      </c>
      <c r="J24" s="86">
        <f>'25K'!F32</f>
        <v>93.060569594865626</v>
      </c>
      <c r="K24" s="86">
        <f>'30K'!F32</f>
        <v>86.591748768472911</v>
      </c>
      <c r="L24" s="86">
        <f>Marathon!K32</f>
        <v>95.274191638043348</v>
      </c>
      <c r="M24" s="52"/>
    </row>
    <row r="25" spans="1:13" x14ac:dyDescent="0.2">
      <c r="A25" s="54">
        <v>27</v>
      </c>
      <c r="B25" s="85">
        <f>+'5K'!K33</f>
        <v>100</v>
      </c>
      <c r="C25" s="86">
        <f>'8K'!F33</f>
        <v>95.564516129032256</v>
      </c>
      <c r="D25" s="86">
        <f>'10K'!F33</f>
        <v>30.333333333333332</v>
      </c>
      <c r="E25" s="86">
        <f>'12K'!F33</f>
        <v>91.331923890063422</v>
      </c>
      <c r="F25" s="86">
        <f>'15K'!F33</f>
        <v>96.917080085046067</v>
      </c>
      <c r="G25" s="86" t="e">
        <f>'10MI'!#REF!</f>
        <v>#REF!</v>
      </c>
      <c r="H25" s="86">
        <f>'20K'!F33</f>
        <v>89.999999999999986</v>
      </c>
      <c r="I25" s="86">
        <f>H.Marathon!K33</f>
        <v>99.718598106932717</v>
      </c>
      <c r="J25" s="86">
        <f>'25K'!F33</f>
        <v>91.374556912170135</v>
      </c>
      <c r="K25" s="86">
        <f>'30K'!F33</f>
        <v>85.538321167883197</v>
      </c>
      <c r="L25" s="86">
        <f>Marathon!K33</f>
        <v>96.312260536398455</v>
      </c>
      <c r="M25" s="52"/>
    </row>
    <row r="26" spans="1:13" x14ac:dyDescent="0.2">
      <c r="A26" s="54">
        <v>28</v>
      </c>
      <c r="B26" s="85">
        <f>+'5K'!K34</f>
        <v>97.142857142857153</v>
      </c>
      <c r="C26" s="86">
        <f>'8K'!F34</f>
        <v>94.359654943596553</v>
      </c>
      <c r="D26" s="86">
        <f>'10K'!F34</f>
        <v>30.333333333333332</v>
      </c>
      <c r="E26" s="86">
        <f>'12K'!F34</f>
        <v>89.265124859593399</v>
      </c>
      <c r="F26" s="86">
        <f>'15K'!F34</f>
        <v>95.897615708274913</v>
      </c>
      <c r="G26" s="86" t="e">
        <f>'10MI'!#REF!</f>
        <v>#REF!</v>
      </c>
      <c r="H26" s="86">
        <f>'20K'!F34</f>
        <v>89.044401544401538</v>
      </c>
      <c r="I26" s="86">
        <f>H.Marathon!K34</f>
        <v>100.69749418754843</v>
      </c>
      <c r="J26" s="86">
        <f>'25K'!F34</f>
        <v>96.80784477362819</v>
      </c>
      <c r="K26" s="86">
        <f>'30K'!F34</f>
        <v>87.060826497446214</v>
      </c>
      <c r="L26" s="86">
        <f>Marathon!K34</f>
        <v>97.64505948045641</v>
      </c>
      <c r="M26" s="52"/>
    </row>
    <row r="27" spans="1:13" x14ac:dyDescent="0.2">
      <c r="A27" s="54">
        <v>29</v>
      </c>
      <c r="B27" s="85">
        <f>+'5K'!K35</f>
        <v>99.661781285231129</v>
      </c>
      <c r="C27" s="86">
        <f>'8K'!F35</f>
        <v>94.818963792758552</v>
      </c>
      <c r="D27" s="86">
        <f>'10K'!F35</f>
        <v>30.333333333333332</v>
      </c>
      <c r="E27" s="86">
        <f>'12K'!F35</f>
        <v>90.878071500005674</v>
      </c>
      <c r="F27" s="86">
        <f>'15K'!F35</f>
        <v>94.984274632704327</v>
      </c>
      <c r="G27" s="86" t="e">
        <f>'10MI'!#REF!</f>
        <v>#REF!</v>
      </c>
      <c r="H27" s="86">
        <f>'20K'!F35</f>
        <v>91.631487459647374</v>
      </c>
      <c r="I27" s="86">
        <f>H.Marathon!K35</f>
        <v>98.683544303797461</v>
      </c>
      <c r="J27" s="86">
        <f>'25K'!F35</f>
        <v>94.790602655771181</v>
      </c>
      <c r="K27" s="86">
        <f>'30K'!F35</f>
        <v>85.825450106805008</v>
      </c>
      <c r="L27" s="86">
        <f>Marathon!K35</f>
        <v>99.00307692307689</v>
      </c>
      <c r="M27" s="52"/>
    </row>
    <row r="28" spans="1:13" x14ac:dyDescent="0.2">
      <c r="A28" s="62">
        <v>30</v>
      </c>
      <c r="B28" s="87">
        <f>+'5K'!K36</f>
        <v>99.325842696629223</v>
      </c>
      <c r="C28" s="88">
        <f>'8K'!F36</f>
        <v>95.973091898689958</v>
      </c>
      <c r="D28" s="88">
        <f>'10K'!F36</f>
        <v>30.333333333333332</v>
      </c>
      <c r="E28" s="88">
        <f>'12K'!F36</f>
        <v>88.223689531033898</v>
      </c>
      <c r="F28" s="88">
        <f>'15K'!F36</f>
        <v>97.107616791259716</v>
      </c>
      <c r="G28" s="88" t="e">
        <f>'10MI'!#REF!</f>
        <v>#REF!</v>
      </c>
      <c r="H28" s="88">
        <f>'20K'!F36</f>
        <v>88.452128737111408</v>
      </c>
      <c r="I28" s="88">
        <f>H.Marathon!K36</f>
        <v>97.260407855457174</v>
      </c>
      <c r="J28" s="88">
        <f>'25K'!F36</f>
        <v>93.71844071904664</v>
      </c>
      <c r="K28" s="88">
        <f>'30K'!F36</f>
        <v>84.573748308525026</v>
      </c>
      <c r="L28" s="88">
        <f>Marathon!K36</f>
        <v>96.717566430203178</v>
      </c>
      <c r="M28" s="52"/>
    </row>
    <row r="29" spans="1:13" x14ac:dyDescent="0.2">
      <c r="A29" s="54">
        <v>31</v>
      </c>
      <c r="B29" s="85">
        <f>+'5K'!K37</f>
        <v>99.122963606174153</v>
      </c>
      <c r="C29" s="86">
        <f>'8K'!F37</f>
        <v>94.809879189411518</v>
      </c>
      <c r="D29" s="86">
        <f>'10K'!F37</f>
        <v>30.339401213576046</v>
      </c>
      <c r="E29" s="86">
        <f>'12K'!F37</f>
        <v>90.79137545823373</v>
      </c>
      <c r="F29" s="86">
        <f>'15K'!F37</f>
        <v>96.607528612341838</v>
      </c>
      <c r="G29" s="86" t="e">
        <f>'10MI'!#REF!</f>
        <v>#REF!</v>
      </c>
      <c r="H29" s="86">
        <f>'20K'!F37</f>
        <v>88.936767452671646</v>
      </c>
      <c r="I29" s="86">
        <f>H.Marathon!K37</f>
        <v>98.742219680514964</v>
      </c>
      <c r="J29" s="86">
        <f>'25K'!F37</f>
        <v>89.361331291247154</v>
      </c>
      <c r="K29" s="86">
        <f>'30K'!F37</f>
        <v>82.293191285190531</v>
      </c>
      <c r="L29" s="86">
        <f>Marathon!K37</f>
        <v>97.361413701282956</v>
      </c>
      <c r="M29" s="52"/>
    </row>
    <row r="30" spans="1:13" x14ac:dyDescent="0.2">
      <c r="A30" s="54">
        <v>32</v>
      </c>
      <c r="B30" s="85">
        <f>+'5K'!K38</f>
        <v>98.759473759473764</v>
      </c>
      <c r="C30" s="86">
        <f>'8K'!F38</f>
        <v>96.708957452955346</v>
      </c>
      <c r="D30" s="86">
        <f>'10K'!F38</f>
        <v>30.36673674375146</v>
      </c>
      <c r="E30" s="86">
        <f>'12K'!F38</f>
        <v>92.192011032993562</v>
      </c>
      <c r="F30" s="86">
        <f>'15K'!F38</f>
        <v>97.345995787249706</v>
      </c>
      <c r="G30" s="86" t="e">
        <f>'10MI'!#REF!</f>
        <v>#REF!</v>
      </c>
      <c r="H30" s="86">
        <f>'20K'!F38</f>
        <v>88.275328308864317</v>
      </c>
      <c r="I30" s="86">
        <f>H.Marathon!K38</f>
        <v>98.497043269361981</v>
      </c>
      <c r="J30" s="86">
        <f>'25K'!F38</f>
        <v>93.92554360218061</v>
      </c>
      <c r="K30" s="86">
        <f>'30K'!F38</f>
        <v>86.170267914928914</v>
      </c>
      <c r="L30" s="86">
        <f>Marathon!K38</f>
        <v>96.797069912742671</v>
      </c>
      <c r="M30" s="52"/>
    </row>
    <row r="31" spans="1:13" x14ac:dyDescent="0.2">
      <c r="A31" s="54">
        <v>33</v>
      </c>
      <c r="B31" s="85">
        <f>+'5K'!K39</f>
        <v>96.834741763980674</v>
      </c>
      <c r="C31" s="86">
        <f>'8K'!F39</f>
        <v>93.922494655433567</v>
      </c>
      <c r="D31" s="86">
        <f>'10K'!F39</f>
        <v>30.409356725146196</v>
      </c>
      <c r="E31" s="86">
        <f>'12K'!F39</f>
        <v>90.080565806042785</v>
      </c>
      <c r="F31" s="86">
        <f>'15K'!F39</f>
        <v>96.297944361054675</v>
      </c>
      <c r="G31" s="86" t="e">
        <f>'10MI'!#REF!</f>
        <v>#REF!</v>
      </c>
      <c r="H31" s="86">
        <f>'20K'!F39</f>
        <v>91.162815058318245</v>
      </c>
      <c r="I31" s="86">
        <f>H.Marathon!K39</f>
        <v>98.799612587912151</v>
      </c>
      <c r="J31" s="86">
        <f>'25K'!F39</f>
        <v>91.704012335138302</v>
      </c>
      <c r="K31" s="86">
        <f>'30K'!F39</f>
        <v>84.841019844261751</v>
      </c>
      <c r="L31" s="86">
        <f>Marathon!K39</f>
        <v>96.808595842706239</v>
      </c>
      <c r="M31" s="52"/>
    </row>
    <row r="32" spans="1:13" x14ac:dyDescent="0.2">
      <c r="A32" s="54">
        <v>34</v>
      </c>
      <c r="B32" s="85">
        <f>+'5K'!K40</f>
        <v>97.973435012912773</v>
      </c>
      <c r="C32" s="86">
        <f>'8K'!F40</f>
        <v>96.578492947630622</v>
      </c>
      <c r="D32" s="86">
        <f>'10K'!F40</f>
        <v>30.470450359953119</v>
      </c>
      <c r="E32" s="86">
        <f>'12K'!F40</f>
        <v>92.627494670702831</v>
      </c>
      <c r="F32" s="86">
        <f>'15K'!F40</f>
        <v>97.138205468436993</v>
      </c>
      <c r="G32" s="86" t="e">
        <f>'10MI'!#REF!</f>
        <v>#REF!</v>
      </c>
      <c r="H32" s="86">
        <f>'20K'!F40</f>
        <v>94.019177670052898</v>
      </c>
      <c r="I32" s="86">
        <f>H.Marathon!K40</f>
        <v>96.982148417817598</v>
      </c>
      <c r="J32" s="86">
        <f>'25K'!F40</f>
        <v>91.05451946261897</v>
      </c>
      <c r="K32" s="86">
        <f>'30K'!F40</f>
        <v>83.285508943308983</v>
      </c>
      <c r="L32" s="86">
        <f>Marathon!K40</f>
        <v>96.971636314749432</v>
      </c>
      <c r="M32" s="52"/>
    </row>
    <row r="33" spans="1:13" x14ac:dyDescent="0.2">
      <c r="A33" s="62">
        <v>35</v>
      </c>
      <c r="B33" s="87">
        <f>+'5K'!K41</f>
        <v>96.296925687967473</v>
      </c>
      <c r="C33" s="88">
        <f>'8K'!F41</f>
        <v>93.239714190769774</v>
      </c>
      <c r="D33" s="88">
        <f>'10K'!F41</f>
        <v>30.547163477677071</v>
      </c>
      <c r="E33" s="88">
        <f>'12K'!F41</f>
        <v>89.443056719776109</v>
      </c>
      <c r="F33" s="88">
        <f>'15K'!F41</f>
        <v>93.366340297540603</v>
      </c>
      <c r="G33" s="88" t="e">
        <f>'10MI'!#REF!</f>
        <v>#REF!</v>
      </c>
      <c r="H33" s="88">
        <f>'20K'!F41</f>
        <v>90.130502372520596</v>
      </c>
      <c r="I33" s="88">
        <f>H.Marathon!K41</f>
        <v>100.58225202681751</v>
      </c>
      <c r="J33" s="88">
        <f>'25K'!F41</f>
        <v>90.639234962662783</v>
      </c>
      <c r="K33" s="88">
        <f>'30K'!F41</f>
        <v>83.482773682133498</v>
      </c>
      <c r="L33" s="88">
        <f>Marathon!K41</f>
        <v>98.230074544097462</v>
      </c>
      <c r="M33" s="52"/>
    </row>
    <row r="34" spans="1:13" x14ac:dyDescent="0.2">
      <c r="A34" s="54">
        <v>36</v>
      </c>
      <c r="B34" s="85">
        <f>+'5K'!K42</f>
        <v>95.955747467050472</v>
      </c>
      <c r="C34" s="86">
        <f>'8K'!F42</f>
        <v>97.160255797946036</v>
      </c>
      <c r="D34" s="86">
        <f>'10K'!F42</f>
        <v>30.645921735030644</v>
      </c>
      <c r="E34" s="86">
        <f>'12K'!F42</f>
        <v>90.519491360920341</v>
      </c>
      <c r="F34" s="86">
        <f>'15K'!F42</f>
        <v>93.486896128059882</v>
      </c>
      <c r="G34" s="86" t="e">
        <f>'10MI'!#REF!</f>
        <v>#REF!</v>
      </c>
      <c r="H34" s="86">
        <f>'20K'!F42</f>
        <v>89.755641360975744</v>
      </c>
      <c r="I34" s="86">
        <f>H.Marathon!K42</f>
        <v>96.301912672595478</v>
      </c>
      <c r="J34" s="86">
        <f>'25K'!F42</f>
        <v>91.100659317461293</v>
      </c>
      <c r="K34" s="86">
        <f>'30K'!F42</f>
        <v>83.830604057252216</v>
      </c>
      <c r="L34" s="86">
        <f>Marathon!K42</f>
        <v>96.861204480637454</v>
      </c>
      <c r="M34" s="52"/>
    </row>
    <row r="35" spans="1:13" x14ac:dyDescent="0.2">
      <c r="A35" s="54">
        <v>37</v>
      </c>
      <c r="B35" s="85">
        <f>+'5K'!K43</f>
        <v>96.295981603545954</v>
      </c>
      <c r="C35" s="86">
        <f>'8K'!F43</f>
        <v>91.927017188736045</v>
      </c>
      <c r="D35" s="86">
        <f>'10K'!F43</f>
        <v>30.764029749830968</v>
      </c>
      <c r="E35" s="86">
        <f>'12K'!F43</f>
        <v>91.853996371767153</v>
      </c>
      <c r="F35" s="86">
        <f>'15K'!F43</f>
        <v>95.061646521939409</v>
      </c>
      <c r="G35" s="86" t="e">
        <f>'10MI'!#REF!</f>
        <v>#REF!</v>
      </c>
      <c r="H35" s="86">
        <f>'20K'!F43</f>
        <v>90.664967832855652</v>
      </c>
      <c r="I35" s="86">
        <f>H.Marathon!K43</f>
        <v>95.898718357174758</v>
      </c>
      <c r="J35" s="86">
        <f>'25K'!F43</f>
        <v>91.898119209923351</v>
      </c>
      <c r="K35" s="86">
        <f>'30K'!F43</f>
        <v>79.876991988401599</v>
      </c>
      <c r="L35" s="86">
        <f>Marathon!K43</f>
        <v>95.695740271387095</v>
      </c>
      <c r="M35" s="52"/>
    </row>
    <row r="36" spans="1:13" x14ac:dyDescent="0.2">
      <c r="A36" s="54">
        <v>38</v>
      </c>
      <c r="B36" s="85">
        <f>+'5K'!K44</f>
        <v>97.315629814866938</v>
      </c>
      <c r="C36" s="86">
        <f>'8K'!F44</f>
        <v>92.762442039782158</v>
      </c>
      <c r="D36" s="86">
        <f>'10K'!F44</f>
        <v>30.898781026111166</v>
      </c>
      <c r="E36" s="86">
        <f>'12K'!F44</f>
        <v>95.026844863704454</v>
      </c>
      <c r="F36" s="86">
        <f>'15K'!F44</f>
        <v>95.869110446823683</v>
      </c>
      <c r="G36" s="86" t="e">
        <f>'10MI'!#REF!</f>
        <v>#REF!</v>
      </c>
      <c r="H36" s="86">
        <f>'20K'!F44</f>
        <v>92.625101558152494</v>
      </c>
      <c r="I36" s="86">
        <f>H.Marathon!K44</f>
        <v>98.702885071657079</v>
      </c>
      <c r="J36" s="86">
        <f>'25K'!F44</f>
        <v>89.095672776786444</v>
      </c>
      <c r="K36" s="86">
        <f>'30K'!F44</f>
        <v>82.922137807895425</v>
      </c>
      <c r="L36" s="86">
        <f>Marathon!K44</f>
        <v>96.208546064972367</v>
      </c>
      <c r="M36" s="52"/>
    </row>
    <row r="37" spans="1:13" x14ac:dyDescent="0.2">
      <c r="A37" s="54">
        <v>39</v>
      </c>
      <c r="B37" s="85">
        <f>+'5K'!K45</f>
        <v>96.108894421552762</v>
      </c>
      <c r="C37" s="86">
        <f>'8K'!F45</f>
        <v>95.991251430249392</v>
      </c>
      <c r="D37" s="86">
        <f>'10K'!F45</f>
        <v>31.053781053781051</v>
      </c>
      <c r="E37" s="86">
        <f>'12K'!F45</f>
        <v>91.562949018767355</v>
      </c>
      <c r="F37" s="86">
        <f>'15K'!F45</f>
        <v>95.750303932820344</v>
      </c>
      <c r="G37" s="86" t="e">
        <f>'10MI'!#REF!</f>
        <v>#REF!</v>
      </c>
      <c r="H37" s="86">
        <f>'20K'!F45</f>
        <v>95.927268724749382</v>
      </c>
      <c r="I37" s="86">
        <f>H.Marathon!K45</f>
        <v>96.998761760291117</v>
      </c>
      <c r="J37" s="86">
        <f>'25K'!F45</f>
        <v>91.235572686869531</v>
      </c>
      <c r="K37" s="86">
        <f>'30K'!F45</f>
        <v>82.70301384485208</v>
      </c>
      <c r="L37" s="86">
        <f>Marathon!K45</f>
        <v>96.057418548826007</v>
      </c>
      <c r="M37" s="52"/>
    </row>
    <row r="38" spans="1:13" x14ac:dyDescent="0.2">
      <c r="A38" s="62">
        <v>40</v>
      </c>
      <c r="B38" s="87">
        <f>+'5K'!K46</f>
        <v>95.797149319580143</v>
      </c>
      <c r="C38" s="88">
        <f>'8K'!F46</f>
        <v>93.226706107726017</v>
      </c>
      <c r="D38" s="88">
        <f>'10K'!F46</f>
        <v>31.229623528604272</v>
      </c>
      <c r="E38" s="88">
        <f>'12K'!F46</f>
        <v>88.356090753486015</v>
      </c>
      <c r="F38" s="88">
        <f>'15K'!F46</f>
        <v>95.2375148754208</v>
      </c>
      <c r="G38" s="88" t="e">
        <f>'10MI'!#REF!</f>
        <v>#REF!</v>
      </c>
      <c r="H38" s="88">
        <f>'20K'!F46</f>
        <v>86.171565485135389</v>
      </c>
      <c r="I38" s="88">
        <f>H.Marathon!K46</f>
        <v>95.978921472695845</v>
      </c>
      <c r="J38" s="88">
        <f>'25K'!F46</f>
        <v>92.159475059630054</v>
      </c>
      <c r="K38" s="88">
        <f>'30K'!F46</f>
        <v>82.707403702115727</v>
      </c>
      <c r="L38" s="88">
        <f>Marathon!K46</f>
        <v>95.692889682824216</v>
      </c>
      <c r="M38" s="52"/>
    </row>
    <row r="39" spans="1:13" x14ac:dyDescent="0.2">
      <c r="A39" s="54">
        <v>41</v>
      </c>
      <c r="B39" s="85">
        <f>+'5K'!K47</f>
        <v>95.845945640603318</v>
      </c>
      <c r="C39" s="86">
        <f>'8K'!F47</f>
        <v>94.037823441010602</v>
      </c>
      <c r="D39" s="86">
        <f>'10K'!F47</f>
        <v>31.42699267854676</v>
      </c>
      <c r="E39" s="86">
        <f>'12K'!F47</f>
        <v>87.870630999001193</v>
      </c>
      <c r="F39" s="86">
        <f>'15K'!F47</f>
        <v>94.258989929624533</v>
      </c>
      <c r="G39" s="86" t="e">
        <f>'10MI'!#REF!</f>
        <v>#REF!</v>
      </c>
      <c r="H39" s="86">
        <f>'20K'!F47</f>
        <v>88.051220325485986</v>
      </c>
      <c r="I39" s="86">
        <f>H.Marathon!K47</f>
        <v>97.026996255773525</v>
      </c>
      <c r="J39" s="86">
        <f>'25K'!F47</f>
        <v>94.120758962213145</v>
      </c>
      <c r="K39" s="86">
        <f>'30K'!F47</f>
        <v>85.140120204227316</v>
      </c>
      <c r="L39" s="86">
        <f>Marathon!K47</f>
        <v>97.18759823420136</v>
      </c>
      <c r="M39" s="52"/>
    </row>
    <row r="40" spans="1:13" x14ac:dyDescent="0.2">
      <c r="A40" s="54">
        <v>42</v>
      </c>
      <c r="B40" s="85">
        <f>+'5K'!K48</f>
        <v>96.972696700997631</v>
      </c>
      <c r="C40" s="86">
        <f>'8K'!F48</f>
        <v>95.030906095631167</v>
      </c>
      <c r="D40" s="86">
        <f>'10K'!F48</f>
        <v>31.646670144322723</v>
      </c>
      <c r="E40" s="86">
        <f>'12K'!F48</f>
        <v>89.658688053473782</v>
      </c>
      <c r="F40" s="86">
        <f>'15K'!F48</f>
        <v>93.877968800661066</v>
      </c>
      <c r="G40" s="86" t="e">
        <f>'10MI'!#REF!</f>
        <v>#REF!</v>
      </c>
      <c r="H40" s="86">
        <f>'20K'!F48</f>
        <v>86.710426371850588</v>
      </c>
      <c r="I40" s="86">
        <f>H.Marathon!K48</f>
        <v>97.2086891500539</v>
      </c>
      <c r="J40" s="86">
        <f>'25K'!F48</f>
        <v>91.505818567074897</v>
      </c>
      <c r="K40" s="86">
        <f>'30K'!F48</f>
        <v>79.995232995182221</v>
      </c>
      <c r="L40" s="86">
        <f>Marathon!K48</f>
        <v>96.505936812725835</v>
      </c>
      <c r="M40" s="52"/>
    </row>
    <row r="41" spans="1:13" x14ac:dyDescent="0.2">
      <c r="A41" s="54">
        <v>43</v>
      </c>
      <c r="B41" s="85">
        <f>+'5K'!K49</f>
        <v>93.984912444654952</v>
      </c>
      <c r="C41" s="86">
        <f>'8K'!F49</f>
        <v>94.045155960201043</v>
      </c>
      <c r="D41" s="86">
        <f>'10K'!F49</f>
        <v>31.889543033361367</v>
      </c>
      <c r="E41" s="86">
        <f>'12K'!F49</f>
        <v>89.440704912008982</v>
      </c>
      <c r="F41" s="86">
        <f>'15K'!F49</f>
        <v>96.572403526464029</v>
      </c>
      <c r="G41" s="86" t="e">
        <f>'10MI'!#REF!</f>
        <v>#REF!</v>
      </c>
      <c r="H41" s="86">
        <f>'20K'!F49</f>
        <v>86.99839413695895</v>
      </c>
      <c r="I41" s="86">
        <f>H.Marathon!K49</f>
        <v>95.313267176438615</v>
      </c>
      <c r="J41" s="86">
        <f>'25K'!F49</f>
        <v>93.559178468952027</v>
      </c>
      <c r="K41" s="86">
        <f>'30K'!F49</f>
        <v>84.13232871106581</v>
      </c>
      <c r="L41" s="86">
        <f>Marathon!K49</f>
        <v>93.836765323978867</v>
      </c>
      <c r="M41" s="52"/>
    </row>
    <row r="42" spans="1:13" x14ac:dyDescent="0.2">
      <c r="A42" s="54">
        <v>44</v>
      </c>
      <c r="B42" s="85">
        <f>+'5K'!K50</f>
        <v>97.074201147408274</v>
      </c>
      <c r="C42" s="86">
        <f>'8K'!F50</f>
        <v>95.433231300757626</v>
      </c>
      <c r="D42" s="86">
        <f>'10K'!F50</f>
        <v>32.156613307890737</v>
      </c>
      <c r="E42" s="86">
        <f>'12K'!F50</f>
        <v>88.691067659787635</v>
      </c>
      <c r="F42" s="86">
        <f>'15K'!F50</f>
        <v>95.620447168758972</v>
      </c>
      <c r="G42" s="86" t="e">
        <f>'10MI'!#REF!</f>
        <v>#REF!</v>
      </c>
      <c r="H42" s="86">
        <f>'20K'!F50</f>
        <v>85.402426998109533</v>
      </c>
      <c r="I42" s="86">
        <f>H.Marathon!K50</f>
        <v>95.893719254137778</v>
      </c>
      <c r="J42" s="86">
        <f>'25K'!F50</f>
        <v>91.37601446576835</v>
      </c>
      <c r="K42" s="86">
        <f>'30K'!F50</f>
        <v>80.896881069288497</v>
      </c>
      <c r="L42" s="86">
        <f>Marathon!K50</f>
        <v>94.438854633736767</v>
      </c>
      <c r="M42" s="52"/>
    </row>
    <row r="43" spans="1:13" x14ac:dyDescent="0.2">
      <c r="A43" s="62">
        <v>45</v>
      </c>
      <c r="B43" s="87">
        <f>+'5K'!K51</f>
        <v>95.982210717868782</v>
      </c>
      <c r="C43" s="88">
        <f>'8K'!F51</f>
        <v>94.445690141623373</v>
      </c>
      <c r="D43" s="88">
        <f>'10K'!F51</f>
        <v>32.445537847185079</v>
      </c>
      <c r="E43" s="88">
        <f>'12K'!F51</f>
        <v>88.830458187503353</v>
      </c>
      <c r="F43" s="88">
        <f>'15K'!F51</f>
        <v>98.422363288278547</v>
      </c>
      <c r="G43" s="88" t="e">
        <f>'10MI'!#REF!</f>
        <v>#REF!</v>
      </c>
      <c r="H43" s="88">
        <f>'20K'!F51</f>
        <v>83.740267917115375</v>
      </c>
      <c r="I43" s="88">
        <f>H.Marathon!K51</f>
        <v>96.714956657904267</v>
      </c>
      <c r="J43" s="88">
        <f>'25K'!F51</f>
        <v>86.884841744691073</v>
      </c>
      <c r="K43" s="88">
        <f>'30K'!F51</f>
        <v>77.809243605345884</v>
      </c>
      <c r="L43" s="88">
        <f>Marathon!K51</f>
        <v>96.051167426474677</v>
      </c>
      <c r="M43" s="52"/>
    </row>
    <row r="44" spans="1:13" x14ac:dyDescent="0.2">
      <c r="A44" s="54">
        <v>46</v>
      </c>
      <c r="B44" s="85">
        <f>+'5K'!K52</f>
        <v>95.483789574466343</v>
      </c>
      <c r="C44" s="86">
        <f>'8K'!F52</f>
        <v>90.639259190419295</v>
      </c>
      <c r="D44" s="86">
        <f>'10K'!F52</f>
        <v>32.760917305684558</v>
      </c>
      <c r="E44" s="86">
        <f>'12K'!F52</f>
        <v>86.406691334176926</v>
      </c>
      <c r="F44" s="86">
        <f>'15K'!F52</f>
        <v>94.102313815905589</v>
      </c>
      <c r="G44" s="86" t="e">
        <f>'10MI'!#REF!</f>
        <v>#REF!</v>
      </c>
      <c r="H44" s="86">
        <f>'20K'!F52</f>
        <v>89.778422473899155</v>
      </c>
      <c r="I44" s="86">
        <f>H.Marathon!K52</f>
        <v>98.686607336217563</v>
      </c>
      <c r="J44" s="86">
        <f>'25K'!F52</f>
        <v>88.87083380857203</v>
      </c>
      <c r="K44" s="86">
        <f>'30K'!F52</f>
        <v>81.473367565569703</v>
      </c>
      <c r="L44" s="86">
        <f>Marathon!K52</f>
        <v>95.817997073667826</v>
      </c>
      <c r="M44" s="52"/>
    </row>
    <row r="45" spans="1:13" x14ac:dyDescent="0.2">
      <c r="A45" s="54">
        <v>47</v>
      </c>
      <c r="B45" s="85">
        <f>+'5K'!K53</f>
        <v>98.082454724240179</v>
      </c>
      <c r="C45" s="86">
        <f>'8K'!F53</f>
        <v>96.082080854084566</v>
      </c>
      <c r="D45" s="86">
        <f>'10K'!F53</f>
        <v>33.107763952557661</v>
      </c>
      <c r="E45" s="86">
        <f>'12K'!F53</f>
        <v>86.57143915238224</v>
      </c>
      <c r="F45" s="86">
        <f>'15K'!F53</f>
        <v>96.499042948248658</v>
      </c>
      <c r="G45" s="86" t="e">
        <f>'10MI'!#REF!</f>
        <v>#REF!</v>
      </c>
      <c r="H45" s="86">
        <f>'20K'!F53</f>
        <v>90.398091145088031</v>
      </c>
      <c r="I45" s="86">
        <f>H.Marathon!K53</f>
        <v>93.896306488335938</v>
      </c>
      <c r="J45" s="86">
        <f>'25K'!F53</f>
        <v>92.733669460908004</v>
      </c>
      <c r="K45" s="86">
        <f>'30K'!F53</f>
        <v>79.404634356551568</v>
      </c>
      <c r="L45" s="86">
        <f>Marathon!K53</f>
        <v>97.801770255811661</v>
      </c>
      <c r="M45" s="52"/>
    </row>
    <row r="46" spans="1:13" x14ac:dyDescent="0.2">
      <c r="A46" s="54">
        <v>48</v>
      </c>
      <c r="B46" s="85">
        <f>+'5K'!K54</f>
        <v>99.397386478402311</v>
      </c>
      <c r="C46" s="86">
        <f>'8K'!F54</f>
        <v>100.92564859988728</v>
      </c>
      <c r="D46" s="86">
        <f>'10K'!F54</f>
        <v>33.480500367917585</v>
      </c>
      <c r="E46" s="86">
        <f>'12K'!F54</f>
        <v>85.526341578666603</v>
      </c>
      <c r="F46" s="86">
        <f>'15K'!F54</f>
        <v>98.178052269492483</v>
      </c>
      <c r="G46" s="86" t="e">
        <f>'10MI'!#REF!</f>
        <v>#REF!</v>
      </c>
      <c r="H46" s="86">
        <f>'20K'!F54</f>
        <v>84.809025702880646</v>
      </c>
      <c r="I46" s="86">
        <f>H.Marathon!K54</f>
        <v>95.672284578560394</v>
      </c>
      <c r="J46" s="86">
        <f>'25K'!F54</f>
        <v>87.618511117523866</v>
      </c>
      <c r="K46" s="86">
        <f>'30K'!F54</f>
        <v>86.585010972437416</v>
      </c>
      <c r="L46" s="86">
        <f>Marathon!K54</f>
        <v>93.454102429460434</v>
      </c>
      <c r="M46" s="52"/>
    </row>
    <row r="47" spans="1:13" x14ac:dyDescent="0.2">
      <c r="A47" s="54">
        <v>49</v>
      </c>
      <c r="B47" s="85">
        <f>+'5K'!K55</f>
        <v>98.94090698368349</v>
      </c>
      <c r="C47" s="86">
        <f>'8K'!F55</f>
        <v>101.49666902492964</v>
      </c>
      <c r="D47" s="86">
        <f>'10K'!F55</f>
        <v>33.873069048948445</v>
      </c>
      <c r="E47" s="86">
        <f>'12K'!F55</f>
        <v>78.398706421344059</v>
      </c>
      <c r="F47" s="86">
        <f>'15K'!F55</f>
        <v>101.54873893917026</v>
      </c>
      <c r="G47" s="86" t="e">
        <f>'10MI'!#REF!</f>
        <v>#REF!</v>
      </c>
      <c r="H47" s="86">
        <f>'20K'!F55</f>
        <v>84.912389283679062</v>
      </c>
      <c r="I47" s="86">
        <f>H.Marathon!K55</f>
        <v>98.836508187811063</v>
      </c>
      <c r="J47" s="86">
        <f>'25K'!F55</f>
        <v>84.198390134039101</v>
      </c>
      <c r="K47" s="86">
        <f>'30K'!F55</f>
        <v>81.446572206983475</v>
      </c>
      <c r="L47" s="86">
        <f>Marathon!K55</f>
        <v>99.320052745812973</v>
      </c>
      <c r="M47" s="52"/>
    </row>
    <row r="48" spans="1:13" x14ac:dyDescent="0.2">
      <c r="A48" s="62">
        <v>50</v>
      </c>
      <c r="B48" s="87">
        <f>+'5K'!K56</f>
        <v>99.01363823261552</v>
      </c>
      <c r="C48" s="88">
        <f>'8K'!F56</f>
        <v>100.25904483588715</v>
      </c>
      <c r="D48" s="88">
        <f>'10K'!F56</f>
        <v>34.274952919020713</v>
      </c>
      <c r="E48" s="88">
        <f>'12K'!F56</f>
        <v>87.758769020748261</v>
      </c>
      <c r="F48" s="88">
        <f>'15K'!F56</f>
        <v>98.103133762026687</v>
      </c>
      <c r="G48" s="88" t="e">
        <f>'10MI'!#REF!</f>
        <v>#REF!</v>
      </c>
      <c r="H48" s="88">
        <f>'20K'!F56</f>
        <v>84.28255129175686</v>
      </c>
      <c r="I48" s="88">
        <f>H.Marathon!K56</f>
        <v>97.653779023377041</v>
      </c>
      <c r="J48" s="88">
        <f>'25K'!F56</f>
        <v>83.353265961499218</v>
      </c>
      <c r="K48" s="88">
        <f>'30K'!F56</f>
        <v>87.757162809834284</v>
      </c>
      <c r="L48" s="88">
        <f>Marathon!K56</f>
        <v>100.01904887902566</v>
      </c>
      <c r="M48" s="52"/>
    </row>
    <row r="49" spans="1:13" x14ac:dyDescent="0.2">
      <c r="A49" s="54">
        <v>51</v>
      </c>
      <c r="B49" s="85">
        <f>+'5K'!K57</f>
        <v>97.656250000000014</v>
      </c>
      <c r="C49" s="86">
        <f>'8K'!F57</f>
        <v>92.8548275499098</v>
      </c>
      <c r="D49" s="86">
        <f>'10K'!F57</f>
        <v>34.686487516676195</v>
      </c>
      <c r="E49" s="86">
        <f>'12K'!F57</f>
        <v>88.394447453675184</v>
      </c>
      <c r="F49" s="86">
        <f>'15K'!F57</f>
        <v>91.129750004939666</v>
      </c>
      <c r="G49" s="86" t="e">
        <f>'10MI'!#REF!</f>
        <v>#REF!</v>
      </c>
      <c r="H49" s="86">
        <f>'20K'!F57</f>
        <v>84.333681638294891</v>
      </c>
      <c r="I49" s="86">
        <f>H.Marathon!K57</f>
        <v>97.756768069961126</v>
      </c>
      <c r="J49" s="86">
        <f>'25K'!F57</f>
        <v>89.769225762870093</v>
      </c>
      <c r="K49" s="86">
        <f>'30K'!F57</f>
        <v>82.761798742726882</v>
      </c>
      <c r="L49" s="86">
        <f>Marathon!K57</f>
        <v>98.240961630016372</v>
      </c>
      <c r="M49" s="52"/>
    </row>
    <row r="50" spans="1:13" x14ac:dyDescent="0.2">
      <c r="A50" s="54">
        <v>52</v>
      </c>
      <c r="B50" s="85">
        <f>+'5K'!K58</f>
        <v>98.932934438129209</v>
      </c>
      <c r="C50" s="86">
        <f>'8K'!F58</f>
        <v>96.341150110080946</v>
      </c>
      <c r="D50" s="86">
        <f>'10K'!F58</f>
        <v>35.108024691358025</v>
      </c>
      <c r="E50" s="86">
        <f>'12K'!F58</f>
        <v>92.902011087682979</v>
      </c>
      <c r="F50" s="86">
        <f>'15K'!F58</f>
        <v>90.990372819329195</v>
      </c>
      <c r="G50" s="86" t="e">
        <f>'10MI'!#REF!</f>
        <v>#REF!</v>
      </c>
      <c r="H50" s="86">
        <f>'20K'!F58</f>
        <v>86.252652532030751</v>
      </c>
      <c r="I50" s="86">
        <f>H.Marathon!K58</f>
        <v>94.015242432219182</v>
      </c>
      <c r="J50" s="86">
        <f>'25K'!F58</f>
        <v>88.134899885591778</v>
      </c>
      <c r="K50" s="86">
        <f>'30K'!F58</f>
        <v>80.993384071620795</v>
      </c>
      <c r="L50" s="86">
        <f>Marathon!K58</f>
        <v>91.817389275265498</v>
      </c>
      <c r="M50" s="52"/>
    </row>
    <row r="51" spans="1:13" x14ac:dyDescent="0.2">
      <c r="A51" s="54">
        <v>53</v>
      </c>
      <c r="B51" s="85">
        <f>+'5K'!K59</f>
        <v>96.558677146123117</v>
      </c>
      <c r="C51" s="86">
        <f>'8K'!F59</f>
        <v>92.928536974807542</v>
      </c>
      <c r="D51" s="86">
        <f>'10K'!F59</f>
        <v>35.539933606717433</v>
      </c>
      <c r="E51" s="86">
        <f>'12K'!F59</f>
        <v>84.731491200105069</v>
      </c>
      <c r="F51" s="86">
        <f>'15K'!F59</f>
        <v>93.583084859122565</v>
      </c>
      <c r="G51" s="86" t="e">
        <f>'10MI'!#REF!</f>
        <v>#REF!</v>
      </c>
      <c r="H51" s="86">
        <f>'20K'!F59</f>
        <v>85.936114673151408</v>
      </c>
      <c r="I51" s="86">
        <f>H.Marathon!K59</f>
        <v>95.024038668396798</v>
      </c>
      <c r="J51" s="86">
        <f>'25K'!F59</f>
        <v>84.348680575764092</v>
      </c>
      <c r="K51" s="86">
        <f>'30K'!F59</f>
        <v>83.104887232208341</v>
      </c>
      <c r="L51" s="86">
        <f>Marathon!K59</f>
        <v>93.537276534981089</v>
      </c>
      <c r="M51" s="52"/>
    </row>
    <row r="52" spans="1:13" x14ac:dyDescent="0.2">
      <c r="A52" s="54">
        <v>54</v>
      </c>
      <c r="B52" s="85">
        <f>+'5K'!K60</f>
        <v>96.83146417936868</v>
      </c>
      <c r="C52" s="86">
        <f>'8K'!F60</f>
        <v>94.800126400168537</v>
      </c>
      <c r="D52" s="86">
        <f>'10K'!F60</f>
        <v>35.982601818900754</v>
      </c>
      <c r="E52" s="86">
        <f>'12K'!F60</f>
        <v>88.033195361677656</v>
      </c>
      <c r="F52" s="86">
        <f>'15K'!F60</f>
        <v>91.798552825183535</v>
      </c>
      <c r="G52" s="86" t="e">
        <f>'10MI'!#REF!</f>
        <v>#REF!</v>
      </c>
      <c r="H52" s="86">
        <f>'20K'!F60</f>
        <v>85.271271253691026</v>
      </c>
      <c r="I52" s="86">
        <f>H.Marathon!K60</f>
        <v>96.700157965091265</v>
      </c>
      <c r="J52" s="86">
        <f>'25K'!F60</f>
        <v>87.277301807166793</v>
      </c>
      <c r="K52" s="86">
        <f>'30K'!F60</f>
        <v>84.898845402870137</v>
      </c>
      <c r="L52" s="86">
        <f>Marathon!K60</f>
        <v>91.506794169015066</v>
      </c>
      <c r="M52" s="52"/>
    </row>
    <row r="53" spans="1:13" x14ac:dyDescent="0.2">
      <c r="A53" s="62">
        <v>55</v>
      </c>
      <c r="B53" s="87">
        <f>+'5K'!K61</f>
        <v>97.124424848163443</v>
      </c>
      <c r="C53" s="88">
        <f>'8K'!F61</f>
        <v>92.276711771938693</v>
      </c>
      <c r="D53" s="88"/>
      <c r="E53" s="88">
        <f>'12K'!F61</f>
        <v>87.010724796920584</v>
      </c>
      <c r="F53" s="88">
        <f>'15K'!F61</f>
        <v>92.740613997118757</v>
      </c>
      <c r="G53" s="88" t="e">
        <f>'10MI'!#REF!</f>
        <v>#REF!</v>
      </c>
      <c r="H53" s="88">
        <f>'20K'!F61</f>
        <v>93.929496977761147</v>
      </c>
      <c r="I53" s="88">
        <f>H.Marathon!K61</f>
        <v>98.094024053168084</v>
      </c>
      <c r="J53" s="88">
        <f>'25K'!F61</f>
        <v>85.234101245437373</v>
      </c>
      <c r="K53" s="88">
        <f>'30K'!F61</f>
        <v>83.63064336793758</v>
      </c>
      <c r="L53" s="88">
        <f>Marathon!K61</f>
        <v>93.569106077471602</v>
      </c>
      <c r="M53" s="52"/>
    </row>
    <row r="54" spans="1:13" x14ac:dyDescent="0.2">
      <c r="A54" s="54">
        <v>56</v>
      </c>
      <c r="B54" s="85">
        <f>+'5K'!K62</f>
        <v>99.733810009799654</v>
      </c>
      <c r="C54" s="86">
        <f>'8K'!F62</f>
        <v>95.073736301559464</v>
      </c>
      <c r="D54" s="86">
        <f>'10K'!F62</f>
        <v>36.901865369018651</v>
      </c>
      <c r="E54" s="86">
        <f>'12K'!F62</f>
        <v>79.923882862077207</v>
      </c>
      <c r="F54" s="86">
        <f>'15K'!F62</f>
        <v>92.277942241700799</v>
      </c>
      <c r="G54" s="86" t="e">
        <f>'10MI'!#REF!</f>
        <v>#REF!</v>
      </c>
      <c r="H54" s="86">
        <f>'20K'!F62</f>
        <v>92.916134350384766</v>
      </c>
      <c r="I54" s="86">
        <f>H.Marathon!K62</f>
        <v>98.778406584186442</v>
      </c>
      <c r="J54" s="86">
        <f>'25K'!F62</f>
        <v>93.257429557126315</v>
      </c>
      <c r="K54" s="86">
        <f>'30K'!F62</f>
        <v>82.776545179835693</v>
      </c>
      <c r="L54" s="86">
        <f>Marathon!K62</f>
        <v>93.299647103711706</v>
      </c>
      <c r="M54" s="52"/>
    </row>
    <row r="55" spans="1:13" x14ac:dyDescent="0.2">
      <c r="A55" s="54">
        <v>57</v>
      </c>
      <c r="B55" s="85">
        <f>+'5K'!K63</f>
        <v>96.277586142300891</v>
      </c>
      <c r="C55" s="86">
        <f>'8K'!F63</f>
        <v>94.502016242384514</v>
      </c>
      <c r="D55" s="86">
        <f>'10K'!F63</f>
        <v>37.379338673238856</v>
      </c>
      <c r="E55" s="86">
        <f>'12K'!F63</f>
        <v>87.148458852128911</v>
      </c>
      <c r="F55" s="86">
        <f>'15K'!F63</f>
        <v>91.659013055293187</v>
      </c>
      <c r="G55" s="86" t="e">
        <f>'10MI'!#REF!</f>
        <v>#REF!</v>
      </c>
      <c r="H55" s="86">
        <f>'20K'!F63</f>
        <v>83.139581308167294</v>
      </c>
      <c r="I55" s="86">
        <f>H.Marathon!K63</f>
        <v>94.389290394487674</v>
      </c>
      <c r="J55" s="86">
        <f>'25K'!F63</f>
        <v>78.443178804328497</v>
      </c>
      <c r="K55" s="86">
        <f>'30K'!F63</f>
        <v>87.285822896987767</v>
      </c>
      <c r="L55" s="86">
        <f>Marathon!K63</f>
        <v>94.883148995726032</v>
      </c>
      <c r="M55" s="52"/>
    </row>
    <row r="56" spans="1:13" x14ac:dyDescent="0.2">
      <c r="A56" s="54">
        <v>58</v>
      </c>
      <c r="B56" s="85">
        <f>+'5K'!K64</f>
        <v>96.125406684412894</v>
      </c>
      <c r="C56" s="86">
        <f>'8K'!F64</f>
        <v>92.936802973977663</v>
      </c>
      <c r="D56" s="86">
        <f>'10K'!F64</f>
        <v>37.869330004161462</v>
      </c>
      <c r="E56" s="86">
        <f>'12K'!F64</f>
        <v>82.10155658469688</v>
      </c>
      <c r="F56" s="86">
        <f>'15K'!F64</f>
        <v>93.205995200453557</v>
      </c>
      <c r="G56" s="86" t="e">
        <f>'10MI'!#REF!</f>
        <v>#REF!</v>
      </c>
      <c r="H56" s="86">
        <f>'20K'!F64</f>
        <v>85.968276541074545</v>
      </c>
      <c r="I56" s="86">
        <f>H.Marathon!K64</f>
        <v>95.691031383859752</v>
      </c>
      <c r="J56" s="86">
        <f>'25K'!F64</f>
        <v>90.690172934041698</v>
      </c>
      <c r="K56" s="86">
        <f>'30K'!F64</f>
        <v>87.770113890811857</v>
      </c>
      <c r="L56" s="86">
        <f>Marathon!K64</f>
        <v>93.97560856303781</v>
      </c>
      <c r="M56" s="52"/>
    </row>
    <row r="57" spans="1:13" x14ac:dyDescent="0.2">
      <c r="A57" s="54">
        <v>59</v>
      </c>
      <c r="B57" s="85">
        <f>+'5K'!K65</f>
        <v>96.341486540418657</v>
      </c>
      <c r="C57" s="86">
        <f>'8K'!F65</f>
        <v>94.278176577853344</v>
      </c>
      <c r="D57" s="86">
        <f>'10K'!F65</f>
        <v>38.372338182584862</v>
      </c>
      <c r="E57" s="86">
        <f>'12K'!F65</f>
        <v>87.891483315266754</v>
      </c>
      <c r="F57" s="86">
        <f>'15K'!F65</f>
        <v>96.274338003043539</v>
      </c>
      <c r="G57" s="86" t="e">
        <f>'10MI'!#REF!</f>
        <v>#REF!</v>
      </c>
      <c r="H57" s="86">
        <f>'20K'!F65</f>
        <v>85.59924668951291</v>
      </c>
      <c r="I57" s="86">
        <f>H.Marathon!K65</f>
        <v>95.635695225870023</v>
      </c>
      <c r="J57" s="86">
        <f>'25K'!F65</f>
        <v>80.616639455075997</v>
      </c>
      <c r="K57" s="86">
        <f>'30K'!F65</f>
        <v>87.327298429654903</v>
      </c>
      <c r="L57" s="86">
        <f>Marathon!K65</f>
        <v>94.716741600906971</v>
      </c>
      <c r="M57" s="52"/>
    </row>
    <row r="58" spans="1:13" x14ac:dyDescent="0.2">
      <c r="A58" s="62">
        <v>60</v>
      </c>
      <c r="B58" s="87">
        <f>+'5K'!K66</f>
        <v>97.003172574350089</v>
      </c>
      <c r="C58" s="88">
        <f>'8K'!F66</f>
        <v>95.665942601510864</v>
      </c>
      <c r="D58" s="88">
        <f>'10K'!F66</f>
        <v>38.888888888888886</v>
      </c>
      <c r="E58" s="88">
        <f>'12K'!F66</f>
        <v>90.591942853260349</v>
      </c>
      <c r="F58" s="88">
        <f>'15K'!F66</f>
        <v>95.043936535671108</v>
      </c>
      <c r="G58" s="88" t="e">
        <f>'10MI'!#REF!</f>
        <v>#REF!</v>
      </c>
      <c r="H58" s="88">
        <f>'20K'!F66</f>
        <v>88.492697409941059</v>
      </c>
      <c r="I58" s="88">
        <f>H.Marathon!K66</f>
        <v>98.128756609467686</v>
      </c>
      <c r="J58" s="88">
        <f>'25K'!F66</f>
        <v>83.035800312644099</v>
      </c>
      <c r="K58" s="88">
        <f>'30K'!F66</f>
        <v>87.850887572744625</v>
      </c>
      <c r="L58" s="88">
        <f>Marathon!K66</f>
        <v>95.114514612091455</v>
      </c>
      <c r="M58" s="52"/>
    </row>
    <row r="59" spans="1:13" x14ac:dyDescent="0.2">
      <c r="A59" s="54">
        <v>61</v>
      </c>
      <c r="B59" s="85">
        <f>+'5K'!K67</f>
        <v>97.347972530252207</v>
      </c>
      <c r="C59" s="86">
        <f>'8K'!F67</f>
        <v>94.384632111005899</v>
      </c>
      <c r="D59" s="86">
        <f>'10K'!F67</f>
        <v>39.419536495559889</v>
      </c>
      <c r="E59" s="86">
        <f>'12K'!F67</f>
        <v>73.503807037805757</v>
      </c>
      <c r="F59" s="86">
        <f>'15K'!F67</f>
        <v>92.37858751484643</v>
      </c>
      <c r="G59" s="86" t="e">
        <f>'10MI'!#REF!</f>
        <v>#REF!</v>
      </c>
      <c r="H59" s="86">
        <f>'20K'!F67</f>
        <v>85.019409539509525</v>
      </c>
      <c r="I59" s="86">
        <f>H.Marathon!K67</f>
        <v>97.635553929353875</v>
      </c>
      <c r="J59" s="86">
        <f>'25K'!F67</f>
        <v>83.333978393403157</v>
      </c>
      <c r="K59" s="86">
        <f>'30K'!F67</f>
        <v>78.291820296095906</v>
      </c>
      <c r="L59" s="86">
        <f>Marathon!K67</f>
        <v>93.856418348533055</v>
      </c>
      <c r="M59" s="52"/>
    </row>
    <row r="60" spans="1:13" x14ac:dyDescent="0.2">
      <c r="A60" s="54">
        <v>62</v>
      </c>
      <c r="B60" s="85">
        <f>+'5K'!K68</f>
        <v>99.250991836269094</v>
      </c>
      <c r="C60" s="86">
        <f>'8K'!F68</f>
        <v>97.552783464926705</v>
      </c>
      <c r="D60" s="86">
        <f>'10K'!F68</f>
        <v>39.964866051822568</v>
      </c>
      <c r="E60" s="86">
        <f>'12K'!F68</f>
        <v>85.687212635436381</v>
      </c>
      <c r="F60" s="86">
        <f>'15K'!F68</f>
        <v>93.641806906827938</v>
      </c>
      <c r="G60" s="86" t="e">
        <f>'10MI'!#REF!</f>
        <v>#REF!</v>
      </c>
      <c r="H60" s="86">
        <f>'20K'!F68</f>
        <v>83.361798337643748</v>
      </c>
      <c r="I60" s="86">
        <f>H.Marathon!K68</f>
        <v>98.556217156513583</v>
      </c>
      <c r="J60" s="86">
        <f>'25K'!F68</f>
        <v>86.213457385579886</v>
      </c>
      <c r="K60" s="86">
        <f>'30K'!F68</f>
        <v>85.971578178350143</v>
      </c>
      <c r="L60" s="86">
        <f>Marathon!K68</f>
        <v>91.3022620748348</v>
      </c>
      <c r="M60" s="52"/>
    </row>
    <row r="61" spans="1:13" x14ac:dyDescent="0.2">
      <c r="A61" s="54">
        <v>63</v>
      </c>
      <c r="B61" s="85">
        <f>+'5K'!K69</f>
        <v>93.882772702373146</v>
      </c>
      <c r="C61" s="86">
        <f>'8K'!F69</f>
        <v>95.702815702018825</v>
      </c>
      <c r="D61" s="86">
        <f>'10K'!F69</f>
        <v>40.525495435315072</v>
      </c>
      <c r="E61" s="86">
        <f>'12K'!F69</f>
        <v>86.932058973742883</v>
      </c>
      <c r="F61" s="86">
        <f>'15K'!F69</f>
        <v>94.791230546136134</v>
      </c>
      <c r="G61" s="86" t="e">
        <f>'10MI'!#REF!</f>
        <v>#REF!</v>
      </c>
      <c r="H61" s="86">
        <f>'20K'!F69</f>
        <v>85.118307296281301</v>
      </c>
      <c r="I61" s="86">
        <f>H.Marathon!K69</f>
        <v>98.714055693821933</v>
      </c>
      <c r="J61" s="86">
        <f>'25K'!F69</f>
        <v>84.464410083448655</v>
      </c>
      <c r="K61" s="86">
        <f>'30K'!F69</f>
        <v>83.424551591922864</v>
      </c>
      <c r="L61" s="86">
        <f>Marathon!K69</f>
        <v>96.029057600148377</v>
      </c>
      <c r="M61" s="52"/>
    </row>
    <row r="62" spans="1:13" x14ac:dyDescent="0.2">
      <c r="A62" s="54">
        <v>64</v>
      </c>
      <c r="B62" s="85">
        <f>+'5K'!K70</f>
        <v>100.31716793286832</v>
      </c>
      <c r="C62" s="86">
        <f>'8K'!F70</f>
        <v>92.759900586435663</v>
      </c>
      <c r="D62" s="86">
        <f>'10K'!F70</f>
        <v>41.10207768744354</v>
      </c>
      <c r="E62" s="86">
        <f>'12K'!F70</f>
        <v>84.217138920771404</v>
      </c>
      <c r="F62" s="86">
        <f>'15K'!F70</f>
        <v>92.954649346853401</v>
      </c>
      <c r="G62" s="86" t="e">
        <f>'10MI'!#REF!</f>
        <v>#REF!</v>
      </c>
      <c r="H62" s="86">
        <f>'20K'!F70</f>
        <v>80.560417562328226</v>
      </c>
      <c r="I62" s="86">
        <f>H.Marathon!K70</f>
        <v>97.338467150876852</v>
      </c>
      <c r="J62" s="86">
        <f>'25K'!F70</f>
        <v>75.814263159542435</v>
      </c>
      <c r="K62" s="86">
        <f>'30K'!F70</f>
        <v>76.771340009960483</v>
      </c>
      <c r="L62" s="86">
        <f>Marathon!K70</f>
        <v>91.859584927600707</v>
      </c>
      <c r="M62" s="52"/>
    </row>
    <row r="63" spans="1:13" x14ac:dyDescent="0.2">
      <c r="A63" s="62">
        <v>65</v>
      </c>
      <c r="B63" s="87">
        <f>+'5K'!K71</f>
        <v>98.731677679046115</v>
      </c>
      <c r="C63" s="88">
        <f>'8K'!F71</f>
        <v>95.011305142637241</v>
      </c>
      <c r="D63" s="88">
        <f>'10K'!F71</f>
        <v>41.695303550973648</v>
      </c>
      <c r="E63" s="88">
        <f>'12K'!F71</f>
        <v>83.698030062239951</v>
      </c>
      <c r="F63" s="88">
        <f>'15K'!F71</f>
        <v>93.899131390119138</v>
      </c>
      <c r="G63" s="88" t="e">
        <f>'10MI'!#REF!</f>
        <v>#REF!</v>
      </c>
      <c r="H63" s="88">
        <f>'20K'!F71</f>
        <v>87.887962235900247</v>
      </c>
      <c r="I63" s="88">
        <f>H.Marathon!K71</f>
        <v>96.091743209730438</v>
      </c>
      <c r="J63" s="88">
        <f>'25K'!F71</f>
        <v>81.365389800539759</v>
      </c>
      <c r="K63" s="88">
        <f>'30K'!F71</f>
        <v>81.060231513209061</v>
      </c>
      <c r="L63" s="88">
        <f>Marathon!K71</f>
        <v>96.329675308518688</v>
      </c>
      <c r="M63" s="52"/>
    </row>
    <row r="64" spans="1:13" x14ac:dyDescent="0.2">
      <c r="A64" s="54">
        <v>66</v>
      </c>
      <c r="B64" s="85">
        <f>+'5K'!K72</f>
        <v>99.447280116888805</v>
      </c>
      <c r="C64" s="86">
        <f>'8K'!F72</f>
        <v>91.734543455175768</v>
      </c>
      <c r="D64" s="86">
        <f>'10K'!F72</f>
        <v>42.305904230590421</v>
      </c>
      <c r="E64" s="86">
        <f>'12K'!F72</f>
        <v>77.608195885385925</v>
      </c>
      <c r="F64" s="86">
        <f>'15K'!F72</f>
        <v>94.237762253183206</v>
      </c>
      <c r="G64" s="86" t="e">
        <f>'10MI'!#REF!</f>
        <v>#REF!</v>
      </c>
      <c r="H64" s="86">
        <f>'20K'!F72</f>
        <v>85.401148170992073</v>
      </c>
      <c r="I64" s="86">
        <f>H.Marathon!K72</f>
        <v>95.633057968353469</v>
      </c>
      <c r="J64" s="86">
        <f>'25K'!F72</f>
        <v>85.128461416809103</v>
      </c>
      <c r="K64" s="86">
        <f>'30K'!F72</f>
        <v>82.138695970443493</v>
      </c>
      <c r="L64" s="86">
        <f>Marathon!K72</f>
        <v>94.821154736360256</v>
      </c>
      <c r="M64" s="52"/>
    </row>
    <row r="65" spans="1:13" x14ac:dyDescent="0.2">
      <c r="A65" s="54">
        <v>67</v>
      </c>
      <c r="B65" s="85">
        <f>+'5K'!K73</f>
        <v>98.480986485378466</v>
      </c>
      <c r="C65" s="86">
        <f>'8K'!F73</f>
        <v>93.086500925562603</v>
      </c>
      <c r="D65" s="86">
        <f>'10K'!F73</f>
        <v>42.934654399622552</v>
      </c>
      <c r="E65" s="86">
        <f>'12K'!F73</f>
        <v>78.21214000146864</v>
      </c>
      <c r="F65" s="86">
        <f>'15K'!F73</f>
        <v>96.284888926315432</v>
      </c>
      <c r="G65" s="86" t="e">
        <f>'10MI'!#REF!</f>
        <v>#REF!</v>
      </c>
      <c r="H65" s="86">
        <f>'20K'!F73</f>
        <v>84.566615575291308</v>
      </c>
      <c r="I65" s="86">
        <f>H.Marathon!K73</f>
        <v>98.093145254532729</v>
      </c>
      <c r="J65" s="86">
        <f>'25K'!F73</f>
        <v>82.666191336066476</v>
      </c>
      <c r="K65" s="86">
        <f>'30K'!F73</f>
        <v>74.909587124723956</v>
      </c>
      <c r="L65" s="86">
        <f>Marathon!K73</f>
        <v>93.146924613706574</v>
      </c>
      <c r="M65" s="52"/>
    </row>
    <row r="66" spans="1:13" x14ac:dyDescent="0.2">
      <c r="A66" s="54">
        <v>68</v>
      </c>
      <c r="B66" s="85">
        <f>+'5K'!K74</f>
        <v>103.24571112761018</v>
      </c>
      <c r="C66" s="86">
        <f>'8K'!F74</f>
        <v>98.399043411831116</v>
      </c>
      <c r="D66" s="86">
        <f>'10K'!F74</f>
        <v>43.582375478927204</v>
      </c>
      <c r="E66" s="86">
        <f>'12K'!F74</f>
        <v>75.579680402923671</v>
      </c>
      <c r="F66" s="86">
        <f>'15K'!F74</f>
        <v>95.169012162356182</v>
      </c>
      <c r="G66" s="86" t="e">
        <f>'10MI'!#REF!</f>
        <v>#REF!</v>
      </c>
      <c r="H66" s="86">
        <f>'20K'!F74</f>
        <v>80.334302163566036</v>
      </c>
      <c r="I66" s="86">
        <f>H.Marathon!K74</f>
        <v>95.369024052909495</v>
      </c>
      <c r="J66" s="86">
        <f>'25K'!F74</f>
        <v>79.015873641901877</v>
      </c>
      <c r="K66" s="86">
        <f>'30K'!F74</f>
        <v>85.330807440300291</v>
      </c>
      <c r="L66" s="86">
        <f>Marathon!K74</f>
        <v>95.088346459757048</v>
      </c>
      <c r="M66" s="52"/>
    </row>
    <row r="67" spans="1:13" x14ac:dyDescent="0.2">
      <c r="A67" s="54">
        <v>69</v>
      </c>
      <c r="B67" s="85">
        <f>+'5K'!K75</f>
        <v>97.077484524706875</v>
      </c>
      <c r="C67" s="86">
        <f>'8K'!F75</f>
        <v>87.223263953422034</v>
      </c>
      <c r="D67" s="86">
        <f>'10K'!F75</f>
        <v>44.249939217116456</v>
      </c>
      <c r="E67" s="86">
        <f>'12K'!F75</f>
        <v>85.159330742281853</v>
      </c>
      <c r="F67" s="86">
        <f>'15K'!F75</f>
        <v>92.675598403119778</v>
      </c>
      <c r="G67" s="86" t="e">
        <f>'10MI'!#REF!</f>
        <v>#REF!</v>
      </c>
      <c r="H67" s="86">
        <f>'20K'!F75</f>
        <v>77.228474728833874</v>
      </c>
      <c r="I67" s="86">
        <f>H.Marathon!K75</f>
        <v>99.493070299996376</v>
      </c>
      <c r="J67" s="86">
        <f>'25K'!F75</f>
        <v>80.603195402504895</v>
      </c>
      <c r="K67" s="86">
        <f>'30K'!F75</f>
        <v>83.090026041669745</v>
      </c>
      <c r="L67" s="86">
        <f>Marathon!K75</f>
        <v>94.442664414945625</v>
      </c>
      <c r="M67" s="52"/>
    </row>
    <row r="68" spans="1:13" x14ac:dyDescent="0.2">
      <c r="A68" s="62">
        <v>70</v>
      </c>
      <c r="B68" s="87">
        <f>+'5K'!K76</f>
        <v>95.522284841186107</v>
      </c>
      <c r="C68" s="88">
        <f>'8K'!F76</f>
        <v>95.560367473293837</v>
      </c>
      <c r="D68" s="88">
        <f>'10K'!F76</f>
        <v>44.938271604938265</v>
      </c>
      <c r="E68" s="88">
        <f>'12K'!F76</f>
        <v>90.518110578600144</v>
      </c>
      <c r="F68" s="88">
        <f>'15K'!F76</f>
        <v>92.117776568551861</v>
      </c>
      <c r="G68" s="88" t="e">
        <f>'10MI'!#REF!</f>
        <v>#REF!</v>
      </c>
      <c r="H68" s="88">
        <f>'20K'!F76</f>
        <v>85.531617596899494</v>
      </c>
      <c r="I68" s="88">
        <f>H.Marathon!K76</f>
        <v>98.507004788127816</v>
      </c>
      <c r="J68" s="88">
        <f>'25K'!F76</f>
        <v>83.053951059027369</v>
      </c>
      <c r="K68" s="88">
        <f>'30K'!F76</f>
        <v>77.952627252986844</v>
      </c>
      <c r="L68" s="88">
        <f>Marathon!K76</f>
        <v>96.857081620513824</v>
      </c>
      <c r="M68" s="52"/>
    </row>
    <row r="69" spans="1:13" x14ac:dyDescent="0.2">
      <c r="A69" s="54">
        <v>71</v>
      </c>
      <c r="B69" s="85">
        <f>+'5K'!K77</f>
        <v>97.901518603171269</v>
      </c>
      <c r="C69" s="86">
        <f>'8K'!F77</f>
        <v>90.45221527779897</v>
      </c>
      <c r="D69" s="86">
        <f>'10K'!F77</f>
        <v>45.648357160772512</v>
      </c>
      <c r="E69" s="86">
        <f>'12K'!F77</f>
        <v>86.552547133271446</v>
      </c>
      <c r="F69" s="86">
        <f>'15K'!F77</f>
        <v>88.311069364712452</v>
      </c>
      <c r="G69" s="86" t="e">
        <f>'10MI'!#REF!</f>
        <v>#REF!</v>
      </c>
      <c r="H69" s="86">
        <f>'20K'!F77</f>
        <v>86.192464690345844</v>
      </c>
      <c r="I69" s="86">
        <f>H.Marathon!K77</f>
        <v>100.68326432087058</v>
      </c>
      <c r="J69" s="86">
        <f>'25K'!F77</f>
        <v>76.837889028037949</v>
      </c>
      <c r="K69" s="86">
        <f>'30K'!F77</f>
        <v>72.940714409755174</v>
      </c>
      <c r="L69" s="86">
        <f>Marathon!K77</f>
        <v>99.957611212907779</v>
      </c>
      <c r="M69" s="52"/>
    </row>
    <row r="70" spans="1:13" x14ac:dyDescent="0.2">
      <c r="A70" s="54">
        <v>72</v>
      </c>
      <c r="B70" s="85">
        <f>+'5K'!K78</f>
        <v>93.310039600823032</v>
      </c>
      <c r="C70" s="86">
        <f>'8K'!F78</f>
        <v>89.775266371170076</v>
      </c>
      <c r="D70" s="86">
        <f>'10K'!F78</f>
        <v>46.381243628950045</v>
      </c>
      <c r="E70" s="86">
        <f>'12K'!F78</f>
        <v>69.897146672269656</v>
      </c>
      <c r="F70" s="86">
        <f>'15K'!F78</f>
        <v>92.867765775067085</v>
      </c>
      <c r="G70" s="86" t="e">
        <f>'10MI'!#REF!</f>
        <v>#REF!</v>
      </c>
      <c r="H70" s="86">
        <f>'20K'!F78</f>
        <v>77.476729475868439</v>
      </c>
      <c r="I70" s="86">
        <f>H.Marathon!K78</f>
        <v>93.880037881486416</v>
      </c>
      <c r="J70" s="86">
        <f>'25K'!F78</f>
        <v>78.535320337870445</v>
      </c>
      <c r="K70" s="86">
        <f>'30K'!F78</f>
        <v>67.083438679177775</v>
      </c>
      <c r="L70" s="86">
        <f>Marathon!K78</f>
        <v>96.624820775912411</v>
      </c>
      <c r="M70" s="52"/>
    </row>
    <row r="71" spans="1:13" x14ac:dyDescent="0.2">
      <c r="A71" s="54">
        <v>73</v>
      </c>
      <c r="B71" s="85">
        <f>+'5K'!K79</f>
        <v>97.907384708793657</v>
      </c>
      <c r="C71" s="86">
        <f>'8K'!F79</f>
        <v>94.765694818475694</v>
      </c>
      <c r="D71" s="86">
        <f>'10K'!F79</f>
        <v>47.138047138047142</v>
      </c>
      <c r="E71" s="86">
        <f>'12K'!F79</f>
        <v>78.79410869581632</v>
      </c>
      <c r="F71" s="86">
        <f>'15K'!F79</f>
        <v>83.496828875920542</v>
      </c>
      <c r="G71" s="86" t="e">
        <f>'10MI'!#REF!</f>
        <v>#REF!</v>
      </c>
      <c r="H71" s="86">
        <f>'20K'!F79</f>
        <v>79.75645103245698</v>
      </c>
      <c r="I71" s="86">
        <f>H.Marathon!K79</f>
        <v>99.834599322108218</v>
      </c>
      <c r="J71" s="86">
        <f>'25K'!F79</f>
        <v>81.200754761015489</v>
      </c>
      <c r="K71" s="86">
        <f>'30K'!F79</f>
        <v>53.744408276501275</v>
      </c>
      <c r="L71" s="86">
        <f>Marathon!K79</f>
        <v>95.29767800644268</v>
      </c>
      <c r="M71" s="52"/>
    </row>
    <row r="72" spans="1:13" x14ac:dyDescent="0.2">
      <c r="A72" s="54">
        <v>74</v>
      </c>
      <c r="B72" s="85">
        <f>+'5K'!K80</f>
        <v>93.973133038742446</v>
      </c>
      <c r="C72" s="86">
        <f>'8K'!F80</f>
        <v>90.925204236423937</v>
      </c>
      <c r="D72" s="86">
        <f>'10K'!F80</f>
        <v>47.919957872564503</v>
      </c>
      <c r="E72" s="86">
        <f>'12K'!F80</f>
        <v>73.8584459116136</v>
      </c>
      <c r="F72" s="86">
        <f>'15K'!F80</f>
        <v>79.011968478760181</v>
      </c>
      <c r="G72" s="86" t="e">
        <f>'10MI'!#REF!</f>
        <v>#REF!</v>
      </c>
      <c r="H72" s="86"/>
      <c r="I72" s="86">
        <f>H.Marathon!K80</f>
        <v>93.198467643132204</v>
      </c>
      <c r="J72" s="86">
        <f>'25K'!F80</f>
        <v>79.57311493348648</v>
      </c>
      <c r="K72" s="86">
        <f>'30K'!F80</f>
        <v>70.384129929028759</v>
      </c>
      <c r="L72" s="86">
        <f>Marathon!K80</f>
        <v>93.956258969660269</v>
      </c>
      <c r="M72" s="52"/>
    </row>
    <row r="73" spans="1:13" x14ac:dyDescent="0.2">
      <c r="A73" s="62">
        <v>75</v>
      </c>
      <c r="B73" s="87">
        <f>+'5K'!K81</f>
        <v>96.048057058630391</v>
      </c>
      <c r="C73" s="88">
        <f>'8K'!F81</f>
        <v>88.93673877234653</v>
      </c>
      <c r="D73" s="88">
        <f>'10K'!F81</f>
        <v>48.728246318607759</v>
      </c>
      <c r="E73" s="88">
        <f>'12K'!F81</f>
        <v>81.033701916627123</v>
      </c>
      <c r="F73" s="88">
        <f>'15K'!F81</f>
        <v>85.430687958805365</v>
      </c>
      <c r="G73" s="88" t="e">
        <f>'10MI'!#REF!</f>
        <v>#REF!</v>
      </c>
      <c r="H73" s="88"/>
      <c r="I73" s="88">
        <f>H.Marathon!K81</f>
        <v>94.724308036256687</v>
      </c>
      <c r="J73" s="88">
        <f>'25K'!F81</f>
        <v>76.057463052505639</v>
      </c>
      <c r="K73" s="88">
        <f>'30K'!F81</f>
        <v>57.562644735513921</v>
      </c>
      <c r="L73" s="88">
        <f>Marathon!K81</f>
        <v>89.425355047508219</v>
      </c>
      <c r="M73" s="52"/>
    </row>
    <row r="74" spans="1:13" x14ac:dyDescent="0.2">
      <c r="A74" s="54">
        <v>76</v>
      </c>
      <c r="B74" s="85">
        <f>+'5K'!K82</f>
        <v>96.074216245237025</v>
      </c>
      <c r="C74" s="86">
        <f>'8K'!F82</f>
        <v>93.243688248187169</v>
      </c>
      <c r="D74" s="86">
        <f>'10K'!F82</f>
        <v>49.564270152505443</v>
      </c>
      <c r="E74" s="86">
        <f>'12K'!F82</f>
        <v>84.828604393909629</v>
      </c>
      <c r="F74" s="86">
        <f>'15K'!F82</f>
        <v>80.184731548848291</v>
      </c>
      <c r="G74" s="86" t="e">
        <f>'10MI'!#REF!</f>
        <v>#REF!</v>
      </c>
      <c r="H74" s="86"/>
      <c r="I74" s="86">
        <f>H.Marathon!K82</f>
        <v>99.840664749288791</v>
      </c>
      <c r="J74" s="86">
        <f>'25K'!F82</f>
        <v>0</v>
      </c>
      <c r="K74" s="86"/>
      <c r="L74" s="86">
        <f>Marathon!K82</f>
        <v>95.931429301971235</v>
      </c>
      <c r="M74" s="52"/>
    </row>
    <row r="75" spans="1:13" x14ac:dyDescent="0.2">
      <c r="A75" s="54">
        <v>77</v>
      </c>
      <c r="B75" s="85">
        <f>+'5K'!K83</f>
        <v>96.142970252233923</v>
      </c>
      <c r="C75" s="86">
        <f>'8K'!F83</f>
        <v>88.997705586577496</v>
      </c>
      <c r="D75" s="86">
        <f>'10K'!F83</f>
        <v>50.429481850928227</v>
      </c>
      <c r="E75" s="86">
        <f>'12K'!F83</f>
        <v>83.817912105122559</v>
      </c>
      <c r="F75" s="86">
        <f>'15K'!F83</f>
        <v>75.095820619670391</v>
      </c>
      <c r="G75" s="86" t="e">
        <f>'10MI'!#REF!</f>
        <v>#REF!</v>
      </c>
      <c r="H75" s="86"/>
      <c r="I75" s="86">
        <f>H.Marathon!K83</f>
        <v>91.348187701637428</v>
      </c>
      <c r="J75" s="86">
        <f>'25K'!F83</f>
        <v>78.963688717923418</v>
      </c>
      <c r="K75" s="86">
        <f>'30K'!F83</f>
        <v>72.479207937938313</v>
      </c>
      <c r="L75" s="86">
        <f>Marathon!K83</f>
        <v>86.655075311490734</v>
      </c>
      <c r="M75" s="52"/>
    </row>
    <row r="76" spans="1:13" x14ac:dyDescent="0.2">
      <c r="A76" s="54">
        <v>78</v>
      </c>
      <c r="B76" s="85">
        <f>+'5K'!K84</f>
        <v>98.727708087630901</v>
      </c>
      <c r="C76" s="86">
        <f>'8K'!F84</f>
        <v>85.160740898445823</v>
      </c>
      <c r="D76" s="86">
        <f>'10K'!F84</f>
        <v>51.325437112239143</v>
      </c>
      <c r="E76" s="86">
        <f>'12K'!F84</f>
        <v>63.525151842758774</v>
      </c>
      <c r="F76" s="86">
        <f>'15K'!F84</f>
        <v>73.11273052764723</v>
      </c>
      <c r="G76" s="86" t="e">
        <f>'10MI'!#REF!</f>
        <v>#REF!</v>
      </c>
      <c r="H76" s="86"/>
      <c r="I76" s="86">
        <f>H.Marathon!K84</f>
        <v>94.17904862634856</v>
      </c>
      <c r="J76" s="86"/>
      <c r="K76" s="86"/>
      <c r="L76" s="86">
        <f>Marathon!K84</f>
        <v>90.33542157443452</v>
      </c>
      <c r="M76" s="52"/>
    </row>
    <row r="77" spans="1:13" x14ac:dyDescent="0.2">
      <c r="A77" s="54">
        <v>79</v>
      </c>
      <c r="B77" s="85">
        <f>+'5K'!K85</f>
        <v>95.46889917015497</v>
      </c>
      <c r="C77" s="86">
        <f>'8K'!F85</f>
        <v>75.344694027422918</v>
      </c>
      <c r="D77" s="86">
        <f>'10K'!F85</f>
        <v>52.289835085904734</v>
      </c>
      <c r="E77" s="86">
        <f>'12K'!F85</f>
        <v>79.353722709069956</v>
      </c>
      <c r="F77" s="86">
        <f>'15K'!F85</f>
        <v>68.4842323505992</v>
      </c>
      <c r="G77" s="86" t="e">
        <f>'10MI'!#REF!</f>
        <v>#REF!</v>
      </c>
      <c r="H77" s="86"/>
      <c r="I77" s="86">
        <f>H.Marathon!K85</f>
        <v>89.26102814506929</v>
      </c>
      <c r="J77" s="86">
        <f>'25K'!F85</f>
        <v>79.49690520603987</v>
      </c>
      <c r="K77" s="86"/>
      <c r="L77" s="86">
        <f>Marathon!K85</f>
        <v>95.679847901870801</v>
      </c>
      <c r="M77" s="52"/>
    </row>
    <row r="78" spans="1:13" x14ac:dyDescent="0.2">
      <c r="A78" s="62">
        <v>80</v>
      </c>
      <c r="B78" s="87">
        <f>+'5K'!K86</f>
        <v>97.296360862957116</v>
      </c>
      <c r="C78" s="88">
        <f>'8K'!F86</f>
        <v>92.649892475304114</v>
      </c>
      <c r="D78" s="88">
        <f>'10K'!F86</f>
        <v>53.394355453852015</v>
      </c>
      <c r="E78" s="88"/>
      <c r="F78" s="88">
        <f>'15K'!F86</f>
        <v>94.049509862784689</v>
      </c>
      <c r="G78" s="88" t="e">
        <f>'10MI'!#REF!</f>
        <v>#REF!</v>
      </c>
      <c r="H78" s="88">
        <f>'20K'!F86</f>
        <v>74.200579247123514</v>
      </c>
      <c r="I78" s="88">
        <f>H.Marathon!K86</f>
        <v>92.526586320611216</v>
      </c>
      <c r="J78" s="88">
        <f>'25K'!F86</f>
        <v>73.697291962829041</v>
      </c>
      <c r="K78" s="88"/>
      <c r="L78" s="88">
        <f>Marathon!K86</f>
        <v>98.053030550515786</v>
      </c>
      <c r="M78" s="52"/>
    </row>
    <row r="79" spans="1:13" x14ac:dyDescent="0.2">
      <c r="A79" s="54">
        <v>81</v>
      </c>
      <c r="B79" s="85">
        <f>+'5K'!K87</f>
        <v>93.167639674785946</v>
      </c>
      <c r="C79" s="86">
        <f>'8K'!F87</f>
        <v>0</v>
      </c>
      <c r="D79" s="86">
        <f>'10K'!F87</f>
        <v>54.625127558676986</v>
      </c>
      <c r="E79" s="86"/>
      <c r="F79" s="86">
        <f>'15K'!F87</f>
        <v>74.754061188617996</v>
      </c>
      <c r="G79" s="86" t="e">
        <f>'10MI'!#REF!</f>
        <v>#REF!</v>
      </c>
      <c r="H79" s="86"/>
      <c r="I79" s="86">
        <f>H.Marathon!K87</f>
        <v>94.125851430867499</v>
      </c>
      <c r="J79" s="86"/>
      <c r="K79" s="86"/>
      <c r="L79" s="86">
        <f>Marathon!K87</f>
        <v>103.22985079783106</v>
      </c>
      <c r="M79" s="52"/>
    </row>
    <row r="80" spans="1:13" x14ac:dyDescent="0.2">
      <c r="A80" s="54">
        <v>82</v>
      </c>
      <c r="B80" s="85">
        <f>+'5K'!K88</f>
        <v>86.04109727705233</v>
      </c>
      <c r="C80" s="86">
        <f>'8K'!F88</f>
        <v>87.392141074269432</v>
      </c>
      <c r="D80" s="86">
        <f>'10K'!F88</f>
        <v>56.017236072637736</v>
      </c>
      <c r="E80" s="86"/>
      <c r="F80" s="86"/>
      <c r="G80" s="86" t="e">
        <f>'10MI'!#REF!</f>
        <v>#REF!</v>
      </c>
      <c r="H80" s="86"/>
      <c r="I80" s="86">
        <f>H.Marathon!K88</f>
        <v>89.073537860618131</v>
      </c>
      <c r="J80" s="86"/>
      <c r="K80" s="86"/>
      <c r="L80" s="86">
        <f>Marathon!K88</f>
        <v>96.351267110195494</v>
      </c>
      <c r="M80" s="52"/>
    </row>
    <row r="81" spans="1:13" x14ac:dyDescent="0.2">
      <c r="A81" s="54">
        <v>83</v>
      </c>
      <c r="B81" s="85">
        <f>+'5K'!K89</f>
        <v>86.641438718333973</v>
      </c>
      <c r="C81" s="86">
        <f>'8K'!F89</f>
        <v>86.038160525909746</v>
      </c>
      <c r="D81" s="86">
        <f>'10K'!F89</f>
        <v>57.580359402682859</v>
      </c>
      <c r="E81" s="86"/>
      <c r="F81" s="86"/>
      <c r="G81" s="86" t="e">
        <f>'10MI'!#REF!</f>
        <v>#REF!</v>
      </c>
      <c r="H81" s="86"/>
      <c r="I81" s="86">
        <f>H.Marathon!K89</f>
        <v>91.526466575440736</v>
      </c>
      <c r="J81" s="86"/>
      <c r="K81" s="86"/>
      <c r="L81" s="86">
        <f>Marathon!K89</f>
        <v>93.931765088566294</v>
      </c>
      <c r="M81" s="52"/>
    </row>
    <row r="82" spans="1:13" x14ac:dyDescent="0.2">
      <c r="A82" s="54">
        <v>84</v>
      </c>
      <c r="B82" s="85">
        <f>+'5K'!K90</f>
        <v>84.790355845172797</v>
      </c>
      <c r="C82" s="86">
        <f>'8K'!F90</f>
        <v>68.114213453275667</v>
      </c>
      <c r="D82" s="86"/>
      <c r="E82" s="86">
        <f>'12K'!F90</f>
        <v>67.459397874904042</v>
      </c>
      <c r="F82" s="86"/>
      <c r="G82" s="86" t="e">
        <f>'10MI'!#REF!</f>
        <v>#REF!</v>
      </c>
      <c r="H82" s="86"/>
      <c r="I82" s="86">
        <f>H.Marathon!K90</f>
        <v>89.818168210764952</v>
      </c>
      <c r="J82" s="86"/>
      <c r="K82" s="86"/>
      <c r="L82" s="86">
        <f>Marathon!K90</f>
        <v>82.63929441740332</v>
      </c>
      <c r="M82" s="52"/>
    </row>
    <row r="83" spans="1:13" x14ac:dyDescent="0.2">
      <c r="A83" s="62">
        <v>85</v>
      </c>
      <c r="B83" s="87">
        <f>+'5K'!K91</f>
        <v>79.169331019152906</v>
      </c>
      <c r="C83" s="88">
        <f>'8K'!F91</f>
        <v>84.120608365918741</v>
      </c>
      <c r="D83" s="88">
        <f>'10K'!F91</f>
        <v>61.341422312099759</v>
      </c>
      <c r="E83" s="88"/>
      <c r="F83" s="88"/>
      <c r="G83" s="88" t="e">
        <f>'10MI'!#REF!</f>
        <v>#REF!</v>
      </c>
      <c r="H83" s="88"/>
      <c r="I83" s="88">
        <f>H.Marathon!K91</f>
        <v>100.6954001602395</v>
      </c>
      <c r="J83" s="88"/>
      <c r="K83" s="88"/>
      <c r="L83" s="88">
        <f>Marathon!K91</f>
        <v>95.114457254428942</v>
      </c>
      <c r="M83" s="52"/>
    </row>
    <row r="84" spans="1:13" x14ac:dyDescent="0.2">
      <c r="A84" s="54">
        <v>86</v>
      </c>
      <c r="B84" s="85">
        <f>+'5K'!K92</f>
        <v>82.770365325359165</v>
      </c>
      <c r="C84" s="86">
        <f>'8K'!F92</f>
        <v>0</v>
      </c>
      <c r="D84" s="86"/>
      <c r="E84" s="86"/>
      <c r="F84" s="86"/>
      <c r="G84" s="86"/>
      <c r="H84" s="86"/>
      <c r="I84" s="86"/>
      <c r="J84" s="86"/>
      <c r="K84" s="86"/>
      <c r="L84" s="86">
        <f>Marathon!K92</f>
        <v>79.33906886548327</v>
      </c>
      <c r="M84" s="52"/>
    </row>
    <row r="85" spans="1:13" x14ac:dyDescent="0.2">
      <c r="A85" s="54">
        <v>87</v>
      </c>
      <c r="B85" s="85"/>
      <c r="C85" s="86">
        <f>'8K'!F93</f>
        <v>0</v>
      </c>
      <c r="D85" s="86"/>
      <c r="E85" s="86"/>
      <c r="F85" s="86"/>
      <c r="G85" s="86"/>
      <c r="H85" s="86"/>
      <c r="I85" s="86">
        <f>H.Marathon!K93</f>
        <v>88.378479364146528</v>
      </c>
      <c r="J85" s="86"/>
      <c r="K85" s="86"/>
      <c r="L85" s="86">
        <f>Marathon!K93</f>
        <v>76.540104121945319</v>
      </c>
      <c r="M85" s="52"/>
    </row>
    <row r="86" spans="1:13" x14ac:dyDescent="0.2">
      <c r="A86" s="54">
        <v>88</v>
      </c>
      <c r="B86" s="85"/>
      <c r="C86" s="86">
        <f>'8K'!F94</f>
        <v>0</v>
      </c>
      <c r="D86" s="86"/>
      <c r="E86" s="86"/>
      <c r="F86" s="86"/>
      <c r="G86" s="86"/>
      <c r="H86" s="86"/>
      <c r="I86" s="86"/>
      <c r="J86" s="86"/>
      <c r="K86" s="86"/>
      <c r="L86" s="86">
        <f>Marathon!K94</f>
        <v>88.13756472533926</v>
      </c>
      <c r="M86" s="52"/>
    </row>
    <row r="87" spans="1:13" x14ac:dyDescent="0.2">
      <c r="A87" s="54">
        <v>89</v>
      </c>
      <c r="B87" s="85"/>
      <c r="C87" s="86">
        <f>'8K'!F95</f>
        <v>0</v>
      </c>
      <c r="D87" s="86"/>
      <c r="E87" s="86"/>
      <c r="F87" s="86"/>
      <c r="G87" s="86" t="e">
        <f>'10MI'!#REF!</f>
        <v>#REF!</v>
      </c>
      <c r="H87" s="86"/>
      <c r="I87" s="86"/>
      <c r="J87" s="86"/>
      <c r="K87" s="86"/>
      <c r="L87" s="86">
        <f>Marathon!K95</f>
        <v>74.890707886075305</v>
      </c>
      <c r="M87" s="52"/>
    </row>
    <row r="88" spans="1:13" x14ac:dyDescent="0.2">
      <c r="A88" s="62">
        <v>90</v>
      </c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>
        <f>Marathon!J96</f>
        <v>98.546040200574467</v>
      </c>
      <c r="M88" s="52"/>
    </row>
    <row r="89" spans="1:13" x14ac:dyDescent="0.2">
      <c r="A89" s="54">
        <v>91</v>
      </c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52"/>
    </row>
    <row r="90" spans="1:13" x14ac:dyDescent="0.2">
      <c r="A90" s="54">
        <v>92</v>
      </c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52"/>
    </row>
    <row r="91" spans="1:13" x14ac:dyDescent="0.2">
      <c r="A91" s="54">
        <v>93</v>
      </c>
      <c r="B91" s="85">
        <f>+'5K'!K99</f>
        <v>83.349810006748129</v>
      </c>
      <c r="C91" s="86"/>
      <c r="D91" s="86"/>
      <c r="E91" s="86"/>
      <c r="F91" s="86"/>
      <c r="G91" s="86"/>
      <c r="H91" s="86"/>
      <c r="I91" s="86">
        <f>H.Marathon!K99</f>
        <v>70.2360818861181</v>
      </c>
      <c r="J91" s="86"/>
      <c r="K91" s="86"/>
      <c r="L91" s="86"/>
      <c r="M91" s="52"/>
    </row>
    <row r="92" spans="1:13" x14ac:dyDescent="0.2">
      <c r="A92" s="54">
        <v>94</v>
      </c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52"/>
    </row>
    <row r="93" spans="1:13" x14ac:dyDescent="0.2">
      <c r="A93" s="62">
        <v>95</v>
      </c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52"/>
    </row>
    <row r="94" spans="1:13" x14ac:dyDescent="0.2">
      <c r="A94" s="54">
        <v>96</v>
      </c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52"/>
    </row>
    <row r="95" spans="1:13" x14ac:dyDescent="0.2">
      <c r="A95" s="54">
        <v>97</v>
      </c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52"/>
    </row>
    <row r="96" spans="1:13" x14ac:dyDescent="0.2">
      <c r="A96" s="54">
        <v>98</v>
      </c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52"/>
    </row>
    <row r="97" spans="1:13" x14ac:dyDescent="0.2">
      <c r="A97" s="54">
        <v>99</v>
      </c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52"/>
    </row>
    <row r="98" spans="1:13" ht="15.75" thickBot="1" x14ac:dyDescent="0.25">
      <c r="A98" s="62">
        <v>100</v>
      </c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52"/>
    </row>
    <row r="99" spans="1:13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 x14ac:dyDescent="0.2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 x14ac:dyDescent="0.25">
      <c r="A1" s="110" t="s">
        <v>225</v>
      </c>
      <c r="B1" s="132"/>
      <c r="C1" s="132"/>
      <c r="D1" s="112"/>
      <c r="G1" s="110" t="s">
        <v>226</v>
      </c>
      <c r="H1" s="111"/>
      <c r="I1" s="111"/>
    </row>
    <row r="2" spans="1:11" ht="16.5" thickBot="1" x14ac:dyDescent="0.3">
      <c r="A2" s="132" t="s">
        <v>227</v>
      </c>
      <c r="B2" s="132"/>
      <c r="C2" s="132"/>
      <c r="D2" s="112"/>
      <c r="G2" s="132" t="s">
        <v>227</v>
      </c>
      <c r="H2" s="111"/>
      <c r="I2" s="111"/>
    </row>
    <row r="3" spans="1:11" ht="11.1" customHeight="1" thickBot="1" x14ac:dyDescent="0.25">
      <c r="A3" s="113" t="s">
        <v>71</v>
      </c>
      <c r="B3" s="113" t="s">
        <v>204</v>
      </c>
      <c r="C3" s="114" t="s">
        <v>209</v>
      </c>
      <c r="D3" s="114" t="s">
        <v>9</v>
      </c>
      <c r="E3" s="115" t="s">
        <v>10</v>
      </c>
      <c r="F3" s="116"/>
      <c r="G3" s="113" t="s">
        <v>71</v>
      </c>
      <c r="H3" s="113" t="s">
        <v>204</v>
      </c>
      <c r="I3" s="114" t="s">
        <v>209</v>
      </c>
      <c r="J3" s="114" t="s">
        <v>9</v>
      </c>
      <c r="K3" s="115" t="s">
        <v>10</v>
      </c>
    </row>
    <row r="4" spans="1:11" ht="11.1" customHeight="1" x14ac:dyDescent="0.2">
      <c r="A4" s="117">
        <v>5</v>
      </c>
      <c r="B4" s="118">
        <v>72.690064463317299</v>
      </c>
      <c r="C4" s="118"/>
      <c r="D4" s="118"/>
      <c r="E4" s="119">
        <v>74.237930511469628</v>
      </c>
      <c r="F4" s="116"/>
      <c r="G4" s="117">
        <v>5</v>
      </c>
      <c r="H4" s="118">
        <v>75.009418507685083</v>
      </c>
      <c r="I4" s="118"/>
      <c r="J4" s="118"/>
      <c r="K4" s="119">
        <v>65.882146124897304</v>
      </c>
    </row>
    <row r="5" spans="1:11" ht="11.1" customHeight="1" x14ac:dyDescent="0.2">
      <c r="A5" s="120">
        <v>6</v>
      </c>
      <c r="B5" s="121">
        <v>87.567902103818852</v>
      </c>
      <c r="C5" s="122">
        <v>76.902118982958484</v>
      </c>
      <c r="D5" s="122">
        <v>59.135344845293261</v>
      </c>
      <c r="E5" s="123">
        <v>85.810190351398703</v>
      </c>
      <c r="F5" s="116"/>
      <c r="G5" s="120">
        <v>6</v>
      </c>
      <c r="H5" s="121">
        <v>90.178722829079575</v>
      </c>
      <c r="I5" s="122">
        <v>80.110344516737428</v>
      </c>
      <c r="J5" s="122">
        <v>63.705465531597682</v>
      </c>
      <c r="K5" s="123">
        <v>77.492639200719267</v>
      </c>
    </row>
    <row r="6" spans="1:11" ht="11.1" customHeight="1" x14ac:dyDescent="0.2">
      <c r="A6" s="120">
        <v>7</v>
      </c>
      <c r="B6" s="121">
        <v>86.287061896391393</v>
      </c>
      <c r="C6" s="122">
        <v>79.566424193089361</v>
      </c>
      <c r="D6" s="122">
        <v>89.125497906927166</v>
      </c>
      <c r="E6" s="123">
        <v>84.069137465342294</v>
      </c>
      <c r="F6" s="116"/>
      <c r="G6" s="120">
        <v>7</v>
      </c>
      <c r="H6" s="121">
        <v>88.655941899338472</v>
      </c>
      <c r="I6" s="122">
        <v>82.674323580942939</v>
      </c>
      <c r="J6" s="122">
        <v>94.843040586420912</v>
      </c>
      <c r="K6" s="123">
        <v>77.057829088713063</v>
      </c>
    </row>
    <row r="7" spans="1:11" ht="11.1" customHeight="1" x14ac:dyDescent="0.2">
      <c r="A7" s="120">
        <v>8</v>
      </c>
      <c r="B7" s="121">
        <v>87.50163326528309</v>
      </c>
      <c r="C7" s="122">
        <v>79.401643177741008</v>
      </c>
      <c r="D7" s="122">
        <v>75.569163021586505</v>
      </c>
      <c r="E7" s="123">
        <v>95.772068088718626</v>
      </c>
      <c r="F7" s="116"/>
      <c r="G7" s="120">
        <v>8</v>
      </c>
      <c r="H7" s="121">
        <v>89.686389169285391</v>
      </c>
      <c r="I7" s="122">
        <v>82.285675429307418</v>
      </c>
      <c r="J7" s="122">
        <v>79.596700285420923</v>
      </c>
      <c r="K7" s="123">
        <v>88.924255752682484</v>
      </c>
    </row>
    <row r="8" spans="1:11" ht="11.1" customHeight="1" x14ac:dyDescent="0.2">
      <c r="A8" s="120">
        <v>9</v>
      </c>
      <c r="B8" s="121">
        <v>93.423353608024641</v>
      </c>
      <c r="C8" s="122">
        <v>95.724139439986445</v>
      </c>
      <c r="D8" s="122">
        <v>80.258825976738251</v>
      </c>
      <c r="E8" s="123">
        <v>92.621625645983116</v>
      </c>
      <c r="F8" s="116"/>
      <c r="G8" s="120">
        <v>9</v>
      </c>
      <c r="H8" s="121">
        <v>95.500235840311504</v>
      </c>
      <c r="I8" s="122">
        <v>98.918075397748495</v>
      </c>
      <c r="J8" s="122">
        <v>83.810658097698166</v>
      </c>
      <c r="K8" s="123">
        <v>86.963435070455674</v>
      </c>
    </row>
    <row r="9" spans="1:11" ht="11.1" customHeight="1" x14ac:dyDescent="0.2">
      <c r="A9" s="124">
        <v>10</v>
      </c>
      <c r="B9" s="125">
        <v>93.142049492202773</v>
      </c>
      <c r="C9" s="126">
        <v>97.094847475197867</v>
      </c>
      <c r="D9" s="126">
        <v>69.299799388484544</v>
      </c>
      <c r="E9" s="127">
        <v>95.385149089922947</v>
      </c>
      <c r="F9" s="116"/>
      <c r="G9" s="124">
        <v>10</v>
      </c>
      <c r="H9" s="125">
        <v>94.923754048053482</v>
      </c>
      <c r="I9" s="126">
        <v>100.01473293950609</v>
      </c>
      <c r="J9" s="126">
        <v>71.842391896207573</v>
      </c>
      <c r="K9" s="127">
        <v>90.419180315242528</v>
      </c>
    </row>
    <row r="10" spans="1:11" ht="11.1" customHeight="1" x14ac:dyDescent="0.2">
      <c r="A10" s="120">
        <v>11</v>
      </c>
      <c r="B10" s="121">
        <v>93.748911277423943</v>
      </c>
      <c r="C10" s="122"/>
      <c r="D10" s="122">
        <v>84.684205415925845</v>
      </c>
      <c r="E10" s="123">
        <v>96.643222269871785</v>
      </c>
      <c r="F10" s="116"/>
      <c r="G10" s="120">
        <v>11</v>
      </c>
      <c r="H10" s="121">
        <v>95.251303254992905</v>
      </c>
      <c r="I10" s="122"/>
      <c r="J10" s="122">
        <v>87.254252535174317</v>
      </c>
      <c r="K10" s="123">
        <v>92.399586441058375</v>
      </c>
    </row>
    <row r="11" spans="1:11" ht="11.1" customHeight="1" x14ac:dyDescent="0.2">
      <c r="A11" s="120">
        <v>12</v>
      </c>
      <c r="B11" s="121">
        <v>88.317380840658146</v>
      </c>
      <c r="C11" s="122">
        <v>96.882141065507639</v>
      </c>
      <c r="D11" s="122">
        <v>91.992313634634954</v>
      </c>
      <c r="E11" s="123">
        <v>90.987385363313408</v>
      </c>
      <c r="F11" s="116"/>
      <c r="G11" s="120">
        <v>12</v>
      </c>
      <c r="H11" s="121">
        <v>89.426768358831055</v>
      </c>
      <c r="I11" s="122">
        <v>99.130138481535425</v>
      </c>
      <c r="J11" s="122">
        <v>94.295757486352784</v>
      </c>
      <c r="K11" s="123">
        <v>87.636081577122425</v>
      </c>
    </row>
    <row r="12" spans="1:11" ht="11.1" customHeight="1" x14ac:dyDescent="0.2">
      <c r="A12" s="120">
        <v>13</v>
      </c>
      <c r="B12" s="121">
        <v>95.547589908883339</v>
      </c>
      <c r="C12" s="122">
        <v>90.908546002721266</v>
      </c>
      <c r="D12" s="122">
        <v>96.009462692642984</v>
      </c>
      <c r="E12" s="123">
        <v>93.738328136018922</v>
      </c>
      <c r="F12" s="116"/>
      <c r="G12" s="120">
        <v>13</v>
      </c>
      <c r="H12" s="121">
        <v>96.393490850016533</v>
      </c>
      <c r="I12" s="122">
        <v>92.669874062659503</v>
      </c>
      <c r="J12" s="122">
        <v>97.988711560158123</v>
      </c>
      <c r="K12" s="123">
        <v>90.869629850922792</v>
      </c>
    </row>
    <row r="13" spans="1:11" ht="11.1" customHeight="1" x14ac:dyDescent="0.2">
      <c r="A13" s="120">
        <v>14</v>
      </c>
      <c r="B13" s="121">
        <v>95.422595296869574</v>
      </c>
      <c r="C13" s="122">
        <v>96.858258688611556</v>
      </c>
      <c r="D13" s="122">
        <v>95.301174390340321</v>
      </c>
      <c r="E13" s="123">
        <v>97.832239851852705</v>
      </c>
      <c r="F13" s="116"/>
      <c r="G13" s="120">
        <v>14</v>
      </c>
      <c r="H13" s="121">
        <v>95.900024981631773</v>
      </c>
      <c r="I13" s="122">
        <v>98.352243263357693</v>
      </c>
      <c r="J13" s="122">
        <v>96.917594378462439</v>
      </c>
      <c r="K13" s="123">
        <v>95.384059542756631</v>
      </c>
    </row>
    <row r="14" spans="1:11" ht="11.1" customHeight="1" x14ac:dyDescent="0.2">
      <c r="A14" s="124">
        <v>15</v>
      </c>
      <c r="B14" s="125">
        <v>95.466420116752857</v>
      </c>
      <c r="C14" s="126">
        <v>95.375573812466669</v>
      </c>
      <c r="D14" s="126">
        <v>96.848790449326415</v>
      </c>
      <c r="E14" s="127">
        <v>97.80407286252958</v>
      </c>
      <c r="F14" s="116"/>
      <c r="G14" s="124">
        <v>15</v>
      </c>
      <c r="H14" s="125">
        <v>95.551567649647112</v>
      </c>
      <c r="I14" s="126">
        <v>96.446528348920225</v>
      </c>
      <c r="J14" s="126">
        <v>98.2035675608915</v>
      </c>
      <c r="K14" s="127">
        <v>95.835558684152417</v>
      </c>
    </row>
    <row r="15" spans="1:11" ht="11.1" customHeight="1" x14ac:dyDescent="0.2">
      <c r="A15" s="120">
        <v>16</v>
      </c>
      <c r="B15" s="121">
        <v>99.924269106859327</v>
      </c>
      <c r="C15" s="122">
        <v>95.957884822488964</v>
      </c>
      <c r="D15" s="122">
        <v>95.23101634181117</v>
      </c>
      <c r="E15" s="123">
        <v>94.368165930014243</v>
      </c>
      <c r="F15" s="116"/>
      <c r="G15" s="120">
        <v>16</v>
      </c>
      <c r="H15" s="121">
        <v>99.596219390462153</v>
      </c>
      <c r="I15" s="122">
        <v>96.62759089364593</v>
      </c>
      <c r="J15" s="122">
        <v>96.315335225745841</v>
      </c>
      <c r="K15" s="123">
        <v>92.893663337357765</v>
      </c>
    </row>
    <row r="16" spans="1:11" ht="11.1" customHeight="1" x14ac:dyDescent="0.2">
      <c r="A16" s="120">
        <v>17</v>
      </c>
      <c r="B16" s="121">
        <v>100.78311201906709</v>
      </c>
      <c r="C16" s="122">
        <v>98.277996701315232</v>
      </c>
      <c r="D16" s="122">
        <v>96.489829471203734</v>
      </c>
      <c r="E16" s="123">
        <v>97.71021375387005</v>
      </c>
      <c r="F16" s="116"/>
      <c r="G16" s="120">
        <v>17</v>
      </c>
      <c r="H16" s="121">
        <v>100.04516711833784</v>
      </c>
      <c r="I16" s="122">
        <v>98.55994177381902</v>
      </c>
      <c r="J16" s="122">
        <v>97.347395453264483</v>
      </c>
      <c r="K16" s="123">
        <v>96.60897159066046</v>
      </c>
    </row>
    <row r="17" spans="1:11" ht="11.1" customHeight="1" x14ac:dyDescent="0.2">
      <c r="A17" s="120">
        <v>18</v>
      </c>
      <c r="B17" s="121">
        <v>99.182802952922245</v>
      </c>
      <c r="C17" s="122">
        <v>97.399184886557777</v>
      </c>
      <c r="D17" s="122">
        <v>97.804601164226341</v>
      </c>
      <c r="E17" s="123">
        <v>96.670814211449695</v>
      </c>
      <c r="F17" s="116"/>
      <c r="G17" s="120">
        <v>18</v>
      </c>
      <c r="H17" s="121">
        <v>98.293727395770929</v>
      </c>
      <c r="I17" s="122">
        <v>97.389339623757166</v>
      </c>
      <c r="J17" s="122">
        <v>98.382186426396828</v>
      </c>
      <c r="K17" s="123">
        <v>95.967256279252737</v>
      </c>
    </row>
    <row r="18" spans="1:11" ht="11.1" customHeight="1" x14ac:dyDescent="0.2">
      <c r="A18" s="120">
        <v>19</v>
      </c>
      <c r="B18" s="121">
        <v>100.05350834584847</v>
      </c>
      <c r="C18" s="122">
        <v>97.864263019993274</v>
      </c>
      <c r="D18" s="122">
        <v>97.420778717580021</v>
      </c>
      <c r="E18" s="123">
        <v>94.743771795148788</v>
      </c>
      <c r="F18" s="116"/>
      <c r="G18" s="120">
        <v>19</v>
      </c>
      <c r="H18" s="121">
        <v>99.43883277216608</v>
      </c>
      <c r="I18" s="122">
        <v>97.746507965722756</v>
      </c>
      <c r="J18" s="122">
        <v>97.62224697215693</v>
      </c>
      <c r="K18" s="123">
        <v>94.392270786784138</v>
      </c>
    </row>
    <row r="19" spans="1:11" ht="11.1" customHeight="1" x14ac:dyDescent="0.2">
      <c r="A19" s="124">
        <v>20</v>
      </c>
      <c r="B19" s="125">
        <v>99.036270026405219</v>
      </c>
      <c r="C19" s="126">
        <v>98.524258188123738</v>
      </c>
      <c r="D19" s="126">
        <v>98.000779143409716</v>
      </c>
      <c r="E19" s="127">
        <v>95.095806830863467</v>
      </c>
      <c r="F19" s="116"/>
      <c r="G19" s="124">
        <v>20</v>
      </c>
      <c r="H19" s="125">
        <v>98.773690078037902</v>
      </c>
      <c r="I19" s="126">
        <v>98.484848484848484</v>
      </c>
      <c r="J19" s="126">
        <v>97.742595773502245</v>
      </c>
      <c r="K19" s="127">
        <v>95.029239766081858</v>
      </c>
    </row>
    <row r="20" spans="1:11" ht="11.1" customHeight="1" x14ac:dyDescent="0.2">
      <c r="A20" s="120">
        <v>21</v>
      </c>
      <c r="B20" s="121">
        <v>96.83751363140675</v>
      </c>
      <c r="C20" s="122">
        <v>96.347273689782952</v>
      </c>
      <c r="D20" s="122">
        <v>98.528311299575975</v>
      </c>
      <c r="E20" s="123">
        <v>94.94040663706474</v>
      </c>
      <c r="F20" s="116"/>
      <c r="G20" s="120">
        <v>21</v>
      </c>
      <c r="H20" s="121">
        <v>96.619411123227906</v>
      </c>
      <c r="I20" s="122">
        <v>96.347273689782952</v>
      </c>
      <c r="J20" s="122">
        <v>97.766199780580862</v>
      </c>
      <c r="K20" s="123">
        <v>94.94040663706474</v>
      </c>
    </row>
    <row r="21" spans="1:11" ht="11.1" customHeight="1" x14ac:dyDescent="0.2">
      <c r="A21" s="120">
        <v>22</v>
      </c>
      <c r="B21" s="121">
        <v>100.22573363431152</v>
      </c>
      <c r="C21" s="122">
        <v>98.8056460369164</v>
      </c>
      <c r="D21" s="122">
        <v>98.356573705179301</v>
      </c>
      <c r="E21" s="123">
        <v>96.818398474737833</v>
      </c>
      <c r="F21" s="116"/>
      <c r="G21" s="120">
        <v>22</v>
      </c>
      <c r="H21" s="121">
        <v>100</v>
      </c>
      <c r="I21" s="122">
        <v>98.8056460369164</v>
      </c>
      <c r="J21" s="122">
        <v>97.410358565737056</v>
      </c>
      <c r="K21" s="123">
        <v>96.818398474737833</v>
      </c>
    </row>
    <row r="22" spans="1:11" ht="11.1" customHeight="1" x14ac:dyDescent="0.2">
      <c r="A22" s="120">
        <v>23</v>
      </c>
      <c r="B22" s="121">
        <v>99.107142857142861</v>
      </c>
      <c r="C22" s="122">
        <v>99.020674646354735</v>
      </c>
      <c r="D22" s="122">
        <v>98.185433755903574</v>
      </c>
      <c r="E22" s="123">
        <v>97.061283000836212</v>
      </c>
      <c r="F22" s="116"/>
      <c r="G22" s="120">
        <v>23</v>
      </c>
      <c r="H22" s="121">
        <v>98.883928571428555</v>
      </c>
      <c r="I22" s="122">
        <v>99.020674646354735</v>
      </c>
      <c r="J22" s="122">
        <v>97.240865026099925</v>
      </c>
      <c r="K22" s="123">
        <v>97.061283000836212</v>
      </c>
    </row>
    <row r="23" spans="1:11" ht="11.1" customHeight="1" x14ac:dyDescent="0.2">
      <c r="A23" s="120">
        <v>24</v>
      </c>
      <c r="B23" s="121">
        <v>99.4400895856663</v>
      </c>
      <c r="C23" s="122">
        <v>99.020674646354735</v>
      </c>
      <c r="D23" s="122">
        <v>97.482724580454089</v>
      </c>
      <c r="E23" s="123">
        <v>97.445430558887011</v>
      </c>
      <c r="F23" s="116"/>
      <c r="G23" s="120">
        <v>24</v>
      </c>
      <c r="H23" s="121">
        <v>99.216125419932808</v>
      </c>
      <c r="I23" s="122">
        <v>99.020674646354735</v>
      </c>
      <c r="J23" s="122">
        <v>96.544916090819328</v>
      </c>
      <c r="K23" s="123">
        <v>97.445430558887011</v>
      </c>
    </row>
    <row r="24" spans="1:11" ht="11.1" customHeight="1" x14ac:dyDescent="0.2">
      <c r="A24" s="124">
        <v>25</v>
      </c>
      <c r="B24" s="125">
        <v>99.217877094972081</v>
      </c>
      <c r="C24" s="126">
        <v>99.562363238512035</v>
      </c>
      <c r="D24" s="126">
        <v>98.55289421157687</v>
      </c>
      <c r="E24" s="127">
        <v>96.945471900727838</v>
      </c>
      <c r="F24" s="116"/>
      <c r="G24" s="124">
        <v>25</v>
      </c>
      <c r="H24" s="125">
        <v>98.994413407821241</v>
      </c>
      <c r="I24" s="126">
        <v>99.562363238512035</v>
      </c>
      <c r="J24" s="126">
        <v>97.604790419161674</v>
      </c>
      <c r="K24" s="127">
        <v>96.945471900727838</v>
      </c>
    </row>
    <row r="25" spans="1:11" ht="11.1" customHeight="1" x14ac:dyDescent="0.2">
      <c r="A25" s="120">
        <v>26</v>
      </c>
      <c r="B25" s="121">
        <v>99.4400895856663</v>
      </c>
      <c r="C25" s="122">
        <v>97.954790096878369</v>
      </c>
      <c r="D25" s="122">
        <v>97.386587771203153</v>
      </c>
      <c r="E25" s="123">
        <v>96.233566267914256</v>
      </c>
      <c r="F25" s="116"/>
      <c r="G25" s="120">
        <v>26</v>
      </c>
      <c r="H25" s="121">
        <v>99.216125419932808</v>
      </c>
      <c r="I25" s="122">
        <v>97.954790096878369</v>
      </c>
      <c r="J25" s="122">
        <v>96.449704142011825</v>
      </c>
      <c r="K25" s="123">
        <v>96.233566267914256</v>
      </c>
    </row>
    <row r="26" spans="1:11" ht="11.1" customHeight="1" x14ac:dyDescent="0.2">
      <c r="A26" s="120">
        <v>27</v>
      </c>
      <c r="B26" s="121">
        <v>98.996655518394661</v>
      </c>
      <c r="C26" s="122">
        <v>98.538170005414159</v>
      </c>
      <c r="D26" s="122">
        <v>98.848848848848846</v>
      </c>
      <c r="E26" s="123">
        <v>97.282088122605373</v>
      </c>
      <c r="F26" s="116"/>
      <c r="G26" s="120">
        <v>27</v>
      </c>
      <c r="H26" s="121">
        <v>98.773690078037902</v>
      </c>
      <c r="I26" s="122">
        <v>98.538170005414159</v>
      </c>
      <c r="J26" s="122">
        <v>97.897897897897892</v>
      </c>
      <c r="K26" s="123">
        <v>97.282088122605373</v>
      </c>
    </row>
    <row r="27" spans="1:11" ht="11.1" customHeight="1" x14ac:dyDescent="0.2">
      <c r="A27" s="120">
        <v>28</v>
      </c>
      <c r="B27" s="121">
        <v>97.582417582417591</v>
      </c>
      <c r="C27" s="122">
        <v>99.453551912568315</v>
      </c>
      <c r="D27" s="122">
        <v>99.52128999748048</v>
      </c>
      <c r="E27" s="123">
        <v>98.640281655942701</v>
      </c>
      <c r="F27" s="116"/>
      <c r="G27" s="120">
        <v>28</v>
      </c>
      <c r="H27" s="121">
        <v>97.362637362637358</v>
      </c>
      <c r="I27" s="122">
        <v>99.453551912568315</v>
      </c>
      <c r="J27" s="122">
        <v>98.563869992441425</v>
      </c>
      <c r="K27" s="123">
        <v>98.640281655942701</v>
      </c>
    </row>
    <row r="28" spans="1:11" ht="11.1" customHeight="1" x14ac:dyDescent="0.2">
      <c r="A28" s="120">
        <v>29</v>
      </c>
      <c r="B28" s="121">
        <v>100.11273957158964</v>
      </c>
      <c r="C28" s="122">
        <v>100</v>
      </c>
      <c r="D28" s="122">
        <v>100</v>
      </c>
      <c r="E28" s="123">
        <v>100.01230920728703</v>
      </c>
      <c r="F28" s="116"/>
      <c r="G28" s="120">
        <v>29</v>
      </c>
      <c r="H28" s="121">
        <v>99.887260428410372</v>
      </c>
      <c r="I28" s="122">
        <v>100</v>
      </c>
      <c r="J28" s="122">
        <v>99.037974683544292</v>
      </c>
      <c r="K28" s="123">
        <v>100.01230920728703</v>
      </c>
    </row>
    <row r="29" spans="1:11" ht="11.1" customHeight="1" x14ac:dyDescent="0.2">
      <c r="A29" s="124">
        <v>30</v>
      </c>
      <c r="B29" s="125">
        <v>98.259566365484858</v>
      </c>
      <c r="C29" s="126">
        <v>98.728099991819661</v>
      </c>
      <c r="D29" s="126">
        <v>98.557878663174918</v>
      </c>
      <c r="E29" s="127">
        <v>97.730567518578908</v>
      </c>
      <c r="F29" s="116"/>
      <c r="G29" s="124">
        <v>30</v>
      </c>
      <c r="H29" s="125">
        <v>98.008849557522097</v>
      </c>
      <c r="I29" s="126">
        <v>98.698481561822121</v>
      </c>
      <c r="J29" s="126">
        <v>97.609726919073481</v>
      </c>
      <c r="K29" s="127">
        <v>97.691475291571479</v>
      </c>
    </row>
    <row r="30" spans="1:11" ht="11.1" customHeight="1" x14ac:dyDescent="0.2">
      <c r="A30" s="120">
        <v>31</v>
      </c>
      <c r="B30" s="121">
        <v>97.049986426116746</v>
      </c>
      <c r="C30" s="122">
        <v>98.539978616824627</v>
      </c>
      <c r="D30" s="122">
        <v>98.85874461908098</v>
      </c>
      <c r="E30" s="123">
        <v>98.50927161989955</v>
      </c>
      <c r="F30" s="116"/>
      <c r="G30" s="120">
        <v>31</v>
      </c>
      <c r="H30" s="121">
        <v>96.744239677629821</v>
      </c>
      <c r="I30" s="122">
        <v>98.451274895325184</v>
      </c>
      <c r="J30" s="122">
        <v>97.907698468315132</v>
      </c>
      <c r="K30" s="123">
        <v>98.361478153776474</v>
      </c>
    </row>
    <row r="31" spans="1:11" ht="11.1" customHeight="1" x14ac:dyDescent="0.2">
      <c r="A31" s="120">
        <v>32</v>
      </c>
      <c r="B31" s="121">
        <v>99.456572869859755</v>
      </c>
      <c r="C31" s="122">
        <v>97.821903936740412</v>
      </c>
      <c r="D31" s="122">
        <v>99.310328736798795</v>
      </c>
      <c r="E31" s="123">
        <v>97.210879291247139</v>
      </c>
      <c r="F31" s="116"/>
      <c r="G31" s="120">
        <v>32</v>
      </c>
      <c r="H31" s="121">
        <v>99.093506914735968</v>
      </c>
      <c r="I31" s="122">
        <v>97.684816183475704</v>
      </c>
      <c r="J31" s="122">
        <v>98.3549382324954</v>
      </c>
      <c r="K31" s="123">
        <v>96.94812088291161</v>
      </c>
    </row>
    <row r="32" spans="1:11" ht="11.1" customHeight="1" x14ac:dyDescent="0.2">
      <c r="A32" s="120">
        <v>33</v>
      </c>
      <c r="B32" s="121">
        <v>97.468293992034617</v>
      </c>
      <c r="C32" s="122">
        <v>98.324894950384547</v>
      </c>
      <c r="D32" s="122">
        <v>99.549770411766843</v>
      </c>
      <c r="E32" s="123">
        <v>98.551863752199992</v>
      </c>
      <c r="F32" s="116"/>
      <c r="G32" s="120">
        <v>33</v>
      </c>
      <c r="H32" s="121">
        <v>97.053824890143503</v>
      </c>
      <c r="I32" s="122">
        <v>98.12779182329146</v>
      </c>
      <c r="J32" s="122">
        <v>98.59207641793212</v>
      </c>
      <c r="K32" s="123">
        <v>98.136908536401251</v>
      </c>
    </row>
    <row r="33" spans="1:11" ht="11.1" customHeight="1" x14ac:dyDescent="0.2">
      <c r="A33" s="120">
        <v>34</v>
      </c>
      <c r="B33" s="121">
        <v>98.664430272913833</v>
      </c>
      <c r="C33" s="122">
        <v>97.815899942288638</v>
      </c>
      <c r="D33" s="122">
        <v>98.275907196095332</v>
      </c>
      <c r="E33" s="123">
        <v>96.716346133816131</v>
      </c>
      <c r="F33" s="116"/>
      <c r="G33" s="120">
        <v>34</v>
      </c>
      <c r="H33" s="121">
        <v>98.19509436814559</v>
      </c>
      <c r="I33" s="122">
        <v>97.580151639555652</v>
      </c>
      <c r="J33" s="122">
        <v>97.330468088892374</v>
      </c>
      <c r="K33" s="123">
        <v>96.143082679737859</v>
      </c>
    </row>
    <row r="34" spans="1:11" ht="11.1" customHeight="1" x14ac:dyDescent="0.2">
      <c r="A34" s="124">
        <v>35</v>
      </c>
      <c r="B34" s="125">
        <v>97.140566775825846</v>
      </c>
      <c r="C34" s="126">
        <v>98.112192046314135</v>
      </c>
      <c r="D34" s="126">
        <v>97.062242895633574</v>
      </c>
      <c r="E34" s="127">
        <v>97.168062239223346</v>
      </c>
      <c r="F34" s="116"/>
      <c r="G34" s="124">
        <v>35</v>
      </c>
      <c r="H34" s="125">
        <v>96.619358440916869</v>
      </c>
      <c r="I34" s="126">
        <v>97.815899942288638</v>
      </c>
      <c r="J34" s="126">
        <v>96.12847954625785</v>
      </c>
      <c r="K34" s="127">
        <v>96.394867545740382</v>
      </c>
    </row>
    <row r="35" spans="1:11" ht="11.1" customHeight="1" x14ac:dyDescent="0.2">
      <c r="A35" s="120">
        <v>36</v>
      </c>
      <c r="B35" s="121">
        <v>96.845645708527357</v>
      </c>
      <c r="C35" s="122">
        <v>99.298418481727168</v>
      </c>
      <c r="D35" s="122">
        <v>94.610551831013595</v>
      </c>
      <c r="E35" s="123">
        <v>99.246811367906858</v>
      </c>
      <c r="F35" s="116"/>
      <c r="G35" s="120">
        <v>36</v>
      </c>
      <c r="H35" s="121">
        <v>96.276364891334836</v>
      </c>
      <c r="I35" s="122">
        <v>98.957531342351288</v>
      </c>
      <c r="J35" s="122">
        <v>93.700374370360805</v>
      </c>
      <c r="K35" s="123">
        <v>98.243811758327226</v>
      </c>
    </row>
    <row r="36" spans="1:11" ht="11.1" customHeight="1" x14ac:dyDescent="0.2">
      <c r="A36" s="120">
        <v>37</v>
      </c>
      <c r="B36" s="121">
        <v>97.13516883798772</v>
      </c>
      <c r="C36" s="122">
        <v>97.190292719005228</v>
      </c>
      <c r="D36" s="122">
        <v>96.524412490112383</v>
      </c>
      <c r="E36" s="123">
        <v>98.347819573765264</v>
      </c>
      <c r="F36" s="116"/>
      <c r="G36" s="120">
        <v>37</v>
      </c>
      <c r="H36" s="121">
        <v>96.513845815318675</v>
      </c>
      <c r="I36" s="122">
        <v>96.816029329937308</v>
      </c>
      <c r="J36" s="122">
        <v>95.595823205397366</v>
      </c>
      <c r="K36" s="123">
        <v>97.110489051530379</v>
      </c>
    </row>
    <row r="37" spans="1:11" ht="11.1" customHeight="1" x14ac:dyDescent="0.2">
      <c r="A37" s="120">
        <v>38</v>
      </c>
      <c r="B37" s="121">
        <v>98.215529998871858</v>
      </c>
      <c r="C37" s="122">
        <v>98.100726807802332</v>
      </c>
      <c r="D37" s="122">
        <v>100.01959877707682</v>
      </c>
      <c r="E37" s="123">
        <v>97.191738905548064</v>
      </c>
      <c r="F37" s="116"/>
      <c r="G37" s="120">
        <v>38</v>
      </c>
      <c r="H37" s="121">
        <v>97.535800923045358</v>
      </c>
      <c r="I37" s="122">
        <v>97.681450271125044</v>
      </c>
      <c r="J37" s="122">
        <v>99.057384915423938</v>
      </c>
      <c r="K37" s="123">
        <v>95.686118816509804</v>
      </c>
    </row>
    <row r="38" spans="1:11" ht="11.1" customHeight="1" x14ac:dyDescent="0.2">
      <c r="A38" s="120">
        <v>39</v>
      </c>
      <c r="B38" s="121">
        <v>97.049604588435372</v>
      </c>
      <c r="C38" s="122">
        <v>98.200365003202833</v>
      </c>
      <c r="D38" s="122">
        <v>98.302840041220506</v>
      </c>
      <c r="E38" s="123">
        <v>99.324498061662538</v>
      </c>
      <c r="F38" s="116"/>
      <c r="G38" s="120">
        <v>39</v>
      </c>
      <c r="H38" s="121">
        <v>96.326335359158065</v>
      </c>
      <c r="I38" s="122">
        <v>97.728489207767765</v>
      </c>
      <c r="J38" s="122">
        <v>97.357141833229008</v>
      </c>
      <c r="K38" s="123">
        <v>97.492881459767332</v>
      </c>
    </row>
    <row r="39" spans="1:11" ht="11.1" customHeight="1" x14ac:dyDescent="0.2">
      <c r="A39" s="124">
        <v>40</v>
      </c>
      <c r="B39" s="125">
        <v>96.889645966542957</v>
      </c>
      <c r="C39" s="126">
        <v>96.686572413195918</v>
      </c>
      <c r="D39" s="126">
        <v>97.269346552902419</v>
      </c>
      <c r="E39" s="127">
        <v>97.249609873464991</v>
      </c>
      <c r="F39" s="116"/>
      <c r="G39" s="124">
        <v>40</v>
      </c>
      <c r="H39" s="125">
        <v>96.11527236963633</v>
      </c>
      <c r="I39" s="126">
        <v>96.179735616703681</v>
      </c>
      <c r="J39" s="126">
        <v>96.333590813912465</v>
      </c>
      <c r="K39" s="127">
        <v>95.135052197939331</v>
      </c>
    </row>
    <row r="40" spans="1:11" ht="11.1" customHeight="1" x14ac:dyDescent="0.2">
      <c r="A40" s="120">
        <v>41</v>
      </c>
      <c r="B40" s="121">
        <v>96.083753871077036</v>
      </c>
      <c r="C40" s="122">
        <v>95.919009782737646</v>
      </c>
      <c r="D40" s="122">
        <v>98.331577015195535</v>
      </c>
      <c r="E40" s="123">
        <v>99.474251949952432</v>
      </c>
      <c r="F40" s="116"/>
      <c r="G40" s="120">
        <v>41</v>
      </c>
      <c r="H40" s="121">
        <v>95.263101418215996</v>
      </c>
      <c r="I40" s="122">
        <v>95.383426437864543</v>
      </c>
      <c r="J40" s="122">
        <v>97.385602350239225</v>
      </c>
      <c r="K40" s="123">
        <v>96.936327662492545</v>
      </c>
    </row>
    <row r="41" spans="1:11" ht="11.1" customHeight="1" x14ac:dyDescent="0.2">
      <c r="A41" s="120">
        <v>42</v>
      </c>
      <c r="B41" s="121">
        <v>97.355557736066686</v>
      </c>
      <c r="C41" s="122">
        <v>97.272058563765214</v>
      </c>
      <c r="D41" s="122">
        <v>95.933486375174141</v>
      </c>
      <c r="E41" s="123">
        <v>99.240505389083111</v>
      </c>
      <c r="F41" s="116"/>
      <c r="G41" s="120">
        <v>42</v>
      </c>
      <c r="H41" s="121">
        <v>96.479689174238388</v>
      </c>
      <c r="I41" s="122">
        <v>96.694986609338201</v>
      </c>
      <c r="J41" s="122">
        <v>95.010581949286376</v>
      </c>
      <c r="K41" s="123">
        <v>96.32746015620603</v>
      </c>
    </row>
    <row r="42" spans="1:11" ht="11.1" customHeight="1" x14ac:dyDescent="0.2">
      <c r="A42" s="120">
        <v>43</v>
      </c>
      <c r="B42" s="121">
        <v>95.107378693912224</v>
      </c>
      <c r="C42" s="122">
        <v>96.873549890783067</v>
      </c>
      <c r="D42" s="122">
        <v>96.594952128764476</v>
      </c>
      <c r="E42" s="123">
        <v>98.693486515341903</v>
      </c>
      <c r="F42" s="116"/>
      <c r="G42" s="120">
        <v>43</v>
      </c>
      <c r="H42" s="121">
        <v>94.197547993172265</v>
      </c>
      <c r="I42" s="122">
        <v>96.254127821250805</v>
      </c>
      <c r="J42" s="122">
        <v>95.66568423486747</v>
      </c>
      <c r="K42" s="123">
        <v>95.420329192502066</v>
      </c>
    </row>
    <row r="43" spans="1:11" ht="11.1" customHeight="1" x14ac:dyDescent="0.2">
      <c r="A43" s="120">
        <v>44</v>
      </c>
      <c r="B43" s="121">
        <v>98.280946711141013</v>
      </c>
      <c r="C43" s="122">
        <v>97.37215036656869</v>
      </c>
      <c r="D43" s="122">
        <v>97.003781575774639</v>
      </c>
      <c r="E43" s="123">
        <v>99.678890435196436</v>
      </c>
      <c r="F43" s="116"/>
      <c r="G43" s="120">
        <v>44</v>
      </c>
      <c r="H43" s="121">
        <v>97.293826036882052</v>
      </c>
      <c r="I43" s="122">
        <v>96.713813410783729</v>
      </c>
      <c r="J43" s="122">
        <v>96.070580639096292</v>
      </c>
      <c r="K43" s="123">
        <v>96.048237422636973</v>
      </c>
    </row>
    <row r="44" spans="1:11" ht="11.1" customHeight="1" x14ac:dyDescent="0.2">
      <c r="A44" s="124">
        <v>45</v>
      </c>
      <c r="B44" s="125">
        <v>95.768034290995715</v>
      </c>
      <c r="C44" s="126">
        <v>96.396803990446372</v>
      </c>
      <c r="D44" s="126">
        <v>98.026184456590997</v>
      </c>
      <c r="E44" s="127">
        <v>98.973712642828971</v>
      </c>
      <c r="F44" s="116"/>
      <c r="G44" s="124">
        <v>45</v>
      </c>
      <c r="H44" s="125">
        <v>94.749123356728319</v>
      </c>
      <c r="I44" s="126">
        <v>95.708695545170428</v>
      </c>
      <c r="J44" s="126">
        <v>97.072731098609239</v>
      </c>
      <c r="K44" s="127">
        <v>95.101750679845836</v>
      </c>
    </row>
    <row r="45" spans="1:11" ht="11.1" customHeight="1" x14ac:dyDescent="0.2">
      <c r="A45" s="120">
        <v>46</v>
      </c>
      <c r="B45" s="121">
        <v>96.767781733729933</v>
      </c>
      <c r="C45" s="122">
        <v>95.467496989102003</v>
      </c>
      <c r="D45" s="122">
        <v>100.01393611909873</v>
      </c>
      <c r="E45" s="123">
        <v>101.6460327096808</v>
      </c>
      <c r="F45" s="116"/>
      <c r="G45" s="120">
        <v>46</v>
      </c>
      <c r="H45" s="121">
        <v>95.699816247711738</v>
      </c>
      <c r="I45" s="122">
        <v>94.759265907256193</v>
      </c>
      <c r="J45" s="122">
        <v>99.051776733649149</v>
      </c>
      <c r="K45" s="123">
        <v>97.453422721330867</v>
      </c>
    </row>
    <row r="46" spans="1:11" ht="11.1" customHeight="1" x14ac:dyDescent="0.2">
      <c r="A46" s="120">
        <v>47</v>
      </c>
      <c r="B46" s="121">
        <v>99.453420576083928</v>
      </c>
      <c r="C46" s="122">
        <v>99.176551262942525</v>
      </c>
      <c r="D46" s="122">
        <v>95.159310900116026</v>
      </c>
      <c r="E46" s="123">
        <v>103.91429747290786</v>
      </c>
      <c r="F46" s="116"/>
      <c r="G46" s="120">
        <v>47</v>
      </c>
      <c r="H46" s="121">
        <v>98.304360730403602</v>
      </c>
      <c r="I46" s="122">
        <v>98.41199804473743</v>
      </c>
      <c r="J46" s="122">
        <v>94.243854238292116</v>
      </c>
      <c r="K46" s="123">
        <v>99.467975486487759</v>
      </c>
    </row>
    <row r="47" spans="1:11" ht="11.1" customHeight="1" x14ac:dyDescent="0.2">
      <c r="A47" s="120">
        <v>48</v>
      </c>
      <c r="B47" s="121">
        <v>100.95589773440416</v>
      </c>
      <c r="C47" s="122">
        <v>98.641564737049734</v>
      </c>
      <c r="D47" s="122">
        <v>96.970018343290576</v>
      </c>
      <c r="E47" s="123">
        <v>99.367341285101375</v>
      </c>
      <c r="F47" s="116"/>
      <c r="G47" s="120">
        <v>48</v>
      </c>
      <c r="H47" s="121">
        <v>99.724654151860406</v>
      </c>
      <c r="I47" s="122">
        <v>97.840656706487792</v>
      </c>
      <c r="J47" s="122">
        <v>96.026519814821981</v>
      </c>
      <c r="K47" s="123">
        <v>95.022151446994997</v>
      </c>
    </row>
    <row r="48" spans="1:11" ht="11.1" customHeight="1" x14ac:dyDescent="0.2">
      <c r="A48" s="120">
        <v>49</v>
      </c>
      <c r="B48" s="121">
        <v>100.56903044659443</v>
      </c>
      <c r="C48" s="122">
        <v>100.91563752123247</v>
      </c>
      <c r="D48" s="122">
        <v>100.17741801150413</v>
      </c>
      <c r="E48" s="123">
        <v>105.64846357292336</v>
      </c>
      <c r="F48" s="116"/>
      <c r="G48" s="120">
        <v>49</v>
      </c>
      <c r="H48" s="121">
        <v>99.265124374943397</v>
      </c>
      <c r="I48" s="122">
        <v>100.04249057429337</v>
      </c>
      <c r="J48" s="122">
        <v>99.180392705677619</v>
      </c>
      <c r="K48" s="123">
        <v>100.96086787825919</v>
      </c>
    </row>
    <row r="49" spans="1:11" ht="11.1" customHeight="1" x14ac:dyDescent="0.2">
      <c r="A49" s="124">
        <v>50</v>
      </c>
      <c r="B49" s="125">
        <v>100.79061612123206</v>
      </c>
      <c r="C49" s="126">
        <v>100.37108624457278</v>
      </c>
      <c r="D49" s="126">
        <v>99.034963203120668</v>
      </c>
      <c r="E49" s="127">
        <v>106.44946172601412</v>
      </c>
      <c r="F49" s="116"/>
      <c r="G49" s="124">
        <v>50</v>
      </c>
      <c r="H49" s="125">
        <v>99.337087512834771</v>
      </c>
      <c r="I49" s="126">
        <v>99.380433980157989</v>
      </c>
      <c r="J49" s="126">
        <v>97.960159963532377</v>
      </c>
      <c r="K49" s="127">
        <v>101.6563987448156</v>
      </c>
    </row>
    <row r="50" spans="1:11" ht="11.1" customHeight="1" x14ac:dyDescent="0.2">
      <c r="A50" s="120">
        <v>51</v>
      </c>
      <c r="B50" s="121">
        <v>98.592973896066809</v>
      </c>
      <c r="C50" s="122">
        <v>100.16292435233663</v>
      </c>
      <c r="D50" s="122">
        <v>99.19719832957945</v>
      </c>
      <c r="E50" s="123">
        <v>104.60304105050756</v>
      </c>
      <c r="F50" s="116"/>
      <c r="G50" s="120">
        <v>51</v>
      </c>
      <c r="H50" s="121">
        <v>97.024437893408901</v>
      </c>
      <c r="I50" s="122">
        <v>99.04962429715583</v>
      </c>
      <c r="J50" s="122">
        <v>98.029275771638495</v>
      </c>
      <c r="K50" s="123">
        <v>99.822697688686219</v>
      </c>
    </row>
    <row r="51" spans="1:11" ht="11.1" customHeight="1" x14ac:dyDescent="0.2">
      <c r="A51" s="120">
        <v>52</v>
      </c>
      <c r="B51" s="121">
        <v>100.91574217391602</v>
      </c>
      <c r="C51" s="122">
        <v>98.638410555827434</v>
      </c>
      <c r="D51" s="122">
        <v>95.457526717232597</v>
      </c>
      <c r="E51" s="123">
        <v>97.818904497134127</v>
      </c>
      <c r="F51" s="116"/>
      <c r="G51" s="120">
        <v>52</v>
      </c>
      <c r="H51" s="121">
        <v>99.15676460654123</v>
      </c>
      <c r="I51" s="122">
        <v>97.416461904757298</v>
      </c>
      <c r="J51" s="122">
        <v>94.243663522946676</v>
      </c>
      <c r="K51" s="123">
        <v>93.281089952969921</v>
      </c>
    </row>
    <row r="52" spans="1:11" ht="11.1" customHeight="1" x14ac:dyDescent="0.2">
      <c r="A52" s="120">
        <v>53</v>
      </c>
      <c r="B52" s="121">
        <v>98.731851629153383</v>
      </c>
      <c r="C52" s="122">
        <v>99.300769810121665</v>
      </c>
      <c r="D52" s="122">
        <v>95.332625667587848</v>
      </c>
      <c r="E52" s="123">
        <v>99.697520789540533</v>
      </c>
      <c r="F52" s="116"/>
      <c r="G52" s="120">
        <v>53</v>
      </c>
      <c r="H52" s="121">
        <v>96.868607464568058</v>
      </c>
      <c r="I52" s="122">
        <v>97.941274411862651</v>
      </c>
      <c r="J52" s="122">
        <v>94.028371570896823</v>
      </c>
      <c r="K52" s="123">
        <v>95.002005857735966</v>
      </c>
    </row>
    <row r="53" spans="1:11" ht="11.1" customHeight="1" x14ac:dyDescent="0.2">
      <c r="A53" s="120">
        <v>54</v>
      </c>
      <c r="B53" s="121">
        <v>96.108139839941003</v>
      </c>
      <c r="C53" s="122">
        <v>100.26500812917838</v>
      </c>
      <c r="D53" s="122">
        <v>95.921411854390641</v>
      </c>
      <c r="E53" s="123">
        <v>97.327880704024722</v>
      </c>
      <c r="F53" s="116"/>
      <c r="G53" s="120">
        <v>54</v>
      </c>
      <c r="H53" s="121">
        <v>94.141668122356094</v>
      </c>
      <c r="I53" s="122">
        <v>98.758679368552222</v>
      </c>
      <c r="J53" s="122">
        <v>94.514338963161748</v>
      </c>
      <c r="K53" s="123">
        <v>92.67332135252633</v>
      </c>
    </row>
    <row r="54" spans="1:11" ht="11.1" customHeight="1" x14ac:dyDescent="0.2">
      <c r="A54" s="124">
        <v>55</v>
      </c>
      <c r="B54" s="125">
        <v>97.196313238761761</v>
      </c>
      <c r="C54" s="126"/>
      <c r="D54" s="126">
        <v>97.801549909443224</v>
      </c>
      <c r="E54" s="127">
        <v>99.839948881946157</v>
      </c>
      <c r="F54" s="116"/>
      <c r="G54" s="124">
        <v>55</v>
      </c>
      <c r="H54" s="125">
        <v>95.049559333721916</v>
      </c>
      <c r="I54" s="126"/>
      <c r="J54" s="126">
        <v>96.267934332275587</v>
      </c>
      <c r="K54" s="127">
        <v>94.990890110586676</v>
      </c>
    </row>
    <row r="55" spans="1:11" ht="11.1" customHeight="1" x14ac:dyDescent="0.2">
      <c r="A55" s="120">
        <v>56</v>
      </c>
      <c r="B55" s="121">
        <v>97.695271724876037</v>
      </c>
      <c r="C55" s="122">
        <v>96.055740196033938</v>
      </c>
      <c r="D55" s="122">
        <v>96.224520112483788</v>
      </c>
      <c r="E55" s="123">
        <v>98.616942592219345</v>
      </c>
      <c r="F55" s="116"/>
      <c r="G55" s="120">
        <v>56</v>
      </c>
      <c r="H55" s="121">
        <v>95.374980838886458</v>
      </c>
      <c r="I55" s="122">
        <v>94.347466998603863</v>
      </c>
      <c r="J55" s="122">
        <v>94.615877676181796</v>
      </c>
      <c r="K55" s="123">
        <v>93.751888379382478</v>
      </c>
    </row>
    <row r="56" spans="1:11" ht="11.1" customHeight="1" x14ac:dyDescent="0.2">
      <c r="A56" s="120">
        <v>57</v>
      </c>
      <c r="B56" s="121">
        <v>98.133149444188433</v>
      </c>
      <c r="C56" s="122">
        <v>97.691108230475876</v>
      </c>
      <c r="D56" s="122">
        <v>96.146567287627448</v>
      </c>
      <c r="E56" s="123">
        <v>101.35834781676552</v>
      </c>
      <c r="F56" s="116"/>
      <c r="G56" s="120">
        <v>57</v>
      </c>
      <c r="H56" s="121">
        <v>95.635378354497249</v>
      </c>
      <c r="I56" s="122">
        <v>95.814032333550742</v>
      </c>
      <c r="J56" s="122">
        <v>94.437076807470604</v>
      </c>
      <c r="K56" s="123">
        <v>96.278485204437857</v>
      </c>
    </row>
    <row r="57" spans="1:11" ht="11.1" customHeight="1" x14ac:dyDescent="0.2">
      <c r="A57" s="120">
        <v>58</v>
      </c>
      <c r="B57" s="121">
        <v>96.88704541645717</v>
      </c>
      <c r="C57" s="122">
        <v>99.938038416181968</v>
      </c>
      <c r="D57" s="122">
        <v>97.540401481231285</v>
      </c>
      <c r="E57" s="123">
        <v>100.44266969767412</v>
      </c>
      <c r="F57" s="116"/>
      <c r="G57" s="120">
        <v>58</v>
      </c>
      <c r="H57" s="121">
        <v>94.252110566448778</v>
      </c>
      <c r="I57" s="122">
        <v>97.871372924562223</v>
      </c>
      <c r="J57" s="122">
        <v>95.69988984238141</v>
      </c>
      <c r="K57" s="123">
        <v>95.327709151017771</v>
      </c>
    </row>
    <row r="58" spans="1:11" ht="11.1" customHeight="1" x14ac:dyDescent="0.2">
      <c r="A58" s="120">
        <v>59</v>
      </c>
      <c r="B58" s="121">
        <v>99.441359049824413</v>
      </c>
      <c r="C58" s="122">
        <v>100.10175728634918</v>
      </c>
      <c r="D58" s="122">
        <v>92.925435994971124</v>
      </c>
      <c r="E58" s="123">
        <v>97.397600837564227</v>
      </c>
      <c r="F58" s="116"/>
      <c r="G58" s="120">
        <v>59</v>
      </c>
      <c r="H58" s="121">
        <v>96.559453704537248</v>
      </c>
      <c r="I58" s="122">
        <v>97.881431704172201</v>
      </c>
      <c r="J58" s="122">
        <v>91.06821479527926</v>
      </c>
      <c r="K58" s="123">
        <v>92.357011170253699</v>
      </c>
    </row>
    <row r="59" spans="1:11" ht="11.1" customHeight="1" x14ac:dyDescent="0.2">
      <c r="A59" s="124">
        <v>60</v>
      </c>
      <c r="B59" s="125">
        <v>100.31323032098427</v>
      </c>
      <c r="C59" s="126">
        <v>100.08633821483369</v>
      </c>
      <c r="D59" s="126">
        <v>100.17029457268723</v>
      </c>
      <c r="E59" s="127">
        <v>101.78681268846219</v>
      </c>
      <c r="F59" s="116"/>
      <c r="G59" s="124">
        <v>60</v>
      </c>
      <c r="H59" s="125">
        <v>97.222636765694773</v>
      </c>
      <c r="I59" s="126">
        <v>97.712349874638278</v>
      </c>
      <c r="J59" s="126">
        <v>98.053507538389752</v>
      </c>
      <c r="K59" s="127">
        <v>96.432381673313657</v>
      </c>
    </row>
    <row r="60" spans="1:11" ht="11.1" customHeight="1" x14ac:dyDescent="0.2">
      <c r="A60" s="120">
        <v>61</v>
      </c>
      <c r="B60" s="121">
        <v>100.95225947186279</v>
      </c>
      <c r="C60" s="122">
        <v>99.733853089184848</v>
      </c>
      <c r="D60" s="122">
        <v>99.149975960523548</v>
      </c>
      <c r="E60" s="123">
        <v>99.310716402451277</v>
      </c>
      <c r="F60" s="116"/>
      <c r="G60" s="120">
        <v>61</v>
      </c>
      <c r="H60" s="121">
        <v>97.652837988761519</v>
      </c>
      <c r="I60" s="122">
        <v>97.210880952777728</v>
      </c>
      <c r="J60" s="122">
        <v>96.938180797438449</v>
      </c>
      <c r="K60" s="123">
        <v>93.999565230318609</v>
      </c>
    </row>
    <row r="61" spans="1:11" ht="11.1" customHeight="1" x14ac:dyDescent="0.2">
      <c r="A61" s="120">
        <v>62</v>
      </c>
      <c r="B61" s="121">
        <v>103.04110504622925</v>
      </c>
      <c r="C61" s="122">
        <v>101.94662030149311</v>
      </c>
      <c r="D61" s="122">
        <v>100.76078216896387</v>
      </c>
      <c r="E61" s="123">
        <v>97.494053642680214</v>
      </c>
      <c r="F61" s="116"/>
      <c r="G61" s="120">
        <v>62</v>
      </c>
      <c r="H61" s="121">
        <v>99.475541591554759</v>
      </c>
      <c r="I61" s="122">
        <v>99.202715407250025</v>
      </c>
      <c r="J61" s="122">
        <v>98.391453163039998</v>
      </c>
      <c r="K61" s="123">
        <v>92.192223043045047</v>
      </c>
    </row>
    <row r="62" spans="1:11" ht="11.1" customHeight="1" x14ac:dyDescent="0.2">
      <c r="A62" s="120">
        <v>63</v>
      </c>
      <c r="B62" s="121">
        <v>97.654349132113481</v>
      </c>
      <c r="C62" s="122">
        <v>99.345021548044329</v>
      </c>
      <c r="D62" s="122">
        <v>96.960432803879485</v>
      </c>
      <c r="E62" s="123">
        <v>102.96565937484776</v>
      </c>
      <c r="F62" s="116"/>
      <c r="G62" s="120">
        <v>63</v>
      </c>
      <c r="H62" s="121">
        <v>94.095177165500672</v>
      </c>
      <c r="I62" s="122">
        <v>96.506220303127094</v>
      </c>
      <c r="J62" s="122">
        <v>94.560311712556384</v>
      </c>
      <c r="K62" s="123">
        <v>97.270809739924317</v>
      </c>
    </row>
    <row r="63" spans="1:11" ht="11.1" customHeight="1" x14ac:dyDescent="0.2">
      <c r="A63" s="120">
        <v>64</v>
      </c>
      <c r="B63" s="121">
        <v>96.823660562414631</v>
      </c>
      <c r="C63" s="122">
        <v>106.65245259034783</v>
      </c>
      <c r="D63" s="122">
        <v>99.677111768122103</v>
      </c>
      <c r="E63" s="123">
        <v>98.558376617746262</v>
      </c>
      <c r="F63" s="116"/>
      <c r="G63" s="120">
        <v>64</v>
      </c>
      <c r="H63" s="121">
        <v>93.099381382981846</v>
      </c>
      <c r="I63" s="122">
        <v>103.4231353007596</v>
      </c>
      <c r="J63" s="122">
        <v>97.082861040848883</v>
      </c>
      <c r="K63" s="123">
        <v>93.013203066768341</v>
      </c>
    </row>
    <row r="64" spans="1:11" ht="11.1" customHeight="1" x14ac:dyDescent="0.2">
      <c r="A64" s="124">
        <v>65</v>
      </c>
      <c r="B64" s="125">
        <v>100.61398323621478</v>
      </c>
      <c r="C64" s="126">
        <v>100.48600997329169</v>
      </c>
      <c r="D64" s="126">
        <v>98.483680431377465</v>
      </c>
      <c r="E64" s="127">
        <v>103.44630901023079</v>
      </c>
      <c r="F64" s="116"/>
      <c r="G64" s="124">
        <v>65</v>
      </c>
      <c r="H64" s="125">
        <v>96.535613578616591</v>
      </c>
      <c r="I64" s="126">
        <v>97.267644965399995</v>
      </c>
      <c r="J64" s="126">
        <v>95.79167016009157</v>
      </c>
      <c r="K64" s="127">
        <v>97.524413871670973</v>
      </c>
    </row>
    <row r="65" spans="1:11" ht="11.1" customHeight="1" x14ac:dyDescent="0.2">
      <c r="A65" s="120">
        <v>66</v>
      </c>
      <c r="B65" s="121">
        <v>99.486434890161618</v>
      </c>
      <c r="C65" s="122">
        <v>97.724228241700573</v>
      </c>
      <c r="D65" s="122">
        <v>98.098975955965855</v>
      </c>
      <c r="E65" s="123">
        <v>101.88749563921517</v>
      </c>
      <c r="F65" s="116"/>
      <c r="G65" s="120">
        <v>66</v>
      </c>
      <c r="H65" s="121">
        <v>95.242395120493455</v>
      </c>
      <c r="I65" s="122">
        <v>94.418771530851998</v>
      </c>
      <c r="J65" s="122">
        <v>95.285575644227436</v>
      </c>
      <c r="K65" s="123">
        <v>95.951604018535846</v>
      </c>
    </row>
    <row r="66" spans="1:11" ht="11.1" customHeight="1" x14ac:dyDescent="0.2">
      <c r="A66" s="120">
        <v>67</v>
      </c>
      <c r="B66" s="121">
        <v>96.668054637045742</v>
      </c>
      <c r="C66" s="122">
        <v>98.912774693547007</v>
      </c>
      <c r="D66" s="122">
        <v>100.71283011339121</v>
      </c>
      <c r="E66" s="123">
        <v>98.971829474595282</v>
      </c>
      <c r="F66" s="116"/>
      <c r="G66" s="120">
        <v>67</v>
      </c>
      <c r="H66" s="121">
        <v>92.333389817190294</v>
      </c>
      <c r="I66" s="122">
        <v>95.384571199708347</v>
      </c>
      <c r="J66" s="122">
        <v>97.685205231072729</v>
      </c>
      <c r="K66" s="123">
        <v>93.102421452466288</v>
      </c>
    </row>
    <row r="67" spans="1:11" ht="11.1" customHeight="1" x14ac:dyDescent="0.2">
      <c r="A67" s="120">
        <v>68</v>
      </c>
      <c r="B67" s="121">
        <v>101.12036352315189</v>
      </c>
      <c r="C67" s="122">
        <v>96.460800238798782</v>
      </c>
      <c r="D67" s="122">
        <v>98.006571154507498</v>
      </c>
      <c r="E67" s="123">
        <v>95.327280788200909</v>
      </c>
      <c r="F67" s="116"/>
      <c r="G67" s="120">
        <v>68</v>
      </c>
      <c r="H67" s="121">
        <v>96.359534607374584</v>
      </c>
      <c r="I67" s="122">
        <v>92.837097622594953</v>
      </c>
      <c r="J67" s="122">
        <v>94.920883492137378</v>
      </c>
      <c r="K67" s="123">
        <v>89.571305009486608</v>
      </c>
    </row>
    <row r="68" spans="1:11" ht="11.1" customHeight="1" x14ac:dyDescent="0.2">
      <c r="A68" s="120">
        <v>69</v>
      </c>
      <c r="B68" s="121">
        <v>98.960292851144118</v>
      </c>
      <c r="C68" s="122">
        <v>94.244332886311426</v>
      </c>
      <c r="D68" s="122">
        <v>96.961180155517411</v>
      </c>
      <c r="E68" s="123">
        <v>100.79781751697099</v>
      </c>
      <c r="F68" s="116"/>
      <c r="G68" s="120">
        <v>69</v>
      </c>
      <c r="H68" s="121">
        <v>94.07341718821138</v>
      </c>
      <c r="I68" s="122">
        <v>90.520107649297259</v>
      </c>
      <c r="J68" s="122">
        <v>93.766448677250722</v>
      </c>
      <c r="K68" s="123">
        <v>94.599459484885244</v>
      </c>
    </row>
    <row r="69" spans="1:11" ht="11.1" customHeight="1" x14ac:dyDescent="0.2">
      <c r="A69" s="124">
        <v>70</v>
      </c>
      <c r="B69" s="125">
        <v>99.980544326509445</v>
      </c>
      <c r="C69" s="126">
        <v>100.02431360238336</v>
      </c>
      <c r="D69" s="126">
        <v>101.42773271476284</v>
      </c>
      <c r="E69" s="127">
        <v>98.107544705645964</v>
      </c>
      <c r="F69" s="116"/>
      <c r="G69" s="124">
        <v>70</v>
      </c>
      <c r="H69" s="125">
        <v>94.806812393797117</v>
      </c>
      <c r="I69" s="126">
        <v>95.87105490609062</v>
      </c>
      <c r="J69" s="126">
        <v>97.932939068138054</v>
      </c>
      <c r="K69" s="127">
        <v>91.96200675427832</v>
      </c>
    </row>
    <row r="70" spans="1:11" ht="11.1" customHeight="1" x14ac:dyDescent="0.2">
      <c r="A70" s="120">
        <v>71</v>
      </c>
      <c r="B70" s="121">
        <v>97.698259804757498</v>
      </c>
      <c r="C70" s="122">
        <v>101.21091632026025</v>
      </c>
      <c r="D70" s="122">
        <v>95.459529123034841</v>
      </c>
      <c r="E70" s="123">
        <v>101.74529177575589</v>
      </c>
      <c r="F70" s="116"/>
      <c r="G70" s="120">
        <v>71</v>
      </c>
      <c r="H70" s="121">
        <v>92.405055370026972</v>
      </c>
      <c r="I70" s="122">
        <v>96.799500046538228</v>
      </c>
      <c r="J70" s="122">
        <v>92.022150051430799</v>
      </c>
      <c r="K70" s="123">
        <v>95.251242002925522</v>
      </c>
    </row>
    <row r="71" spans="1:11" ht="11.1" customHeight="1" x14ac:dyDescent="0.2">
      <c r="A71" s="120">
        <v>72</v>
      </c>
      <c r="B71" s="121">
        <v>93.883510439782953</v>
      </c>
      <c r="C71" s="122">
        <v>100.12317350850854</v>
      </c>
      <c r="D71" s="122">
        <v>96.863439225916451</v>
      </c>
      <c r="E71" s="123">
        <v>104.35606221640357</v>
      </c>
      <c r="F71" s="116"/>
      <c r="G71" s="120">
        <v>72</v>
      </c>
      <c r="H71" s="121">
        <v>88.562175095016926</v>
      </c>
      <c r="I71" s="122">
        <v>95.546453793367462</v>
      </c>
      <c r="J71" s="122">
        <v>93.220509827543495</v>
      </c>
      <c r="K71" s="123">
        <v>97.567490555376835</v>
      </c>
    </row>
    <row r="72" spans="1:11" ht="11.1" customHeight="1" x14ac:dyDescent="0.2">
      <c r="A72" s="120">
        <v>73</v>
      </c>
      <c r="B72" s="121">
        <v>95.893584038901707</v>
      </c>
      <c r="C72" s="122">
        <v>99.732984114453544</v>
      </c>
      <c r="D72" s="122">
        <v>96.763877863114573</v>
      </c>
      <c r="E72" s="123">
        <v>95.795523282426913</v>
      </c>
      <c r="F72" s="116"/>
      <c r="G72" s="120">
        <v>73</v>
      </c>
      <c r="H72" s="121">
        <v>90.224997314126057</v>
      </c>
      <c r="I72" s="122">
        <v>94.955895855921199</v>
      </c>
      <c r="J72" s="122">
        <v>92.965054835123922</v>
      </c>
      <c r="K72" s="123">
        <v>89.442433154743483</v>
      </c>
    </row>
    <row r="73" spans="1:11" ht="11.1" customHeight="1" x14ac:dyDescent="0.2">
      <c r="A73" s="120">
        <v>74</v>
      </c>
      <c r="B73" s="121">
        <v>96.914664891352999</v>
      </c>
      <c r="C73" s="122">
        <v>99.383082247254634</v>
      </c>
      <c r="D73" s="122">
        <v>93.744075730404006</v>
      </c>
      <c r="E73" s="123">
        <v>96.468090101124915</v>
      </c>
      <c r="F73" s="116"/>
      <c r="G73" s="120">
        <v>74</v>
      </c>
      <c r="H73" s="121">
        <v>90.92915018190962</v>
      </c>
      <c r="I73" s="122">
        <v>94.456503506723649</v>
      </c>
      <c r="J73" s="122">
        <v>89.960373973001268</v>
      </c>
      <c r="K73" s="123">
        <v>89.986228396853875</v>
      </c>
    </row>
    <row r="74" spans="1:11" ht="11.1" customHeight="1" x14ac:dyDescent="0.2">
      <c r="A74" s="124">
        <v>75</v>
      </c>
      <c r="B74" s="125">
        <v>102.90114004729283</v>
      </c>
      <c r="C74" s="126">
        <v>100.23999768676927</v>
      </c>
      <c r="D74" s="126">
        <v>98.064042026027948</v>
      </c>
      <c r="E74" s="127">
        <v>95.684230216658293</v>
      </c>
      <c r="F74" s="116"/>
      <c r="G74" s="124">
        <v>75</v>
      </c>
      <c r="H74" s="125">
        <v>96.309749546822417</v>
      </c>
      <c r="I74" s="126">
        <v>95.216296635385675</v>
      </c>
      <c r="J74" s="126">
        <v>94.113571407950573</v>
      </c>
      <c r="K74" s="127">
        <v>89.175632357305219</v>
      </c>
    </row>
    <row r="75" spans="1:11" ht="11.1" customHeight="1" x14ac:dyDescent="0.2">
      <c r="A75" s="120">
        <v>76</v>
      </c>
      <c r="B75" s="121">
        <v>94.784483780005218</v>
      </c>
      <c r="C75" s="122">
        <v>101.14489350554197</v>
      </c>
      <c r="D75" s="122">
        <v>103.48497576303272</v>
      </c>
      <c r="E75" s="123">
        <v>100.43776402075027</v>
      </c>
      <c r="F75" s="116"/>
      <c r="G75" s="120">
        <v>76</v>
      </c>
      <c r="H75" s="121">
        <v>88.613194504661735</v>
      </c>
      <c r="I75" s="122">
        <v>96.140579079007054</v>
      </c>
      <c r="J75" s="122">
        <v>99.453069133916316</v>
      </c>
      <c r="K75" s="123">
        <v>93.509861998893712</v>
      </c>
    </row>
    <row r="76" spans="1:11" ht="11.1" customHeight="1" x14ac:dyDescent="0.2">
      <c r="A76" s="120">
        <v>77</v>
      </c>
      <c r="B76" s="121">
        <v>92.628667007765472</v>
      </c>
      <c r="C76" s="122">
        <v>100.31165508443678</v>
      </c>
      <c r="D76" s="122">
        <v>94.721699254528247</v>
      </c>
      <c r="E76" s="123">
        <v>107.13668654064288</v>
      </c>
      <c r="F76" s="116"/>
      <c r="G76" s="120">
        <v>77</v>
      </c>
      <c r="H76" s="121">
        <v>86.606999722388395</v>
      </c>
      <c r="I76" s="122">
        <v>95.538774910488826</v>
      </c>
      <c r="J76" s="122">
        <v>91.282161561585781</v>
      </c>
      <c r="K76" s="123">
        <v>99.647947786388585</v>
      </c>
    </row>
    <row r="77" spans="1:11" ht="11.1" customHeight="1" x14ac:dyDescent="0.2">
      <c r="A77" s="120">
        <v>78</v>
      </c>
      <c r="B77" s="121">
        <v>106.76361957525393</v>
      </c>
      <c r="C77" s="122">
        <v>89.720089096978143</v>
      </c>
      <c r="D77" s="122">
        <v>97.583371279677209</v>
      </c>
      <c r="E77" s="123">
        <v>85.169774493393675</v>
      </c>
      <c r="F77" s="116"/>
      <c r="G77" s="120">
        <v>78</v>
      </c>
      <c r="H77" s="121">
        <v>99.980139385404257</v>
      </c>
      <c r="I77" s="122">
        <v>85.741766152241183</v>
      </c>
      <c r="J77" s="122">
        <v>94.437350377633535</v>
      </c>
      <c r="K77" s="123">
        <v>79.125757473310927</v>
      </c>
    </row>
    <row r="78" spans="1:11" ht="11.1" customHeight="1" x14ac:dyDescent="0.2">
      <c r="A78" s="120">
        <v>79</v>
      </c>
      <c r="B78" s="121">
        <v>90.471515532369878</v>
      </c>
      <c r="C78" s="122">
        <v>85.119952018537816</v>
      </c>
      <c r="D78" s="122">
        <v>92.283572419042855</v>
      </c>
      <c r="E78" s="123">
        <v>86.674993013195476</v>
      </c>
      <c r="F78" s="116"/>
      <c r="G78" s="120">
        <v>79</v>
      </c>
      <c r="H78" s="121">
        <v>84.974641878879495</v>
      </c>
      <c r="I78" s="122">
        <v>81.744580255728494</v>
      </c>
      <c r="J78" s="122">
        <v>89.826550716938499</v>
      </c>
      <c r="K78" s="123">
        <v>80.418000195061879</v>
      </c>
    </row>
    <row r="79" spans="1:11" ht="11.1" customHeight="1" x14ac:dyDescent="0.2">
      <c r="A79" s="124">
        <v>80</v>
      </c>
      <c r="B79" s="125">
        <v>89.80480803615491</v>
      </c>
      <c r="C79" s="126">
        <v>93.154247874649997</v>
      </c>
      <c r="D79" s="126">
        <v>95.382133183014304</v>
      </c>
      <c r="E79" s="127">
        <v>107.49123979469901</v>
      </c>
      <c r="F79" s="116"/>
      <c r="G79" s="124">
        <v>80</v>
      </c>
      <c r="H79" s="125">
        <v>84.633094520265033</v>
      </c>
      <c r="I79" s="126">
        <v>89.946501600009881</v>
      </c>
      <c r="J79" s="126">
        <v>93.437927443586304</v>
      </c>
      <c r="K79" s="127">
        <v>99.580715550376226</v>
      </c>
    </row>
    <row r="80" spans="1:11" ht="11.1" customHeight="1" x14ac:dyDescent="0.2">
      <c r="A80" s="120">
        <v>81</v>
      </c>
      <c r="B80" s="121">
        <v>86.928643624376249</v>
      </c>
      <c r="C80" s="122">
        <v>103.00395178622719</v>
      </c>
      <c r="D80" s="122">
        <v>96.823217962545371</v>
      </c>
      <c r="E80" s="123">
        <v>96.941903522582436</v>
      </c>
      <c r="F80" s="116"/>
      <c r="G80" s="120">
        <v>81</v>
      </c>
      <c r="H80" s="121">
        <v>82.159203207806868</v>
      </c>
      <c r="I80" s="122">
        <v>99.945705319313632</v>
      </c>
      <c r="J80" s="122">
        <v>95.416868297404037</v>
      </c>
      <c r="K80" s="123">
        <v>89.652199670510242</v>
      </c>
    </row>
    <row r="81" spans="1:11" ht="11.1" customHeight="1" x14ac:dyDescent="0.2">
      <c r="A81" s="120">
        <v>82</v>
      </c>
      <c r="B81" s="121">
        <v>89.979067707424562</v>
      </c>
      <c r="C81" s="122">
        <v>93.257235429223101</v>
      </c>
      <c r="D81" s="122">
        <v>91.508315580720122</v>
      </c>
      <c r="E81" s="123">
        <v>99.35811599891899</v>
      </c>
      <c r="F81" s="116"/>
      <c r="G81" s="120">
        <v>82</v>
      </c>
      <c r="H81" s="121">
        <v>85.244856228199893</v>
      </c>
      <c r="I81" s="122">
        <v>90.884540280028247</v>
      </c>
      <c r="J81" s="122">
        <v>90.679446349130046</v>
      </c>
      <c r="K81" s="123">
        <v>91.724288146709</v>
      </c>
    </row>
    <row r="82" spans="1:11" ht="11.1" customHeight="1" x14ac:dyDescent="0.2">
      <c r="A82" s="120">
        <v>83</v>
      </c>
      <c r="B82" s="121">
        <v>95.594730017552635</v>
      </c>
      <c r="C82" s="122">
        <v>96.78601303845862</v>
      </c>
      <c r="D82" s="122">
        <v>91.564191076153961</v>
      </c>
      <c r="E82" s="123">
        <v>86.048905283708848</v>
      </c>
      <c r="F82" s="116"/>
      <c r="G82" s="120">
        <v>83</v>
      </c>
      <c r="H82" s="121">
        <v>90.698769526851336</v>
      </c>
      <c r="I82" s="122">
        <v>94.683973509713269</v>
      </c>
      <c r="J82" s="122">
        <v>91.198364695826186</v>
      </c>
      <c r="K82" s="123">
        <v>79.275634766837484</v>
      </c>
    </row>
    <row r="83" spans="1:11" ht="11.1" customHeight="1" x14ac:dyDescent="0.2">
      <c r="A83" s="120">
        <v>84</v>
      </c>
      <c r="B83" s="121">
        <v>73.347088665727256</v>
      </c>
      <c r="C83" s="122"/>
      <c r="D83" s="122">
        <v>92.206234205889132</v>
      </c>
      <c r="E83" s="123">
        <v>87.308013171356706</v>
      </c>
      <c r="F83" s="116"/>
      <c r="G83" s="120">
        <v>84</v>
      </c>
      <c r="H83" s="121">
        <v>69.651678715516127</v>
      </c>
      <c r="I83" s="122"/>
      <c r="J83" s="122">
        <v>92.265595857444566</v>
      </c>
      <c r="K83" s="123">
        <v>80.246197903044873</v>
      </c>
    </row>
    <row r="84" spans="1:11" ht="11.1" customHeight="1" x14ac:dyDescent="0.2">
      <c r="A84" s="124">
        <v>85</v>
      </c>
      <c r="B84" s="125">
        <v>67.758307946859176</v>
      </c>
      <c r="C84" s="126">
        <v>94.638012980279456</v>
      </c>
      <c r="D84" s="126">
        <v>89.825603931077694</v>
      </c>
      <c r="E84" s="127">
        <v>105.32377799723147</v>
      </c>
      <c r="F84" s="116"/>
      <c r="G84" s="124">
        <v>85</v>
      </c>
      <c r="H84" s="125">
        <v>64.358908275335253</v>
      </c>
      <c r="I84" s="126">
        <v>93.123804772594994</v>
      </c>
      <c r="J84" s="126">
        <v>90.259754283046817</v>
      </c>
      <c r="K84" s="127">
        <v>96.540894021672159</v>
      </c>
    </row>
    <row r="85" spans="1:11" ht="11.1" customHeight="1" x14ac:dyDescent="0.2">
      <c r="A85" s="120">
        <v>86</v>
      </c>
      <c r="B85" s="121">
        <v>87.556694931966078</v>
      </c>
      <c r="C85" s="122"/>
      <c r="D85" s="122"/>
      <c r="E85" s="123">
        <v>88.964297034454802</v>
      </c>
      <c r="F85" s="116"/>
      <c r="G85" s="120">
        <v>86</v>
      </c>
      <c r="H85" s="121">
        <v>83.105091359321648</v>
      </c>
      <c r="I85" s="122"/>
      <c r="J85" s="122"/>
      <c r="K85" s="123">
        <v>81.287387320924381</v>
      </c>
    </row>
    <row r="86" spans="1:11" ht="11.1" customHeight="1" x14ac:dyDescent="0.2">
      <c r="A86" s="120">
        <v>87</v>
      </c>
      <c r="B86" s="121"/>
      <c r="C86" s="122"/>
      <c r="D86" s="122">
        <v>77.090956555518304</v>
      </c>
      <c r="E86" s="123">
        <v>86.312203850877665</v>
      </c>
      <c r="F86" s="116"/>
      <c r="G86" s="120">
        <v>87</v>
      </c>
      <c r="H86" s="121"/>
      <c r="I86" s="122"/>
      <c r="J86" s="122">
        <v>77.993714567886101</v>
      </c>
      <c r="K86" s="123">
        <v>78.593921564485086</v>
      </c>
    </row>
    <row r="87" spans="1:11" ht="11.1" customHeight="1" x14ac:dyDescent="0.2">
      <c r="A87" s="120">
        <v>88</v>
      </c>
      <c r="B87" s="121"/>
      <c r="C87" s="122"/>
      <c r="D87" s="122"/>
      <c r="E87" s="123">
        <v>81.01034547477505</v>
      </c>
      <c r="F87" s="116"/>
      <c r="G87" s="120">
        <v>88</v>
      </c>
      <c r="H87" s="121"/>
      <c r="I87" s="122"/>
      <c r="J87" s="122"/>
      <c r="K87" s="123">
        <v>73.468076226533469</v>
      </c>
    </row>
    <row r="88" spans="1:11" ht="11.1" customHeight="1" x14ac:dyDescent="0.2">
      <c r="A88" s="120">
        <v>89</v>
      </c>
      <c r="B88" s="121"/>
      <c r="C88" s="122"/>
      <c r="D88" s="122"/>
      <c r="E88" s="123">
        <v>85.615341325025796</v>
      </c>
      <c r="F88" s="116"/>
      <c r="G88" s="120">
        <v>89</v>
      </c>
      <c r="H88" s="121"/>
      <c r="I88" s="122"/>
      <c r="J88" s="122"/>
      <c r="K88" s="123">
        <v>77.271372008512529</v>
      </c>
    </row>
    <row r="89" spans="1:11" ht="11.1" customHeight="1" x14ac:dyDescent="0.2">
      <c r="A89" s="124">
        <v>90</v>
      </c>
      <c r="B89" s="125"/>
      <c r="C89" s="126"/>
      <c r="D89" s="126"/>
      <c r="E89" s="127">
        <v>84.723649287095057</v>
      </c>
      <c r="F89" s="116"/>
      <c r="G89" s="124">
        <v>90</v>
      </c>
      <c r="H89" s="125"/>
      <c r="I89" s="126"/>
      <c r="J89" s="126"/>
      <c r="K89" s="127">
        <v>76.025591308803058</v>
      </c>
    </row>
    <row r="90" spans="1:11" ht="11.1" customHeight="1" x14ac:dyDescent="0.2">
      <c r="A90" s="120">
        <v>91</v>
      </c>
      <c r="B90" s="121"/>
      <c r="C90" s="122"/>
      <c r="D90" s="122"/>
      <c r="E90" s="123"/>
      <c r="F90" s="116"/>
      <c r="G90" s="120">
        <v>91</v>
      </c>
      <c r="H90" s="121"/>
      <c r="I90" s="122"/>
      <c r="J90" s="122"/>
      <c r="K90" s="123"/>
    </row>
    <row r="91" spans="1:11" ht="11.1" customHeight="1" x14ac:dyDescent="0.2">
      <c r="A91" s="120">
        <v>92</v>
      </c>
      <c r="B91" s="121"/>
      <c r="C91" s="122"/>
      <c r="D91" s="122"/>
      <c r="E91" s="123"/>
      <c r="F91" s="116"/>
      <c r="G91" s="120">
        <v>92</v>
      </c>
      <c r="H91" s="121"/>
      <c r="I91" s="122"/>
      <c r="J91" s="122"/>
      <c r="K91" s="123"/>
    </row>
    <row r="92" spans="1:11" ht="11.1" customHeight="1" x14ac:dyDescent="0.2">
      <c r="A92" s="120">
        <v>93</v>
      </c>
      <c r="B92" s="121">
        <v>108.15965973555694</v>
      </c>
      <c r="C92" s="122"/>
      <c r="D92" s="122">
        <v>76.718059674025966</v>
      </c>
      <c r="E92" s="123"/>
      <c r="F92" s="116"/>
      <c r="G92" s="120">
        <v>93</v>
      </c>
      <c r="H92" s="121">
        <v>98.120548513800387</v>
      </c>
      <c r="I92" s="122"/>
      <c r="J92" s="122">
        <v>77.790309777239742</v>
      </c>
      <c r="K92" s="123"/>
    </row>
    <row r="93" spans="1:11" ht="11.1" customHeight="1" x14ac:dyDescent="0.2">
      <c r="A93" s="120">
        <v>94</v>
      </c>
      <c r="B93" s="121"/>
      <c r="C93" s="122"/>
      <c r="D93" s="122"/>
      <c r="E93" s="123"/>
      <c r="F93" s="116"/>
      <c r="G93" s="120">
        <v>94</v>
      </c>
      <c r="H93" s="121"/>
      <c r="I93" s="122"/>
      <c r="J93" s="122"/>
      <c r="K93" s="123"/>
    </row>
    <row r="94" spans="1:11" ht="11.1" customHeight="1" x14ac:dyDescent="0.2">
      <c r="A94" s="124">
        <v>95</v>
      </c>
      <c r="B94" s="125"/>
      <c r="C94" s="126"/>
      <c r="D94" s="126"/>
      <c r="E94" s="127"/>
      <c r="F94" s="116"/>
      <c r="G94" s="124">
        <v>95</v>
      </c>
      <c r="H94" s="125"/>
      <c r="I94" s="126"/>
      <c r="J94" s="126"/>
      <c r="K94" s="127"/>
    </row>
    <row r="95" spans="1:11" ht="11.1" customHeight="1" x14ac:dyDescent="0.2">
      <c r="A95" s="120">
        <v>96</v>
      </c>
      <c r="B95" s="121"/>
      <c r="C95" s="122"/>
      <c r="D95" s="122"/>
      <c r="E95" s="123"/>
      <c r="F95" s="116"/>
      <c r="G95" s="120">
        <v>96</v>
      </c>
      <c r="H95" s="121"/>
      <c r="I95" s="122"/>
      <c r="J95" s="122"/>
      <c r="K95" s="123"/>
    </row>
    <row r="96" spans="1:11" ht="11.1" customHeight="1" x14ac:dyDescent="0.2">
      <c r="A96" s="120">
        <v>97</v>
      </c>
      <c r="B96" s="121"/>
      <c r="C96" s="122"/>
      <c r="D96" s="122"/>
      <c r="E96" s="123"/>
      <c r="F96" s="116"/>
      <c r="G96" s="120">
        <v>97</v>
      </c>
      <c r="H96" s="121"/>
      <c r="I96" s="122"/>
      <c r="J96" s="122"/>
      <c r="K96" s="123"/>
    </row>
    <row r="97" spans="1:11" ht="11.1" customHeight="1" x14ac:dyDescent="0.2">
      <c r="A97" s="120">
        <v>98</v>
      </c>
      <c r="B97" s="121"/>
      <c r="C97" s="122"/>
      <c r="D97" s="122"/>
      <c r="E97" s="123"/>
      <c r="F97" s="116"/>
      <c r="G97" s="120">
        <v>98</v>
      </c>
      <c r="H97" s="121"/>
      <c r="I97" s="122"/>
      <c r="J97" s="122"/>
      <c r="K97" s="123"/>
    </row>
    <row r="98" spans="1:11" ht="11.1" customHeight="1" x14ac:dyDescent="0.2">
      <c r="A98" s="120">
        <v>99</v>
      </c>
      <c r="B98" s="121"/>
      <c r="C98" s="122"/>
      <c r="D98" s="122"/>
      <c r="E98" s="123"/>
      <c r="F98" s="116"/>
      <c r="G98" s="120">
        <v>99</v>
      </c>
      <c r="H98" s="121"/>
      <c r="I98" s="122"/>
      <c r="J98" s="122"/>
      <c r="K98" s="123"/>
    </row>
    <row r="99" spans="1:11" ht="11.1" customHeight="1" thickBot="1" x14ac:dyDescent="0.25">
      <c r="A99" s="128">
        <v>100</v>
      </c>
      <c r="B99" s="129"/>
      <c r="C99" s="130"/>
      <c r="D99" s="130"/>
      <c r="E99" s="131"/>
      <c r="F99" s="116"/>
      <c r="G99" s="128">
        <v>100</v>
      </c>
      <c r="H99" s="129"/>
      <c r="I99" s="130"/>
      <c r="J99" s="130"/>
      <c r="K99" s="1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 x14ac:dyDescent="0.2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 x14ac:dyDescent="0.4">
      <c r="B2" s="145" t="s">
        <v>228</v>
      </c>
      <c r="C2" s="49"/>
      <c r="D2" s="1"/>
    </row>
    <row r="3" spans="2:18" ht="12.95" customHeight="1" thickBot="1" x14ac:dyDescent="0.25">
      <c r="B3" s="50" t="s">
        <v>71</v>
      </c>
      <c r="C3" s="50" t="s">
        <v>204</v>
      </c>
      <c r="D3" s="51" t="s">
        <v>209</v>
      </c>
      <c r="E3" s="51" t="s">
        <v>9</v>
      </c>
      <c r="F3" s="133" t="s">
        <v>10</v>
      </c>
      <c r="H3" s="50" t="s">
        <v>71</v>
      </c>
      <c r="I3" s="50" t="s">
        <v>204</v>
      </c>
      <c r="J3" s="51" t="s">
        <v>209</v>
      </c>
      <c r="K3" s="51" t="s">
        <v>9</v>
      </c>
      <c r="L3" s="133" t="s">
        <v>10</v>
      </c>
      <c r="N3" s="50" t="s">
        <v>71</v>
      </c>
      <c r="O3" s="50" t="s">
        <v>204</v>
      </c>
      <c r="P3" s="51" t="s">
        <v>209</v>
      </c>
      <c r="Q3" s="51" t="s">
        <v>9</v>
      </c>
      <c r="R3" s="133" t="s">
        <v>10</v>
      </c>
    </row>
    <row r="4" spans="2:18" ht="12.95" customHeight="1" x14ac:dyDescent="0.2">
      <c r="B4" s="58">
        <v>5</v>
      </c>
      <c r="C4" s="84">
        <v>75.009418507685083</v>
      </c>
      <c r="D4" s="84"/>
      <c r="E4" s="84"/>
      <c r="F4" s="134">
        <v>65.882146124897304</v>
      </c>
      <c r="H4" s="62">
        <v>40</v>
      </c>
      <c r="I4" s="87">
        <v>96.11527236963633</v>
      </c>
      <c r="J4" s="88">
        <v>96.338170268187994</v>
      </c>
      <c r="K4" s="88">
        <v>96.453185588355552</v>
      </c>
      <c r="L4" s="136">
        <v>95.184095940695258</v>
      </c>
      <c r="N4" s="62">
        <v>75</v>
      </c>
      <c r="O4" s="87">
        <v>96.265360355143116</v>
      </c>
      <c r="P4" s="88">
        <v>98.275454760217329</v>
      </c>
      <c r="Q4" s="88">
        <v>96.097158353967686</v>
      </c>
      <c r="R4" s="136">
        <v>90.046430488566557</v>
      </c>
    </row>
    <row r="5" spans="2:18" ht="12.95" customHeight="1" x14ac:dyDescent="0.2">
      <c r="B5" s="54">
        <v>6</v>
      </c>
      <c r="C5" s="85">
        <v>90.178722829079575</v>
      </c>
      <c r="D5" s="86">
        <v>80.110344516737428</v>
      </c>
      <c r="E5" s="86">
        <v>63.705465531597682</v>
      </c>
      <c r="F5" s="135">
        <v>77.492639200719267</v>
      </c>
      <c r="H5" s="54">
        <v>41</v>
      </c>
      <c r="I5" s="85">
        <v>95.263101418215996</v>
      </c>
      <c r="J5" s="86">
        <v>95.571189088332773</v>
      </c>
      <c r="K5" s="86">
        <v>97.53773565947202</v>
      </c>
      <c r="L5" s="135">
        <v>97.006753640036663</v>
      </c>
      <c r="N5" s="54">
        <v>76</v>
      </c>
      <c r="O5" s="85">
        <v>88.405896014710095</v>
      </c>
      <c r="P5" s="86">
        <v>99.062498639251402</v>
      </c>
      <c r="Q5" s="86">
        <v>101.38993365905282</v>
      </c>
      <c r="R5" s="135">
        <v>94.347027993140586</v>
      </c>
    </row>
    <row r="6" spans="2:18" ht="12.95" customHeight="1" x14ac:dyDescent="0.2">
      <c r="B6" s="54">
        <v>7</v>
      </c>
      <c r="C6" s="85">
        <v>88.655941899338472</v>
      </c>
      <c r="D6" s="86">
        <v>82.674323580942939</v>
      </c>
      <c r="E6" s="86">
        <v>94.843040586420912</v>
      </c>
      <c r="F6" s="135">
        <v>77.057829088713063</v>
      </c>
      <c r="H6" s="54">
        <v>42</v>
      </c>
      <c r="I6" s="85">
        <v>96.479689174238388</v>
      </c>
      <c r="J6" s="86">
        <v>96.927014224571877</v>
      </c>
      <c r="K6" s="86">
        <v>95.189978831179488</v>
      </c>
      <c r="L6" s="135">
        <v>96.408026772123392</v>
      </c>
      <c r="N6" s="54">
        <v>77</v>
      </c>
      <c r="O6" s="85">
        <v>86.126992598036296</v>
      </c>
      <c r="P6" s="86">
        <v>98.143655888929402</v>
      </c>
      <c r="Q6" s="86">
        <v>92.910554211455889</v>
      </c>
      <c r="R6" s="135">
        <v>100.45683440917968</v>
      </c>
    </row>
    <row r="7" spans="2:18" ht="12.95" customHeight="1" x14ac:dyDescent="0.2">
      <c r="B7" s="54">
        <v>8</v>
      </c>
      <c r="C7" s="85">
        <v>89.686389169285391</v>
      </c>
      <c r="D7" s="86">
        <v>82.285675429307418</v>
      </c>
      <c r="E7" s="86">
        <v>79.596700285420923</v>
      </c>
      <c r="F7" s="135">
        <v>88.924255752682484</v>
      </c>
      <c r="H7" s="54">
        <v>43</v>
      </c>
      <c r="I7" s="85">
        <v>94.197547993172265</v>
      </c>
      <c r="J7" s="86">
        <v>96.5374662967549</v>
      </c>
      <c r="K7" s="86">
        <v>95.878094825788637</v>
      </c>
      <c r="L7" s="135">
        <v>95.510832192052348</v>
      </c>
      <c r="N7" s="54">
        <v>78</v>
      </c>
      <c r="O7" s="85">
        <v>98.951073943032767</v>
      </c>
      <c r="P7" s="86">
        <v>87.68582650154751</v>
      </c>
      <c r="Q7" s="86">
        <v>95.946919574113394</v>
      </c>
      <c r="R7" s="135">
        <v>79.6997412058668</v>
      </c>
    </row>
    <row r="8" spans="2:18" ht="12.95" customHeight="1" x14ac:dyDescent="0.2">
      <c r="B8" s="54">
        <v>9</v>
      </c>
      <c r="C8" s="85">
        <v>95.500235840311504</v>
      </c>
      <c r="D8" s="86">
        <v>98.918075397748495</v>
      </c>
      <c r="E8" s="86">
        <v>83.810658097698166</v>
      </c>
      <c r="F8" s="135">
        <v>86.963435070455674</v>
      </c>
      <c r="H8" s="54">
        <v>44</v>
      </c>
      <c r="I8" s="85">
        <v>97.293826036882052</v>
      </c>
      <c r="J8" s="86">
        <v>97.052152840716516</v>
      </c>
      <c r="K8" s="86">
        <v>96.316442649688994</v>
      </c>
      <c r="L8" s="135">
        <v>96.160562599295389</v>
      </c>
      <c r="N8" s="54">
        <v>79</v>
      </c>
      <c r="O8" s="85">
        <v>83.586167338374921</v>
      </c>
      <c r="P8" s="86">
        <v>83.153726614213724</v>
      </c>
      <c r="Q8" s="86">
        <v>91.07436107506021</v>
      </c>
      <c r="R8" s="135">
        <v>80.929193440035945</v>
      </c>
    </row>
    <row r="9" spans="2:18" ht="12.95" customHeight="1" x14ac:dyDescent="0.2">
      <c r="B9" s="62">
        <v>10</v>
      </c>
      <c r="C9" s="87">
        <v>94.923754048053482</v>
      </c>
      <c r="D9" s="88">
        <v>100.01473293950609</v>
      </c>
      <c r="E9" s="88">
        <v>71.842391896207573</v>
      </c>
      <c r="F9" s="136">
        <v>90.419180315242528</v>
      </c>
      <c r="H9" s="62">
        <v>45</v>
      </c>
      <c r="I9" s="87">
        <v>94.749123356728319</v>
      </c>
      <c r="J9" s="88">
        <v>96.087476349018033</v>
      </c>
      <c r="K9" s="88">
        <v>97.354767442057238</v>
      </c>
      <c r="L9" s="136">
        <v>95.224225568036232</v>
      </c>
      <c r="N9" s="62">
        <v>80</v>
      </c>
      <c r="O9" s="87">
        <v>82.732966836873089</v>
      </c>
      <c r="P9" s="88">
        <v>91.038969230779216</v>
      </c>
      <c r="Q9" s="88">
        <v>94.532640003758104</v>
      </c>
      <c r="R9" s="136">
        <v>100.12029715556325</v>
      </c>
    </row>
    <row r="10" spans="2:18" ht="12.95" customHeight="1" x14ac:dyDescent="0.2">
      <c r="B10" s="54">
        <v>11</v>
      </c>
      <c r="C10" s="85">
        <v>95.251303254992905</v>
      </c>
      <c r="D10" s="86"/>
      <c r="E10" s="86">
        <v>87.254252535174317</v>
      </c>
      <c r="F10" s="135">
        <v>92.399586441058375</v>
      </c>
      <c r="H10" s="54">
        <v>46</v>
      </c>
      <c r="I10" s="85">
        <v>95.699816247711738</v>
      </c>
      <c r="J10" s="86">
        <v>95.189105972933348</v>
      </c>
      <c r="K10" s="86">
        <v>99.385501880779145</v>
      </c>
      <c r="L10" s="135">
        <v>97.601351585919247</v>
      </c>
      <c r="N10" s="54">
        <v>81</v>
      </c>
      <c r="O10" s="85">
        <v>79.790699808565364</v>
      </c>
      <c r="P10" s="86">
        <v>100.62964855758733</v>
      </c>
      <c r="Q10" s="86">
        <v>96.317860758645963</v>
      </c>
      <c r="R10" s="135">
        <v>90.049502289473949</v>
      </c>
    </row>
    <row r="11" spans="2:18" ht="12.95" customHeight="1" x14ac:dyDescent="0.2">
      <c r="B11" s="54">
        <v>12</v>
      </c>
      <c r="C11" s="85">
        <v>89.426768358831055</v>
      </c>
      <c r="D11" s="86">
        <v>99.130138481535425</v>
      </c>
      <c r="E11" s="86">
        <v>94.295757486352784</v>
      </c>
      <c r="F11" s="135">
        <v>87.636081577122425</v>
      </c>
      <c r="H11" s="54">
        <v>47</v>
      </c>
      <c r="I11" s="85">
        <v>98.304360730403602</v>
      </c>
      <c r="J11" s="86">
        <v>98.927581531546792</v>
      </c>
      <c r="K11" s="86">
        <v>94.595780767023797</v>
      </c>
      <c r="L11" s="135">
        <v>99.642442446341278</v>
      </c>
      <c r="N11" s="54">
        <v>82</v>
      </c>
      <c r="O11" s="85">
        <v>82.217275575604432</v>
      </c>
      <c r="P11" s="86">
        <v>91.035594917612798</v>
      </c>
      <c r="Q11" s="86">
        <v>91.31900782738353</v>
      </c>
      <c r="R11" s="135">
        <v>92.034908246010616</v>
      </c>
    </row>
    <row r="12" spans="2:18" ht="12.95" customHeight="1" x14ac:dyDescent="0.2">
      <c r="B12" s="54">
        <v>13</v>
      </c>
      <c r="C12" s="85">
        <v>96.393490850016533</v>
      </c>
      <c r="D12" s="86">
        <v>92.669874062659503</v>
      </c>
      <c r="E12" s="86">
        <v>97.988711560158123</v>
      </c>
      <c r="F12" s="135">
        <v>90.869629850922792</v>
      </c>
      <c r="H12" s="54">
        <v>48</v>
      </c>
      <c r="I12" s="85">
        <v>99.724654151860406</v>
      </c>
      <c r="J12" s="86">
        <v>98.423812938513223</v>
      </c>
      <c r="K12" s="86">
        <v>96.431830017305984</v>
      </c>
      <c r="L12" s="135">
        <v>95.201319212589368</v>
      </c>
      <c r="N12" s="54">
        <v>83</v>
      </c>
      <c r="O12" s="85">
        <v>86.885463091182771</v>
      </c>
      <c r="P12" s="86">
        <v>94.34247854071468</v>
      </c>
      <c r="Q12" s="86">
        <v>91.593007501354933</v>
      </c>
      <c r="R12" s="135">
        <v>79.455732243589893</v>
      </c>
    </row>
    <row r="13" spans="2:18" ht="12.95" customHeight="1" x14ac:dyDescent="0.2">
      <c r="B13" s="54">
        <v>14</v>
      </c>
      <c r="C13" s="85">
        <v>95.900024981631773</v>
      </c>
      <c r="D13" s="86">
        <v>98.352243263357693</v>
      </c>
      <c r="E13" s="86">
        <v>96.917594378462439</v>
      </c>
      <c r="F13" s="135">
        <v>95.384059542756631</v>
      </c>
      <c r="H13" s="54">
        <v>49</v>
      </c>
      <c r="I13" s="85">
        <v>99.265124374943397</v>
      </c>
      <c r="J13" s="86">
        <v>100.71279201867725</v>
      </c>
      <c r="K13" s="86">
        <v>99.648540210020002</v>
      </c>
      <c r="L13" s="135">
        <v>101.17625710907967</v>
      </c>
      <c r="N13" s="54">
        <v>84</v>
      </c>
      <c r="O13" s="85">
        <v>66.240737230995123</v>
      </c>
      <c r="P13" s="86"/>
      <c r="Q13" s="86">
        <v>92.378229341705946</v>
      </c>
      <c r="R13" s="135">
        <v>80.332372943748297</v>
      </c>
    </row>
    <row r="14" spans="2:18" ht="12.95" customHeight="1" x14ac:dyDescent="0.2">
      <c r="B14" s="62">
        <v>15</v>
      </c>
      <c r="C14" s="87">
        <v>95.551567649647112</v>
      </c>
      <c r="D14" s="88">
        <v>96.446528348920225</v>
      </c>
      <c r="E14" s="88">
        <v>98.2035675608915</v>
      </c>
      <c r="F14" s="136">
        <v>95.835558684152417</v>
      </c>
      <c r="H14" s="62">
        <v>50</v>
      </c>
      <c r="I14" s="87">
        <v>99.337087512834771</v>
      </c>
      <c r="J14" s="88">
        <v>100.12157619967101</v>
      </c>
      <c r="K14" s="88">
        <v>98.472632084346955</v>
      </c>
      <c r="L14" s="136">
        <v>101.89909819611628</v>
      </c>
      <c r="N14" s="62">
        <v>85</v>
      </c>
      <c r="O14" s="87">
        <v>60.731187041088816</v>
      </c>
      <c r="P14" s="88">
        <v>91.805570933549163</v>
      </c>
      <c r="Q14" s="88">
        <v>90.069252480001126</v>
      </c>
      <c r="R14" s="136">
        <v>96.519257783657437</v>
      </c>
    </row>
    <row r="15" spans="2:18" ht="12.95" customHeight="1" x14ac:dyDescent="0.2">
      <c r="B15" s="54">
        <v>16</v>
      </c>
      <c r="C15" s="85">
        <v>99.596219390462153</v>
      </c>
      <c r="D15" s="86">
        <v>96.62759089364593</v>
      </c>
      <c r="E15" s="86">
        <v>96.315335225745841</v>
      </c>
      <c r="F15" s="135">
        <v>92.893663337357765</v>
      </c>
      <c r="H15" s="54">
        <v>51</v>
      </c>
      <c r="I15" s="85">
        <v>97.024437893408901</v>
      </c>
      <c r="J15" s="86">
        <v>99.865127207321095</v>
      </c>
      <c r="K15" s="86">
        <v>98.593440572350033</v>
      </c>
      <c r="L15" s="135">
        <v>100.0870221241962</v>
      </c>
      <c r="N15" s="54">
        <v>86</v>
      </c>
      <c r="O15" s="85">
        <v>77.791630814617093</v>
      </c>
      <c r="P15" s="86"/>
      <c r="Q15" s="86"/>
      <c r="R15" s="135">
        <v>81.153816496688123</v>
      </c>
    </row>
    <row r="16" spans="2:18" ht="12.95" customHeight="1" x14ac:dyDescent="0.2">
      <c r="B16" s="54">
        <v>17</v>
      </c>
      <c r="C16" s="85">
        <v>100.04516711833784</v>
      </c>
      <c r="D16" s="86">
        <v>98.55994177381902</v>
      </c>
      <c r="E16" s="86">
        <v>97.347395453264483</v>
      </c>
      <c r="F16" s="135">
        <v>96.60897159066046</v>
      </c>
      <c r="H16" s="54">
        <v>52</v>
      </c>
      <c r="I16" s="85">
        <v>99.15676460654123</v>
      </c>
      <c r="J16" s="86">
        <v>98.295916074730812</v>
      </c>
      <c r="K16" s="86">
        <v>94.836598141406341</v>
      </c>
      <c r="L16" s="135">
        <v>93.553014772095864</v>
      </c>
      <c r="N16" s="54">
        <v>87</v>
      </c>
      <c r="O16" s="85"/>
      <c r="P16" s="86"/>
      <c r="Q16" s="86">
        <v>77.242398968837662</v>
      </c>
      <c r="R16" s="135">
        <v>78.341644779216367</v>
      </c>
    </row>
    <row r="17" spans="2:18" ht="12.95" customHeight="1" x14ac:dyDescent="0.2">
      <c r="B17" s="54">
        <v>18</v>
      </c>
      <c r="C17" s="85">
        <v>98.293727395770929</v>
      </c>
      <c r="D17" s="86">
        <v>97.389339623757166</v>
      </c>
      <c r="E17" s="86">
        <v>98.382186426396828</v>
      </c>
      <c r="F17" s="135">
        <v>95.967256279252737</v>
      </c>
      <c r="H17" s="54">
        <v>53</v>
      </c>
      <c r="I17" s="85">
        <v>96.868607464568058</v>
      </c>
      <c r="J17" s="86">
        <v>98.905195566003997</v>
      </c>
      <c r="K17" s="86">
        <v>94.671641864729324</v>
      </c>
      <c r="L17" s="135">
        <v>95.304988867204315</v>
      </c>
      <c r="N17" s="54">
        <v>88</v>
      </c>
      <c r="O17" s="85"/>
      <c r="P17" s="86"/>
      <c r="Q17" s="86"/>
      <c r="R17" s="135">
        <v>73.10380340599481</v>
      </c>
    </row>
    <row r="18" spans="2:18" ht="12.95" customHeight="1" x14ac:dyDescent="0.2">
      <c r="B18" s="54">
        <v>19</v>
      </c>
      <c r="C18" s="85">
        <v>99.43883277216608</v>
      </c>
      <c r="D18" s="86">
        <v>97.746507965722756</v>
      </c>
      <c r="E18" s="86">
        <v>97.62224697215693</v>
      </c>
      <c r="F18" s="135">
        <v>94.392270786784138</v>
      </c>
      <c r="H18" s="54">
        <v>54</v>
      </c>
      <c r="I18" s="85">
        <v>94.141668122356094</v>
      </c>
      <c r="J18" s="86">
        <v>99.81304249348338</v>
      </c>
      <c r="K18" s="86">
        <v>95.214194333484954</v>
      </c>
      <c r="L18" s="135">
        <v>92.994949681777555</v>
      </c>
      <c r="N18" s="54">
        <v>89</v>
      </c>
      <c r="O18" s="85"/>
      <c r="P18" s="86"/>
      <c r="Q18" s="86"/>
      <c r="R18" s="135">
        <v>76.735658114942694</v>
      </c>
    </row>
    <row r="19" spans="2:18" ht="12.95" customHeight="1" x14ac:dyDescent="0.2">
      <c r="B19" s="62">
        <v>20</v>
      </c>
      <c r="C19" s="87">
        <v>98.773690078037902</v>
      </c>
      <c r="D19" s="88">
        <v>98.484848484848484</v>
      </c>
      <c r="E19" s="88">
        <v>97.742595773502245</v>
      </c>
      <c r="F19" s="136">
        <v>95.029239766081858</v>
      </c>
      <c r="H19" s="62">
        <v>55</v>
      </c>
      <c r="I19" s="87">
        <v>95.049559333721916</v>
      </c>
      <c r="J19" s="88"/>
      <c r="K19" s="88">
        <v>97.036401152054282</v>
      </c>
      <c r="L19" s="136">
        <v>95.347998720024989</v>
      </c>
      <c r="N19" s="62">
        <v>90</v>
      </c>
      <c r="O19" s="87"/>
      <c r="P19" s="88"/>
      <c r="Q19" s="88"/>
      <c r="R19" s="136">
        <v>75.326660902346092</v>
      </c>
    </row>
    <row r="20" spans="2:18" ht="12.95" customHeight="1" x14ac:dyDescent="0.2">
      <c r="B20" s="54">
        <v>21</v>
      </c>
      <c r="C20" s="85">
        <v>96.619411123227906</v>
      </c>
      <c r="D20" s="86">
        <v>96.347273689782952</v>
      </c>
      <c r="E20" s="86">
        <v>97.766199780580862</v>
      </c>
      <c r="F20" s="135">
        <v>94.94040663706474</v>
      </c>
      <c r="H20" s="54">
        <v>56</v>
      </c>
      <c r="I20" s="85">
        <v>95.374980838886458</v>
      </c>
      <c r="J20" s="86">
        <v>95.518201990557344</v>
      </c>
      <c r="K20" s="86">
        <v>95.427235196374468</v>
      </c>
      <c r="L20" s="135">
        <v>94.132150463517135</v>
      </c>
      <c r="N20" s="54">
        <v>91</v>
      </c>
      <c r="O20" s="85"/>
      <c r="P20" s="86"/>
      <c r="Q20" s="86"/>
      <c r="R20" s="135"/>
    </row>
    <row r="21" spans="2:18" ht="12.95" customHeight="1" x14ac:dyDescent="0.2">
      <c r="B21" s="54">
        <v>22</v>
      </c>
      <c r="C21" s="85">
        <v>100</v>
      </c>
      <c r="D21" s="86">
        <v>98.8056460369164</v>
      </c>
      <c r="E21" s="86">
        <v>97.410358565737056</v>
      </c>
      <c r="F21" s="135">
        <v>96.818398474737833</v>
      </c>
      <c r="H21" s="54">
        <v>57</v>
      </c>
      <c r="I21" s="85">
        <v>95.635378354497249</v>
      </c>
      <c r="J21" s="86">
        <v>97.089191359061971</v>
      </c>
      <c r="K21" s="86">
        <v>95.304332166586121</v>
      </c>
      <c r="L21" s="135">
        <v>96.69833905220203</v>
      </c>
      <c r="N21" s="54">
        <v>92</v>
      </c>
      <c r="O21" s="85"/>
      <c r="P21" s="86"/>
      <c r="Q21" s="86"/>
      <c r="R21" s="135"/>
    </row>
    <row r="22" spans="2:18" ht="12.95" customHeight="1" x14ac:dyDescent="0.2">
      <c r="B22" s="54">
        <v>23</v>
      </c>
      <c r="C22" s="85">
        <v>98.883928571428555</v>
      </c>
      <c r="D22" s="86">
        <v>99.020674646354735</v>
      </c>
      <c r="E22" s="86">
        <v>97.240865026099925</v>
      </c>
      <c r="F22" s="135">
        <v>97.061283000836212</v>
      </c>
      <c r="H22" s="54">
        <v>58</v>
      </c>
      <c r="I22" s="85">
        <v>94.252110566448778</v>
      </c>
      <c r="J22" s="86">
        <v>99.264298831353742</v>
      </c>
      <c r="K22" s="86">
        <v>96.638477973615622</v>
      </c>
      <c r="L22" s="135">
        <v>95.77327828171353</v>
      </c>
      <c r="N22" s="54">
        <v>93</v>
      </c>
      <c r="O22" s="85">
        <v>84.805488657170159</v>
      </c>
      <c r="P22" s="86"/>
      <c r="Q22" s="86">
        <v>73.959532867658012</v>
      </c>
      <c r="R22" s="135"/>
    </row>
    <row r="23" spans="2:18" ht="12.95" customHeight="1" x14ac:dyDescent="0.2">
      <c r="B23" s="54">
        <v>24</v>
      </c>
      <c r="C23" s="85">
        <v>99.216125419932808</v>
      </c>
      <c r="D23" s="86">
        <v>99.020674646354735</v>
      </c>
      <c r="E23" s="86">
        <v>96.544916090819328</v>
      </c>
      <c r="F23" s="135">
        <v>97.445430558887011</v>
      </c>
      <c r="H23" s="54">
        <v>59</v>
      </c>
      <c r="I23" s="85">
        <v>96.559453704537248</v>
      </c>
      <c r="J23" s="86">
        <v>99.367297840098914</v>
      </c>
      <c r="K23" s="86">
        <v>92.019743033456223</v>
      </c>
      <c r="L23" s="135">
        <v>92.818441279866803</v>
      </c>
      <c r="N23" s="54">
        <v>94</v>
      </c>
      <c r="O23" s="85"/>
      <c r="P23" s="86"/>
      <c r="Q23" s="86"/>
      <c r="R23" s="135"/>
    </row>
    <row r="24" spans="2:18" ht="12.95" customHeight="1" x14ac:dyDescent="0.2">
      <c r="B24" s="62">
        <v>25</v>
      </c>
      <c r="C24" s="87">
        <v>98.994413407821241</v>
      </c>
      <c r="D24" s="88">
        <v>99.562363238512035</v>
      </c>
      <c r="E24" s="88">
        <v>97.604790419161674</v>
      </c>
      <c r="F24" s="136">
        <v>96.945471900727838</v>
      </c>
      <c r="H24" s="62">
        <v>60</v>
      </c>
      <c r="I24" s="87">
        <v>97.222636765694773</v>
      </c>
      <c r="J24" s="88">
        <v>99.290780141843967</v>
      </c>
      <c r="K24" s="88">
        <v>99.142568838699901</v>
      </c>
      <c r="L24" s="136">
        <v>96.946119673392388</v>
      </c>
      <c r="N24" s="62">
        <v>95</v>
      </c>
      <c r="O24" s="87"/>
      <c r="P24" s="88"/>
      <c r="Q24" s="88"/>
      <c r="R24" s="136"/>
    </row>
    <row r="25" spans="2:18" ht="12.95" customHeight="1" x14ac:dyDescent="0.2">
      <c r="B25" s="54">
        <v>26</v>
      </c>
      <c r="C25" s="85">
        <v>99.216125419932808</v>
      </c>
      <c r="D25" s="86">
        <v>97.954790096878369</v>
      </c>
      <c r="E25" s="86">
        <v>100</v>
      </c>
      <c r="F25" s="135">
        <v>96.233566267914256</v>
      </c>
      <c r="H25" s="54">
        <v>61</v>
      </c>
      <c r="I25" s="85">
        <v>97.652837988761519</v>
      </c>
      <c r="J25" s="86">
        <v>98.878436025651894</v>
      </c>
      <c r="K25" s="86">
        <v>98.080421733779048</v>
      </c>
      <c r="L25" s="135">
        <v>94.532386388360223</v>
      </c>
      <c r="N25" s="54">
        <v>96</v>
      </c>
      <c r="O25" s="85"/>
      <c r="P25" s="86"/>
      <c r="Q25" s="86"/>
      <c r="R25" s="135"/>
    </row>
    <row r="26" spans="2:18" ht="12.95" customHeight="1" x14ac:dyDescent="0.2">
      <c r="B26" s="54">
        <v>27</v>
      </c>
      <c r="C26" s="85">
        <v>98.773690078037902</v>
      </c>
      <c r="D26" s="86">
        <v>98.538170005414159</v>
      </c>
      <c r="E26" s="86">
        <v>97.897897897897892</v>
      </c>
      <c r="F26" s="135">
        <v>97.282088122605373</v>
      </c>
      <c r="H26" s="54">
        <v>62</v>
      </c>
      <c r="I26" s="85">
        <v>99.475541591554759</v>
      </c>
      <c r="J26" s="86">
        <v>101.0064011419273</v>
      </c>
      <c r="K26" s="86">
        <v>99.619223851653544</v>
      </c>
      <c r="L26" s="135">
        <v>92.74715215445984</v>
      </c>
      <c r="N26" s="54">
        <v>97</v>
      </c>
      <c r="O26" s="85"/>
      <c r="P26" s="86"/>
      <c r="Q26" s="86"/>
      <c r="R26" s="135"/>
    </row>
    <row r="27" spans="2:18" ht="12.95" customHeight="1" x14ac:dyDescent="0.2">
      <c r="B27" s="54">
        <v>28</v>
      </c>
      <c r="C27" s="85">
        <v>97.362637362637358</v>
      </c>
      <c r="D27" s="86">
        <v>99.453551912568315</v>
      </c>
      <c r="E27" s="86">
        <v>98.563869992441425</v>
      </c>
      <c r="F27" s="135">
        <v>98.640281655942701</v>
      </c>
      <c r="H27" s="54">
        <v>63</v>
      </c>
      <c r="I27" s="85">
        <v>94.095177165500672</v>
      </c>
      <c r="J27" s="86">
        <v>98.362852998337544</v>
      </c>
      <c r="K27" s="86">
        <v>95.80787640666388</v>
      </c>
      <c r="L27" s="135">
        <v>97.891462476521724</v>
      </c>
      <c r="N27" s="54">
        <v>98</v>
      </c>
      <c r="O27" s="85"/>
      <c r="P27" s="86"/>
      <c r="Q27" s="86"/>
      <c r="R27" s="135"/>
    </row>
    <row r="28" spans="2:18" ht="12.95" customHeight="1" x14ac:dyDescent="0.2">
      <c r="B28" s="54">
        <v>29</v>
      </c>
      <c r="C28" s="85">
        <v>99.887260428410372</v>
      </c>
      <c r="D28" s="86">
        <v>100</v>
      </c>
      <c r="E28" s="86">
        <v>99.037974683544292</v>
      </c>
      <c r="F28" s="135">
        <v>100.01230920728703</v>
      </c>
      <c r="H28" s="54">
        <v>64</v>
      </c>
      <c r="I28" s="85">
        <v>93.099381382981846</v>
      </c>
      <c r="J28" s="86">
        <v>105.52523154671</v>
      </c>
      <c r="K28" s="86">
        <v>98.435100809545688</v>
      </c>
      <c r="L28" s="135">
        <v>93.641324201039538</v>
      </c>
      <c r="N28" s="54">
        <v>99</v>
      </c>
      <c r="O28" s="85"/>
      <c r="P28" s="86"/>
      <c r="Q28" s="86"/>
      <c r="R28" s="135"/>
    </row>
    <row r="29" spans="2:18" ht="12.95" customHeight="1" thickBot="1" x14ac:dyDescent="0.25">
      <c r="B29" s="62">
        <v>30</v>
      </c>
      <c r="C29" s="87">
        <v>98.008849557522097</v>
      </c>
      <c r="D29" s="88">
        <v>98.698481561822121</v>
      </c>
      <c r="E29" s="88">
        <v>97.609726919073481</v>
      </c>
      <c r="F29" s="136">
        <v>97.691475291571479</v>
      </c>
      <c r="H29" s="62">
        <v>65</v>
      </c>
      <c r="I29" s="87">
        <v>96.535613578616591</v>
      </c>
      <c r="J29" s="88">
        <v>99.353384156410613</v>
      </c>
      <c r="K29" s="88">
        <v>97.198419541772054</v>
      </c>
      <c r="L29" s="136">
        <v>98.220431938765174</v>
      </c>
      <c r="N29" s="141">
        <v>100</v>
      </c>
      <c r="O29" s="142"/>
      <c r="P29" s="143"/>
      <c r="Q29" s="143"/>
      <c r="R29" s="144"/>
    </row>
    <row r="30" spans="2:18" ht="12.95" customHeight="1" x14ac:dyDescent="0.2">
      <c r="B30" s="54">
        <v>31</v>
      </c>
      <c r="C30" s="85">
        <v>96.744239677629821</v>
      </c>
      <c r="D30" s="86">
        <v>98.451274895325184</v>
      </c>
      <c r="E30" s="86">
        <v>97.907698468315132</v>
      </c>
      <c r="F30" s="135">
        <v>98.361478153776474</v>
      </c>
      <c r="H30" s="54">
        <v>66</v>
      </c>
      <c r="I30" s="85">
        <v>95.242395120493455</v>
      </c>
      <c r="J30" s="86">
        <v>96.552082686779201</v>
      </c>
      <c r="K30" s="86">
        <v>96.759132978807088</v>
      </c>
      <c r="L30" s="135">
        <v>96.674377613331501</v>
      </c>
    </row>
    <row r="31" spans="2:18" ht="12.95" customHeight="1" x14ac:dyDescent="0.2">
      <c r="B31" s="54">
        <v>32</v>
      </c>
      <c r="C31" s="85">
        <v>99.093506914735968</v>
      </c>
      <c r="D31" s="86">
        <v>97.694595422256725</v>
      </c>
      <c r="E31" s="86">
        <v>98.364798376679104</v>
      </c>
      <c r="F31" s="135">
        <v>96.94812088291161</v>
      </c>
      <c r="H31" s="54">
        <v>67</v>
      </c>
      <c r="I31" s="85">
        <v>92.333389817190294</v>
      </c>
      <c r="J31" s="86">
        <v>97.65273934713241</v>
      </c>
      <c r="K31" s="86">
        <v>99.274262507948052</v>
      </c>
      <c r="L31" s="135">
        <v>93.841756303734797</v>
      </c>
    </row>
    <row r="32" spans="2:18" ht="12.95" customHeight="1" x14ac:dyDescent="0.2">
      <c r="B32" s="54">
        <v>33</v>
      </c>
      <c r="C32" s="85">
        <v>97.053824890143503</v>
      </c>
      <c r="D32" s="86">
        <v>98.147466568519192</v>
      </c>
      <c r="E32" s="86">
        <v>98.601979197805349</v>
      </c>
      <c r="F32" s="135">
        <v>98.146747809364584</v>
      </c>
      <c r="H32" s="54">
        <v>68</v>
      </c>
      <c r="I32" s="85">
        <v>96.359534607374584</v>
      </c>
      <c r="J32" s="86">
        <v>95.15802506315984</v>
      </c>
      <c r="K32" s="86">
        <v>96.543462697131162</v>
      </c>
      <c r="L32" s="135">
        <v>90.320360817224397</v>
      </c>
    </row>
    <row r="33" spans="2:12" ht="12.95" customHeight="1" x14ac:dyDescent="0.2">
      <c r="B33" s="54">
        <v>34</v>
      </c>
      <c r="C33" s="85">
        <v>98.19509436814559</v>
      </c>
      <c r="D33" s="86">
        <v>97.609558013731316</v>
      </c>
      <c r="E33" s="86">
        <v>97.359870103217901</v>
      </c>
      <c r="F33" s="135">
        <v>96.152742388637662</v>
      </c>
      <c r="H33" s="54">
        <v>69</v>
      </c>
      <c r="I33" s="85">
        <v>94.07341718821138</v>
      </c>
      <c r="J33" s="86">
        <v>92.897003254968084</v>
      </c>
      <c r="K33" s="86">
        <v>95.449224013912186</v>
      </c>
      <c r="L33" s="135">
        <v>95.431754162727231</v>
      </c>
    </row>
    <row r="34" spans="2:12" ht="12.95" customHeight="1" x14ac:dyDescent="0.2">
      <c r="B34" s="62">
        <v>35</v>
      </c>
      <c r="C34" s="87">
        <v>96.619358440916869</v>
      </c>
      <c r="D34" s="88">
        <v>97.855302117491973</v>
      </c>
      <c r="E34" s="88">
        <v>96.157606446433462</v>
      </c>
      <c r="F34" s="136">
        <v>96.414290247240643</v>
      </c>
      <c r="H34" s="62">
        <v>70</v>
      </c>
      <c r="I34" s="87">
        <v>94.806812393797117</v>
      </c>
      <c r="J34" s="88">
        <v>98.512835085725087</v>
      </c>
      <c r="K34" s="88">
        <v>99.776589198510905</v>
      </c>
      <c r="L34" s="136">
        <v>92.812474069622624</v>
      </c>
    </row>
    <row r="35" spans="2:12" ht="12.95" customHeight="1" x14ac:dyDescent="0.2">
      <c r="B35" s="54">
        <v>36</v>
      </c>
      <c r="C35" s="85">
        <v>96.276364891334836</v>
      </c>
      <c r="D35" s="86">
        <v>99.017517722231474</v>
      </c>
      <c r="E35" s="86">
        <v>93.747865690366041</v>
      </c>
      <c r="F35" s="135">
        <v>98.263673036353779</v>
      </c>
      <c r="H35" s="54">
        <v>71</v>
      </c>
      <c r="I35" s="85">
        <v>92.405055370026972</v>
      </c>
      <c r="J35" s="86">
        <v>99.59641562350366</v>
      </c>
      <c r="K35" s="86">
        <v>93.838009114376447</v>
      </c>
      <c r="L35" s="135">
        <v>96.17643908065979</v>
      </c>
    </row>
    <row r="36" spans="2:12" ht="12.95" customHeight="1" x14ac:dyDescent="0.2">
      <c r="B36" s="54">
        <v>37</v>
      </c>
      <c r="C36" s="85">
        <v>96.513845815318675</v>
      </c>
      <c r="D36" s="86">
        <v>96.894581889231375</v>
      </c>
      <c r="E36" s="86">
        <v>95.663946056098553</v>
      </c>
      <c r="F36" s="135">
        <v>97.130198913322857</v>
      </c>
      <c r="H36" s="54">
        <v>72</v>
      </c>
      <c r="I36" s="85">
        <v>88.562175095016926</v>
      </c>
      <c r="J36" s="86">
        <v>98.439144596285914</v>
      </c>
      <c r="K36" s="86">
        <v>95.147325856679828</v>
      </c>
      <c r="L36" s="135">
        <v>98.562140317939509</v>
      </c>
    </row>
    <row r="37" spans="2:12" ht="12.95" customHeight="1" x14ac:dyDescent="0.2">
      <c r="B37" s="54">
        <v>38</v>
      </c>
      <c r="C37" s="85">
        <v>97.535800923045358</v>
      </c>
      <c r="D37" s="86">
        <v>97.780952614275833</v>
      </c>
      <c r="E37" s="86">
        <v>99.148579316430357</v>
      </c>
      <c r="F37" s="135">
        <v>95.725142519126649</v>
      </c>
      <c r="H37" s="54">
        <v>73</v>
      </c>
      <c r="I37" s="85">
        <v>90.224997314126057</v>
      </c>
      <c r="J37" s="86">
        <v>97.96615269424413</v>
      </c>
      <c r="K37" s="86">
        <v>94.976528269938441</v>
      </c>
      <c r="L37" s="135">
        <v>90.398807719277102</v>
      </c>
    </row>
    <row r="38" spans="2:12" ht="12.95" customHeight="1" thickBot="1" x14ac:dyDescent="0.25">
      <c r="B38" s="137">
        <v>39</v>
      </c>
      <c r="C38" s="138">
        <v>96.326335359158065</v>
      </c>
      <c r="D38" s="139">
        <v>97.858553740906686</v>
      </c>
      <c r="E38" s="139">
        <v>97.457262299943565</v>
      </c>
      <c r="F38" s="140">
        <v>97.532849844090279</v>
      </c>
      <c r="H38" s="137">
        <v>74</v>
      </c>
      <c r="I38" s="138">
        <v>90.92915018190962</v>
      </c>
      <c r="J38" s="139">
        <v>97.530443431271038</v>
      </c>
      <c r="K38" s="139">
        <v>91.939416155095017</v>
      </c>
      <c r="L38" s="140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5" width="9.6640625" style="1"/>
    <col min="16" max="16" width="12.109375" style="1" customWidth="1"/>
    <col min="17" max="17" width="9.6640625" style="1"/>
    <col min="18" max="18" width="11.88671875" style="1" customWidth="1"/>
    <col min="19" max="19" width="19" style="1" customWidth="1"/>
    <col min="20" max="20" width="59.77734375" style="1" customWidth="1"/>
    <col min="21" max="21" width="29.44140625" style="1" customWidth="1"/>
    <col min="22" max="16384" width="9.6640625" style="1"/>
  </cols>
  <sheetData>
    <row r="1" spans="1:21" ht="31.5" x14ac:dyDescent="0.25">
      <c r="A1" s="31" t="s">
        <v>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</row>
    <row r="2" spans="1:21" ht="15.95" customHeight="1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8.6904499999999996E-2</v>
      </c>
      <c r="H2" s="106"/>
      <c r="I2" s="106"/>
      <c r="J2" s="4"/>
    </row>
    <row r="3" spans="1:21" ht="15.95" customHeight="1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2.7122905027932964E-4</v>
      </c>
      <c r="H3" s="107">
        <v>19</v>
      </c>
      <c r="I3" s="174">
        <v>30.1</v>
      </c>
      <c r="J3" s="172" t="s">
        <v>539</v>
      </c>
    </row>
    <row r="4" spans="1:21" ht="15.75" x14ac:dyDescent="0.25">
      <c r="A4" s="32"/>
      <c r="B4" s="32"/>
      <c r="C4" s="32"/>
      <c r="D4" s="36">
        <f>Parameters!G13</f>
        <v>1.0231481481481482E-2</v>
      </c>
      <c r="E4" s="37">
        <f>D4*1440</f>
        <v>14.733333333333334</v>
      </c>
      <c r="F4" s="104">
        <v>1.6E-2</v>
      </c>
      <c r="G4" s="35">
        <v>9.7099999999999999E-3</v>
      </c>
      <c r="H4" s="107">
        <v>17</v>
      </c>
      <c r="I4" s="174">
        <v>48</v>
      </c>
      <c r="J4" s="173" t="s">
        <v>57</v>
      </c>
    </row>
    <row r="5" spans="1:21" ht="15.75" x14ac:dyDescent="0.25">
      <c r="A5" s="32"/>
      <c r="B5" s="32"/>
      <c r="C5" s="32"/>
      <c r="D5" s="36"/>
      <c r="E5" s="32">
        <f>OC*60</f>
        <v>884</v>
      </c>
      <c r="F5" s="104">
        <v>6.9999999999999999E-4</v>
      </c>
      <c r="G5" s="35">
        <v>4.6999999999999999E-4</v>
      </c>
      <c r="H5" s="107">
        <v>15</v>
      </c>
      <c r="I5" s="174">
        <v>78.5</v>
      </c>
      <c r="J5" s="173" t="s">
        <v>58</v>
      </c>
    </row>
    <row r="6" spans="1:21" ht="78.75" x14ac:dyDescent="0.25">
      <c r="A6" s="38" t="s">
        <v>71</v>
      </c>
      <c r="B6" s="38" t="s">
        <v>544</v>
      </c>
      <c r="C6" s="38" t="s">
        <v>545</v>
      </c>
      <c r="D6" s="38" t="s">
        <v>1468</v>
      </c>
      <c r="E6" s="38" t="s">
        <v>547</v>
      </c>
      <c r="F6" s="38" t="s">
        <v>548</v>
      </c>
      <c r="G6" s="38" t="s">
        <v>549</v>
      </c>
      <c r="H6" s="293" t="s">
        <v>1464</v>
      </c>
      <c r="I6" s="38" t="s">
        <v>71</v>
      </c>
      <c r="J6" s="178" t="s">
        <v>551</v>
      </c>
      <c r="K6" s="181" t="s">
        <v>550</v>
      </c>
      <c r="L6" s="185" t="s">
        <v>856</v>
      </c>
      <c r="M6" s="186" t="s">
        <v>857</v>
      </c>
      <c r="N6" s="186" t="s">
        <v>858</v>
      </c>
      <c r="O6" s="187" t="s">
        <v>859</v>
      </c>
      <c r="P6" s="187" t="s">
        <v>860</v>
      </c>
      <c r="Q6" s="188" t="s">
        <v>861</v>
      </c>
      <c r="R6" s="187" t="s">
        <v>862</v>
      </c>
      <c r="S6" s="187" t="s">
        <v>863</v>
      </c>
      <c r="T6" s="189" t="s">
        <v>864</v>
      </c>
    </row>
    <row r="7" spans="1:21" x14ac:dyDescent="0.2">
      <c r="A7" s="1">
        <v>1</v>
      </c>
      <c r="H7" s="207"/>
      <c r="I7" s="1">
        <v>1</v>
      </c>
      <c r="J7" s="179"/>
      <c r="K7" s="182"/>
      <c r="L7" s="190"/>
      <c r="M7" s="190"/>
      <c r="N7" s="190"/>
      <c r="O7" s="190"/>
      <c r="P7" s="190"/>
      <c r="Q7" s="190"/>
      <c r="R7" s="190"/>
      <c r="S7" s="190"/>
      <c r="T7" s="190"/>
      <c r="U7" s="190"/>
    </row>
    <row r="8" spans="1:21" x14ac:dyDescent="0.2">
      <c r="A8" s="1">
        <v>2</v>
      </c>
      <c r="H8" s="207"/>
      <c r="I8" s="1">
        <v>2</v>
      </c>
      <c r="J8" s="179"/>
      <c r="K8" s="182"/>
      <c r="L8" s="190"/>
      <c r="M8" s="190"/>
      <c r="N8" s="190"/>
      <c r="O8" s="190"/>
      <c r="P8" s="190"/>
      <c r="Q8" s="190"/>
      <c r="R8" s="190"/>
      <c r="S8" s="190"/>
      <c r="T8" s="190"/>
      <c r="U8" s="190"/>
    </row>
    <row r="9" spans="1:21" x14ac:dyDescent="0.2">
      <c r="A9" s="1">
        <v>3</v>
      </c>
      <c r="B9" s="41">
        <v>3.1805555555555552E-2</v>
      </c>
      <c r="C9" s="26">
        <f>B9*1440</f>
        <v>45.8</v>
      </c>
      <c r="D9" s="26">
        <f t="shared" ref="D9:D41" si="0">OC/E9</f>
        <v>22.350323624595472</v>
      </c>
      <c r="E9" s="4">
        <f t="shared" ref="E9:E32" si="1">ROUND(1-IF(A9&gt;=H$3,0,IF(A9&gt;=H$4,F$3*(A9-H$3)^2,F$2+F$4*(H$4-A9)+(A9&lt;H$5)*F$5*(H$5-A9)^2)),4)</f>
        <v>0.65920000000000001</v>
      </c>
      <c r="F9" s="4"/>
      <c r="G9" s="4"/>
      <c r="H9" s="294"/>
      <c r="I9" s="1">
        <v>3</v>
      </c>
      <c r="J9" s="179"/>
      <c r="K9" s="183">
        <f t="shared" ref="K9:K40" si="2">100*(D9/C9)</f>
        <v>48.799833241474829</v>
      </c>
      <c r="L9" s="191" t="s">
        <v>552</v>
      </c>
      <c r="M9" s="191" t="s">
        <v>640</v>
      </c>
      <c r="N9" s="191" t="s">
        <v>641</v>
      </c>
      <c r="O9" s="191" t="s">
        <v>642</v>
      </c>
      <c r="P9" s="192">
        <v>40644</v>
      </c>
      <c r="Q9" s="193"/>
      <c r="R9" s="191" t="s">
        <v>643</v>
      </c>
      <c r="S9" s="192">
        <v>42077</v>
      </c>
      <c r="T9" s="193"/>
      <c r="U9" s="194"/>
    </row>
    <row r="10" spans="1:21" x14ac:dyDescent="0.2">
      <c r="A10" s="1">
        <v>4</v>
      </c>
      <c r="B10" s="8">
        <v>2.0763888888888887E-2</v>
      </c>
      <c r="C10" s="26">
        <f>B10*1440</f>
        <v>29.9</v>
      </c>
      <c r="D10" s="26">
        <f t="shared" si="0"/>
        <v>21.312503013645788</v>
      </c>
      <c r="E10" s="4">
        <f t="shared" si="1"/>
        <v>0.69130000000000003</v>
      </c>
      <c r="F10" s="4">
        <v>22.175501827101165</v>
      </c>
      <c r="G10" s="4">
        <v>38.516666666666666</v>
      </c>
      <c r="H10" s="294">
        <f t="shared" ref="H10:H73" si="3">((F10-D10)/F10)</f>
        <v>3.8916765906090445E-2</v>
      </c>
      <c r="I10" s="1">
        <v>4</v>
      </c>
      <c r="J10" s="180">
        <f t="shared" ref="J10:J41" si="4">100*F10/+C10</f>
        <v>74.16555795017112</v>
      </c>
      <c r="K10" s="183">
        <f t="shared" si="2"/>
        <v>71.279274293129731</v>
      </c>
      <c r="L10" s="191" t="s">
        <v>553</v>
      </c>
      <c r="M10" s="191" t="s">
        <v>644</v>
      </c>
      <c r="N10" s="191" t="s">
        <v>645</v>
      </c>
      <c r="O10" s="191" t="s">
        <v>642</v>
      </c>
      <c r="P10" s="192">
        <v>41445</v>
      </c>
      <c r="Q10" s="193"/>
      <c r="R10" s="191" t="s">
        <v>646</v>
      </c>
      <c r="S10" s="192">
        <v>42959</v>
      </c>
      <c r="T10" s="193"/>
      <c r="U10" s="194"/>
    </row>
    <row r="11" spans="1:21" x14ac:dyDescent="0.2">
      <c r="A11" s="1">
        <v>5</v>
      </c>
      <c r="B11" s="8">
        <v>1.5486111111111112E-2</v>
      </c>
      <c r="C11" s="26">
        <f t="shared" ref="C11:C74" si="5">B11*1440</f>
        <v>22.3</v>
      </c>
      <c r="D11" s="26">
        <f t="shared" si="0"/>
        <v>20.406278855032319</v>
      </c>
      <c r="E11" s="4">
        <f t="shared" si="1"/>
        <v>0.72199999999999998</v>
      </c>
      <c r="F11" s="4">
        <v>21.065145030908226</v>
      </c>
      <c r="G11" s="4">
        <v>28.083333333333336</v>
      </c>
      <c r="H11" s="294">
        <f t="shared" si="3"/>
        <v>3.1277552322054925E-2</v>
      </c>
      <c r="I11" s="1">
        <v>5</v>
      </c>
      <c r="J11" s="180">
        <f t="shared" si="4"/>
        <v>94.462533770888896</v>
      </c>
      <c r="K11" s="183">
        <f t="shared" si="2"/>
        <v>91.507976928396047</v>
      </c>
      <c r="L11" s="191" t="s">
        <v>554</v>
      </c>
      <c r="M11" s="191" t="s">
        <v>647</v>
      </c>
      <c r="N11" s="191" t="s">
        <v>645</v>
      </c>
      <c r="O11" s="191" t="s">
        <v>642</v>
      </c>
      <c r="P11" s="192">
        <v>40412</v>
      </c>
      <c r="Q11" s="193"/>
      <c r="R11" s="191" t="s">
        <v>648</v>
      </c>
      <c r="S11" s="192">
        <v>42547</v>
      </c>
      <c r="T11" s="193"/>
      <c r="U11" s="194"/>
    </row>
    <row r="12" spans="1:21" x14ac:dyDescent="0.2">
      <c r="A12" s="1">
        <v>6</v>
      </c>
      <c r="B12" s="8">
        <v>1.4560185185185183E-2</v>
      </c>
      <c r="C12" s="26">
        <f t="shared" si="5"/>
        <v>20.966666666666665</v>
      </c>
      <c r="D12" s="26">
        <f t="shared" si="0"/>
        <v>19.610452992590623</v>
      </c>
      <c r="E12" s="4">
        <f t="shared" si="1"/>
        <v>0.75129999999999997</v>
      </c>
      <c r="F12" s="4">
        <v>20.109855190884744</v>
      </c>
      <c r="G12" s="4">
        <v>22.3</v>
      </c>
      <c r="H12" s="294">
        <f t="shared" si="3"/>
        <v>2.4833704348129079E-2</v>
      </c>
      <c r="I12" s="1">
        <v>6</v>
      </c>
      <c r="J12" s="180">
        <f t="shared" si="4"/>
        <v>95.913458780054427</v>
      </c>
      <c r="K12" s="183">
        <f t="shared" si="2"/>
        <v>93.531572301704088</v>
      </c>
      <c r="L12" s="191" t="s">
        <v>555</v>
      </c>
      <c r="M12" s="191" t="s">
        <v>647</v>
      </c>
      <c r="N12" s="191" t="s">
        <v>645</v>
      </c>
      <c r="O12" s="191" t="s">
        <v>642</v>
      </c>
      <c r="P12" s="192">
        <v>40412</v>
      </c>
      <c r="Q12" s="193"/>
      <c r="R12" s="191" t="s">
        <v>649</v>
      </c>
      <c r="S12" s="192">
        <v>42952</v>
      </c>
      <c r="T12" s="193"/>
      <c r="U12" s="194"/>
    </row>
    <row r="13" spans="1:21" x14ac:dyDescent="0.2">
      <c r="A13" s="1">
        <v>7</v>
      </c>
      <c r="B13" s="8">
        <v>1.2824074074074073E-2</v>
      </c>
      <c r="C13" s="26">
        <f t="shared" si="5"/>
        <v>18.466666666666665</v>
      </c>
      <c r="D13" s="26">
        <f t="shared" si="0"/>
        <v>18.908281998631075</v>
      </c>
      <c r="E13" s="4">
        <f t="shared" si="1"/>
        <v>0.7792</v>
      </c>
      <c r="F13" s="4">
        <v>19.282667363106118</v>
      </c>
      <c r="G13" s="4">
        <v>21.75</v>
      </c>
      <c r="H13" s="294">
        <f t="shared" si="3"/>
        <v>1.9415641903949489E-2</v>
      </c>
      <c r="I13" s="1">
        <v>7</v>
      </c>
      <c r="J13" s="180">
        <f t="shared" si="4"/>
        <v>104.41877633450967</v>
      </c>
      <c r="K13" s="183">
        <f t="shared" si="2"/>
        <v>102.39141876515023</v>
      </c>
      <c r="L13" s="191" t="s">
        <v>556</v>
      </c>
      <c r="M13" s="191" t="s">
        <v>650</v>
      </c>
      <c r="N13" s="191" t="s">
        <v>651</v>
      </c>
      <c r="O13" s="191" t="s">
        <v>642</v>
      </c>
      <c r="P13" s="192">
        <v>39321</v>
      </c>
      <c r="Q13" s="193"/>
      <c r="R13" s="191" t="s">
        <v>652</v>
      </c>
      <c r="S13" s="192">
        <v>42070</v>
      </c>
      <c r="T13" s="193"/>
      <c r="U13" s="194"/>
    </row>
    <row r="14" spans="1:21" x14ac:dyDescent="0.2">
      <c r="A14" s="1">
        <v>8</v>
      </c>
      <c r="B14" s="8">
        <v>1.2905092592592591E-2</v>
      </c>
      <c r="C14" s="26">
        <f t="shared" si="5"/>
        <v>18.583333333333332</v>
      </c>
      <c r="D14" s="26">
        <f t="shared" si="0"/>
        <v>18.286376235985273</v>
      </c>
      <c r="E14" s="4">
        <f t="shared" si="1"/>
        <v>0.80569999999999997</v>
      </c>
      <c r="F14" s="4">
        <v>18.565082558042075</v>
      </c>
      <c r="G14" s="4">
        <v>20.7</v>
      </c>
      <c r="H14" s="294">
        <f t="shared" si="3"/>
        <v>1.5012393356477235E-2</v>
      </c>
      <c r="I14" s="1">
        <v>8</v>
      </c>
      <c r="J14" s="180">
        <f t="shared" si="4"/>
        <v>99.901789550002206</v>
      </c>
      <c r="K14" s="183">
        <f t="shared" si="2"/>
        <v>98.402024588261554</v>
      </c>
      <c r="L14" s="191" t="s">
        <v>557</v>
      </c>
      <c r="M14" s="191" t="s">
        <v>650</v>
      </c>
      <c r="N14" s="191" t="s">
        <v>651</v>
      </c>
      <c r="O14" s="191" t="s">
        <v>642</v>
      </c>
      <c r="P14" s="192">
        <v>39321</v>
      </c>
      <c r="Q14" s="193"/>
      <c r="R14" s="191" t="s">
        <v>653</v>
      </c>
      <c r="S14" s="192">
        <v>42555</v>
      </c>
      <c r="T14" s="193"/>
      <c r="U14" s="194"/>
    </row>
    <row r="15" spans="1:21" x14ac:dyDescent="0.2">
      <c r="A15" s="1">
        <v>9</v>
      </c>
      <c r="B15" s="8">
        <v>1.2430555555555554E-2</v>
      </c>
      <c r="C15" s="26">
        <f t="shared" si="5"/>
        <v>17.899999999999999</v>
      </c>
      <c r="D15" s="26">
        <f t="shared" si="0"/>
        <v>17.733911089712727</v>
      </c>
      <c r="E15" s="4">
        <f t="shared" si="1"/>
        <v>0.83079999999999998</v>
      </c>
      <c r="F15" s="4">
        <v>17.93812763200518</v>
      </c>
      <c r="G15" s="4">
        <v>18.783333333333335</v>
      </c>
      <c r="H15" s="294">
        <f t="shared" si="3"/>
        <v>1.1384496001025798E-2</v>
      </c>
      <c r="I15" s="1">
        <v>9</v>
      </c>
      <c r="J15" s="180">
        <f t="shared" si="4"/>
        <v>100.2130035307552</v>
      </c>
      <c r="K15" s="183">
        <f t="shared" si="2"/>
        <v>99.072128992808544</v>
      </c>
      <c r="L15" s="191" t="s">
        <v>558</v>
      </c>
      <c r="M15" s="191" t="s">
        <v>650</v>
      </c>
      <c r="N15" s="191" t="s">
        <v>651</v>
      </c>
      <c r="O15" s="191" t="s">
        <v>642</v>
      </c>
      <c r="P15" s="192">
        <v>39321</v>
      </c>
      <c r="Q15" s="193"/>
      <c r="R15" s="191" t="s">
        <v>654</v>
      </c>
      <c r="S15" s="192">
        <v>42610</v>
      </c>
      <c r="T15" s="193"/>
      <c r="U15" s="194"/>
    </row>
    <row r="16" spans="1:21" x14ac:dyDescent="0.2">
      <c r="A16" s="1">
        <v>10</v>
      </c>
      <c r="B16" s="8">
        <v>1.2453703703703703E-2</v>
      </c>
      <c r="C16" s="26">
        <f t="shared" si="5"/>
        <v>17.933333333333334</v>
      </c>
      <c r="D16" s="26">
        <f t="shared" si="0"/>
        <v>17.242051882192314</v>
      </c>
      <c r="E16" s="4">
        <f t="shared" si="1"/>
        <v>0.85450000000000004</v>
      </c>
      <c r="F16" s="4">
        <v>17.386867616468461</v>
      </c>
      <c r="G16" s="4">
        <v>18.316666666666666</v>
      </c>
      <c r="H16" s="294">
        <f t="shared" si="3"/>
        <v>8.329029556708686E-3</v>
      </c>
      <c r="I16" s="1">
        <v>10</v>
      </c>
      <c r="J16" s="180">
        <f t="shared" si="4"/>
        <v>96.952793400381751</v>
      </c>
      <c r="K16" s="183">
        <f t="shared" si="2"/>
        <v>96.145270718544495</v>
      </c>
      <c r="L16" s="191" t="s">
        <v>559</v>
      </c>
      <c r="M16" s="191" t="s">
        <v>650</v>
      </c>
      <c r="N16" s="191" t="s">
        <v>651</v>
      </c>
      <c r="O16" s="191" t="s">
        <v>642</v>
      </c>
      <c r="P16" s="192">
        <v>39321</v>
      </c>
      <c r="Q16" s="193"/>
      <c r="R16" s="191" t="s">
        <v>655</v>
      </c>
      <c r="S16" s="192">
        <v>43023</v>
      </c>
      <c r="T16" s="193"/>
      <c r="U16" s="194"/>
    </row>
    <row r="17" spans="1:21" x14ac:dyDescent="0.2">
      <c r="A17" s="1">
        <v>11</v>
      </c>
      <c r="B17" s="8">
        <v>1.2141203703703704E-2</v>
      </c>
      <c r="C17" s="26">
        <f t="shared" si="5"/>
        <v>17.483333333333334</v>
      </c>
      <c r="D17" s="26">
        <f t="shared" si="0"/>
        <v>16.803527980535282</v>
      </c>
      <c r="E17" s="4">
        <f t="shared" si="1"/>
        <v>0.87680000000000002</v>
      </c>
      <c r="F17" s="4">
        <v>16.907106327761241</v>
      </c>
      <c r="G17" s="4">
        <v>17.75</v>
      </c>
      <c r="H17" s="294">
        <f t="shared" si="3"/>
        <v>6.1263202122225123E-3</v>
      </c>
      <c r="I17" s="1">
        <v>11</v>
      </c>
      <c r="J17" s="180">
        <f t="shared" si="4"/>
        <v>96.704135335145324</v>
      </c>
      <c r="K17" s="183">
        <f t="shared" si="2"/>
        <v>96.111694836236111</v>
      </c>
      <c r="L17" s="191" t="s">
        <v>560</v>
      </c>
      <c r="M17" s="191" t="s">
        <v>656</v>
      </c>
      <c r="N17" s="191" t="s">
        <v>657</v>
      </c>
      <c r="O17" s="191" t="s">
        <v>642</v>
      </c>
      <c r="P17" s="192">
        <v>37809</v>
      </c>
      <c r="Q17" s="193"/>
      <c r="R17" s="191" t="s">
        <v>658</v>
      </c>
      <c r="S17" s="192">
        <v>42175</v>
      </c>
      <c r="T17" s="193"/>
      <c r="U17" s="194"/>
    </row>
    <row r="18" spans="1:21" x14ac:dyDescent="0.2">
      <c r="A18" s="1">
        <v>12</v>
      </c>
      <c r="B18" s="8">
        <v>1.2002314814814815E-2</v>
      </c>
      <c r="C18" s="26">
        <f t="shared" si="5"/>
        <v>17.283333333333331</v>
      </c>
      <c r="D18" s="26">
        <f t="shared" si="0"/>
        <v>16.412312947903903</v>
      </c>
      <c r="E18" s="4">
        <f t="shared" si="1"/>
        <v>0.89770000000000005</v>
      </c>
      <c r="F18" s="4">
        <v>16.484334300811192</v>
      </c>
      <c r="G18" s="4">
        <v>18.433333333333334</v>
      </c>
      <c r="H18" s="294">
        <f t="shared" si="3"/>
        <v>4.3690786411523129E-3</v>
      </c>
      <c r="I18" s="1">
        <v>12</v>
      </c>
      <c r="J18" s="180">
        <f t="shared" si="4"/>
        <v>95.377054778078275</v>
      </c>
      <c r="K18" s="183">
        <f t="shared" si="2"/>
        <v>94.96034492519135</v>
      </c>
      <c r="L18" s="191" t="s">
        <v>561</v>
      </c>
      <c r="M18" s="191" t="s">
        <v>659</v>
      </c>
      <c r="N18" s="191" t="s">
        <v>660</v>
      </c>
      <c r="O18" s="191" t="s">
        <v>642</v>
      </c>
      <c r="P18" s="192">
        <v>38101</v>
      </c>
      <c r="Q18" s="193"/>
      <c r="R18" s="191" t="s">
        <v>661</v>
      </c>
      <c r="S18" s="192">
        <v>42812</v>
      </c>
      <c r="T18" s="193"/>
      <c r="U18" s="194"/>
    </row>
    <row r="19" spans="1:21" x14ac:dyDescent="0.2">
      <c r="A19" s="1">
        <v>13</v>
      </c>
      <c r="B19" s="8">
        <v>1.1527777777777777E-2</v>
      </c>
      <c r="C19" s="26">
        <f t="shared" si="5"/>
        <v>16.599999999999998</v>
      </c>
      <c r="D19" s="26">
        <f t="shared" si="0"/>
        <v>16.0633813054223</v>
      </c>
      <c r="E19" s="4">
        <f t="shared" si="1"/>
        <v>0.91720000000000002</v>
      </c>
      <c r="F19" s="4">
        <v>16.113778553761094</v>
      </c>
      <c r="G19" s="4">
        <v>16.716666666666665</v>
      </c>
      <c r="H19" s="294">
        <f t="shared" si="3"/>
        <v>3.1275872490521589E-3</v>
      </c>
      <c r="I19" s="1">
        <v>13</v>
      </c>
      <c r="J19" s="180">
        <f t="shared" si="4"/>
        <v>97.07095514313913</v>
      </c>
      <c r="K19" s="183">
        <f t="shared" si="2"/>
        <v>96.767357261580131</v>
      </c>
      <c r="L19" s="191" t="s">
        <v>562</v>
      </c>
      <c r="M19" s="191" t="s">
        <v>656</v>
      </c>
      <c r="N19" s="191" t="s">
        <v>657</v>
      </c>
      <c r="O19" s="191" t="s">
        <v>642</v>
      </c>
      <c r="P19" s="192">
        <v>37809</v>
      </c>
      <c r="Q19" s="193"/>
      <c r="R19" s="191" t="s">
        <v>662</v>
      </c>
      <c r="S19" s="192">
        <v>42698</v>
      </c>
      <c r="T19" s="193"/>
      <c r="U19" s="194"/>
    </row>
    <row r="20" spans="1:21" x14ac:dyDescent="0.2">
      <c r="A20" s="1">
        <v>14</v>
      </c>
      <c r="B20" s="8">
        <v>1.1435185185185185E-2</v>
      </c>
      <c r="C20" s="26">
        <f t="shared" si="5"/>
        <v>16.466666666666669</v>
      </c>
      <c r="D20" s="26">
        <f t="shared" si="0"/>
        <v>15.752521472611283</v>
      </c>
      <c r="E20" s="4">
        <f t="shared" si="1"/>
        <v>0.93530000000000002</v>
      </c>
      <c r="F20" s="4">
        <v>15.791537446975367</v>
      </c>
      <c r="G20" s="4">
        <v>16.466666666666669</v>
      </c>
      <c r="H20" s="294">
        <f t="shared" si="3"/>
        <v>2.4706887784100204E-3</v>
      </c>
      <c r="I20" s="1">
        <v>14</v>
      </c>
      <c r="J20" s="180">
        <f t="shared" si="4"/>
        <v>95.900024981631773</v>
      </c>
      <c r="K20" s="183">
        <f t="shared" si="2"/>
        <v>95.663085866060413</v>
      </c>
      <c r="L20" s="191" t="s">
        <v>563</v>
      </c>
      <c r="M20" s="191" t="s">
        <v>663</v>
      </c>
      <c r="N20" s="191" t="s">
        <v>664</v>
      </c>
      <c r="O20" s="191" t="s">
        <v>665</v>
      </c>
      <c r="P20" s="192">
        <v>34851</v>
      </c>
      <c r="Q20" s="193"/>
      <c r="R20" s="191" t="s">
        <v>666</v>
      </c>
      <c r="S20" s="192">
        <v>40220</v>
      </c>
      <c r="T20" s="193"/>
      <c r="U20" s="194"/>
    </row>
    <row r="21" spans="1:21" x14ac:dyDescent="0.2">
      <c r="A21" s="1">
        <v>15</v>
      </c>
      <c r="B21" s="8">
        <v>1.1273148148148148E-2</v>
      </c>
      <c r="C21" s="26">
        <f t="shared" si="5"/>
        <v>16.233333333333334</v>
      </c>
      <c r="D21" s="26">
        <f t="shared" si="0"/>
        <v>15.476190476190478</v>
      </c>
      <c r="E21" s="4">
        <f t="shared" si="1"/>
        <v>0.95199999999999996</v>
      </c>
      <c r="F21" s="4">
        <v>15.511204481792717</v>
      </c>
      <c r="G21" s="4">
        <v>16.233333333333334</v>
      </c>
      <c r="H21" s="294">
        <f t="shared" si="3"/>
        <v>2.2573363431150017E-3</v>
      </c>
      <c r="I21" s="1">
        <v>15</v>
      </c>
      <c r="J21" s="180">
        <f t="shared" si="4"/>
        <v>95.551567649647126</v>
      </c>
      <c r="K21" s="183">
        <f t="shared" si="2"/>
        <v>95.335875623349963</v>
      </c>
      <c r="L21" s="191" t="s">
        <v>564</v>
      </c>
      <c r="M21" s="191" t="s">
        <v>667</v>
      </c>
      <c r="N21" s="191" t="s">
        <v>668</v>
      </c>
      <c r="O21" s="191" t="s">
        <v>669</v>
      </c>
      <c r="P21" s="192">
        <v>28549</v>
      </c>
      <c r="Q21" s="193"/>
      <c r="R21" s="191" t="s">
        <v>670</v>
      </c>
      <c r="S21" s="192">
        <v>34334</v>
      </c>
      <c r="T21" s="193"/>
      <c r="U21" s="194"/>
    </row>
    <row r="22" spans="1:21" x14ac:dyDescent="0.2">
      <c r="A22" s="1">
        <v>16</v>
      </c>
      <c r="B22" s="8">
        <v>1.0636574074074074E-2</v>
      </c>
      <c r="C22" s="26">
        <f t="shared" si="5"/>
        <v>15.316666666666666</v>
      </c>
      <c r="D22" s="26">
        <f t="shared" si="0"/>
        <v>15.220385674931132</v>
      </c>
      <c r="E22" s="4">
        <f t="shared" si="1"/>
        <v>0.96799999999999997</v>
      </c>
      <c r="F22" s="4">
        <v>15.254820936639119</v>
      </c>
      <c r="G22" s="4">
        <v>15.316666666666666</v>
      </c>
      <c r="H22" s="294">
        <f t="shared" si="3"/>
        <v>2.2573363431149978E-3</v>
      </c>
      <c r="I22" s="1">
        <v>16</v>
      </c>
      <c r="J22" s="180">
        <f t="shared" si="4"/>
        <v>99.596219390462153</v>
      </c>
      <c r="K22" s="183">
        <f t="shared" si="2"/>
        <v>99.371397224795203</v>
      </c>
      <c r="L22" s="191" t="s">
        <v>565</v>
      </c>
      <c r="M22" s="191" t="s">
        <v>671</v>
      </c>
      <c r="N22" s="191" t="s">
        <v>672</v>
      </c>
      <c r="O22" s="191" t="s">
        <v>673</v>
      </c>
      <c r="P22" s="192">
        <v>31199</v>
      </c>
      <c r="Q22" s="193" t="s">
        <v>674</v>
      </c>
      <c r="R22" s="191" t="s">
        <v>675</v>
      </c>
      <c r="S22" s="192">
        <v>37353</v>
      </c>
      <c r="T22" s="193"/>
      <c r="U22" s="194"/>
    </row>
    <row r="23" spans="1:21" x14ac:dyDescent="0.2">
      <c r="A23" s="1">
        <v>17</v>
      </c>
      <c r="B23" s="8">
        <v>1.0416666666666666E-2</v>
      </c>
      <c r="C23" s="26">
        <f t="shared" si="5"/>
        <v>15</v>
      </c>
      <c r="D23" s="26">
        <f t="shared" si="0"/>
        <v>14.972899728997291</v>
      </c>
      <c r="E23" s="4">
        <f t="shared" si="1"/>
        <v>0.98399999999999999</v>
      </c>
      <c r="F23" s="4">
        <v>15.006775067750677</v>
      </c>
      <c r="G23" s="4">
        <v>15</v>
      </c>
      <c r="H23" s="294">
        <f t="shared" si="3"/>
        <v>2.2573363431150442E-3</v>
      </c>
      <c r="I23" s="1">
        <v>17</v>
      </c>
      <c r="J23" s="180">
        <f t="shared" si="4"/>
        <v>100.04516711833784</v>
      </c>
      <c r="K23" s="183">
        <f t="shared" si="2"/>
        <v>99.819331526648597</v>
      </c>
      <c r="L23" s="191" t="s">
        <v>566</v>
      </c>
      <c r="M23" s="191" t="s">
        <v>671</v>
      </c>
      <c r="N23" s="191" t="s">
        <v>672</v>
      </c>
      <c r="O23" s="191" t="s">
        <v>673</v>
      </c>
      <c r="P23" s="192">
        <v>31199</v>
      </c>
      <c r="Q23" s="193" t="s">
        <v>674</v>
      </c>
      <c r="R23" s="191" t="s">
        <v>675</v>
      </c>
      <c r="S23" s="192">
        <v>37724</v>
      </c>
      <c r="T23" s="193"/>
      <c r="U23" s="194"/>
    </row>
    <row r="24" spans="1:21" x14ac:dyDescent="0.2">
      <c r="A24" s="1">
        <v>18</v>
      </c>
      <c r="B24" s="8">
        <v>1.0474537037037037E-2</v>
      </c>
      <c r="C24" s="26">
        <f t="shared" si="5"/>
        <v>15.083333333333334</v>
      </c>
      <c r="D24" s="26">
        <f t="shared" si="0"/>
        <v>14.792503346720215</v>
      </c>
      <c r="E24" s="4">
        <f t="shared" si="1"/>
        <v>0.996</v>
      </c>
      <c r="F24" s="4">
        <v>14.825970548862115</v>
      </c>
      <c r="G24" s="4">
        <v>15.083333333333334</v>
      </c>
      <c r="H24" s="294">
        <f t="shared" si="3"/>
        <v>2.2573363431150325E-3</v>
      </c>
      <c r="I24" s="1">
        <v>18</v>
      </c>
      <c r="J24" s="180">
        <f t="shared" si="4"/>
        <v>98.293727395770929</v>
      </c>
      <c r="K24" s="183">
        <f t="shared" si="2"/>
        <v>98.071845392620205</v>
      </c>
      <c r="L24" s="191" t="s">
        <v>567</v>
      </c>
      <c r="M24" s="191" t="s">
        <v>676</v>
      </c>
      <c r="N24" s="191" t="s">
        <v>677</v>
      </c>
      <c r="O24" s="191" t="s">
        <v>669</v>
      </c>
      <c r="P24" s="192">
        <v>27962</v>
      </c>
      <c r="Q24" s="193" t="s">
        <v>674</v>
      </c>
      <c r="R24" s="191" t="s">
        <v>675</v>
      </c>
      <c r="S24" s="192">
        <v>34791</v>
      </c>
      <c r="T24" s="193"/>
      <c r="U24" s="194"/>
    </row>
    <row r="25" spans="1:21" x14ac:dyDescent="0.2">
      <c r="A25" s="1">
        <v>19</v>
      </c>
      <c r="B25" s="8">
        <v>1.03125E-2</v>
      </c>
      <c r="C25" s="26">
        <f t="shared" si="5"/>
        <v>14.850000000000001</v>
      </c>
      <c r="D25" s="26">
        <f t="shared" si="0"/>
        <v>14.733333333333334</v>
      </c>
      <c r="E25" s="4">
        <f t="shared" si="1"/>
        <v>1</v>
      </c>
      <c r="F25" s="4">
        <v>14.766666666666666</v>
      </c>
      <c r="G25" s="4">
        <v>14.850000000000001</v>
      </c>
      <c r="H25" s="294">
        <f t="shared" si="3"/>
        <v>2.257336343114996E-3</v>
      </c>
      <c r="I25" s="1">
        <v>19</v>
      </c>
      <c r="J25" s="180">
        <f t="shared" si="4"/>
        <v>99.43883277216608</v>
      </c>
      <c r="K25" s="183">
        <f t="shared" si="2"/>
        <v>99.214365881032535</v>
      </c>
      <c r="L25" s="191" t="s">
        <v>568</v>
      </c>
      <c r="M25" s="191" t="s">
        <v>671</v>
      </c>
      <c r="N25" s="191" t="s">
        <v>672</v>
      </c>
      <c r="O25" s="191" t="s">
        <v>673</v>
      </c>
      <c r="P25" s="192">
        <v>31199</v>
      </c>
      <c r="Q25" s="193"/>
      <c r="R25" s="191" t="s">
        <v>675</v>
      </c>
      <c r="S25" s="192">
        <v>38445</v>
      </c>
      <c r="T25" s="193"/>
      <c r="U25" s="194"/>
    </row>
    <row r="26" spans="1:21" x14ac:dyDescent="0.2">
      <c r="A26" s="1">
        <v>20</v>
      </c>
      <c r="B26" s="8">
        <v>1.0393518518518519E-2</v>
      </c>
      <c r="C26" s="26">
        <f t="shared" si="5"/>
        <v>14.966666666666667</v>
      </c>
      <c r="D26" s="26">
        <f t="shared" si="0"/>
        <v>14.733333333333334</v>
      </c>
      <c r="E26" s="4">
        <f t="shared" si="1"/>
        <v>1</v>
      </c>
      <c r="F26" s="4">
        <v>14.766666666666666</v>
      </c>
      <c r="G26" s="4">
        <v>14.95</v>
      </c>
      <c r="H26" s="294">
        <f t="shared" si="3"/>
        <v>2.257336343114996E-3</v>
      </c>
      <c r="I26" s="1">
        <v>20</v>
      </c>
      <c r="J26" s="180">
        <f t="shared" si="4"/>
        <v>98.663697104677055</v>
      </c>
      <c r="K26" s="183">
        <f t="shared" si="2"/>
        <v>98.440979955456569</v>
      </c>
      <c r="L26" s="191" t="s">
        <v>569</v>
      </c>
      <c r="M26" s="191" t="s">
        <v>678</v>
      </c>
      <c r="N26" s="191" t="s">
        <v>679</v>
      </c>
      <c r="O26" s="191" t="s">
        <v>669</v>
      </c>
      <c r="P26" s="192">
        <v>28256</v>
      </c>
      <c r="Q26" s="193"/>
      <c r="R26" s="191" t="s">
        <v>680</v>
      </c>
      <c r="S26" s="192">
        <v>35589</v>
      </c>
      <c r="T26" s="193"/>
      <c r="U26" s="194"/>
    </row>
    <row r="27" spans="1:21" x14ac:dyDescent="0.2">
      <c r="A27" s="1">
        <v>21</v>
      </c>
      <c r="B27" s="8">
        <v>1.0416666666666666E-2</v>
      </c>
      <c r="C27" s="26">
        <f t="shared" si="5"/>
        <v>15</v>
      </c>
      <c r="D27" s="26">
        <f t="shared" si="0"/>
        <v>14.733333333333334</v>
      </c>
      <c r="E27" s="4">
        <f t="shared" si="1"/>
        <v>1</v>
      </c>
      <c r="F27" s="4">
        <v>14.766666666666666</v>
      </c>
      <c r="G27" s="4">
        <v>15.283333333333335</v>
      </c>
      <c r="H27" s="294">
        <f t="shared" si="3"/>
        <v>2.257336343114996E-3</v>
      </c>
      <c r="I27" s="1">
        <v>21</v>
      </c>
      <c r="J27" s="180">
        <f t="shared" si="4"/>
        <v>98.444444444444429</v>
      </c>
      <c r="K27" s="183">
        <f t="shared" si="2"/>
        <v>98.222222222222229</v>
      </c>
      <c r="L27" s="191" t="s">
        <v>566</v>
      </c>
      <c r="M27" s="191" t="s">
        <v>681</v>
      </c>
      <c r="N27" s="191" t="s">
        <v>682</v>
      </c>
      <c r="O27" s="191" t="s">
        <v>673</v>
      </c>
      <c r="P27" s="192">
        <v>34374</v>
      </c>
      <c r="Q27" s="193"/>
      <c r="R27" s="191" t="s">
        <v>683</v>
      </c>
      <c r="S27" s="192">
        <v>42112</v>
      </c>
      <c r="T27" s="193"/>
      <c r="U27" s="194"/>
    </row>
    <row r="28" spans="1:21" x14ac:dyDescent="0.2">
      <c r="A28" s="1">
        <v>22</v>
      </c>
      <c r="B28" s="8">
        <v>1.0254629629629629E-2</v>
      </c>
      <c r="C28" s="26">
        <f t="shared" si="5"/>
        <v>14.766666666666666</v>
      </c>
      <c r="D28" s="26">
        <f t="shared" si="0"/>
        <v>14.733333333333334</v>
      </c>
      <c r="E28" s="4">
        <f t="shared" si="1"/>
        <v>1</v>
      </c>
      <c r="F28" s="4">
        <v>14.766666666666666</v>
      </c>
      <c r="G28" s="4">
        <v>14.766666666666666</v>
      </c>
      <c r="H28" s="294">
        <f t="shared" si="3"/>
        <v>2.257336343114996E-3</v>
      </c>
      <c r="I28" s="1">
        <v>22</v>
      </c>
      <c r="J28" s="180">
        <f t="shared" si="4"/>
        <v>100</v>
      </c>
      <c r="K28" s="183">
        <f t="shared" si="2"/>
        <v>99.774266365688504</v>
      </c>
      <c r="L28" s="191" t="s">
        <v>570</v>
      </c>
      <c r="M28" s="191" t="s">
        <v>684</v>
      </c>
      <c r="N28" s="191" t="s">
        <v>685</v>
      </c>
      <c r="O28" s="191" t="s">
        <v>673</v>
      </c>
      <c r="P28" s="192">
        <v>30638</v>
      </c>
      <c r="Q28" s="193"/>
      <c r="R28" s="191" t="s">
        <v>675</v>
      </c>
      <c r="S28" s="192">
        <v>38816</v>
      </c>
      <c r="T28" s="193"/>
      <c r="U28" s="194"/>
    </row>
    <row r="29" spans="1:21" x14ac:dyDescent="0.2">
      <c r="A29" s="1">
        <v>23</v>
      </c>
      <c r="B29" s="8">
        <v>1.0347222222222223E-2</v>
      </c>
      <c r="C29" s="26">
        <f t="shared" si="5"/>
        <v>14.9</v>
      </c>
      <c r="D29" s="26">
        <f t="shared" si="0"/>
        <v>14.733333333333334</v>
      </c>
      <c r="E29" s="4">
        <f t="shared" si="1"/>
        <v>1</v>
      </c>
      <c r="F29" s="4">
        <v>14.766666666666666</v>
      </c>
      <c r="G29" s="4">
        <v>14.933333333333334</v>
      </c>
      <c r="H29" s="294">
        <f t="shared" si="3"/>
        <v>2.257336343114996E-3</v>
      </c>
      <c r="I29" s="1">
        <v>23</v>
      </c>
      <c r="J29" s="180">
        <f t="shared" si="4"/>
        <v>99.105145413870233</v>
      </c>
      <c r="K29" s="183">
        <f t="shared" si="2"/>
        <v>98.881431767337816</v>
      </c>
      <c r="L29" s="191" t="s">
        <v>571</v>
      </c>
      <c r="M29" s="191" t="s">
        <v>681</v>
      </c>
      <c r="N29" s="191" t="s">
        <v>682</v>
      </c>
      <c r="O29" s="191" t="s">
        <v>673</v>
      </c>
      <c r="P29" s="192">
        <v>34374</v>
      </c>
      <c r="Q29" s="193"/>
      <c r="R29" s="191" t="s">
        <v>683</v>
      </c>
      <c r="S29" s="192">
        <v>42840</v>
      </c>
      <c r="T29" s="193"/>
      <c r="U29" s="194"/>
    </row>
    <row r="30" spans="1:21" x14ac:dyDescent="0.2">
      <c r="A30" s="1">
        <v>24</v>
      </c>
      <c r="B30" s="8">
        <v>1.0277777777777778E-2</v>
      </c>
      <c r="C30" s="26">
        <f t="shared" si="5"/>
        <v>14.8</v>
      </c>
      <c r="D30" s="26">
        <f t="shared" si="0"/>
        <v>14.733333333333334</v>
      </c>
      <c r="E30" s="4">
        <f t="shared" si="1"/>
        <v>1</v>
      </c>
      <c r="F30" s="4">
        <v>14.766666666666666</v>
      </c>
      <c r="G30" s="4">
        <v>14.883333333333333</v>
      </c>
      <c r="H30" s="294">
        <f t="shared" si="3"/>
        <v>2.257336343114996E-3</v>
      </c>
      <c r="I30" s="1">
        <v>24</v>
      </c>
      <c r="J30" s="180">
        <f t="shared" si="4"/>
        <v>99.774774774774755</v>
      </c>
      <c r="K30" s="183">
        <f t="shared" si="2"/>
        <v>99.549549549549553</v>
      </c>
      <c r="L30" s="191" t="s">
        <v>572</v>
      </c>
      <c r="M30" s="191" t="s">
        <v>686</v>
      </c>
      <c r="N30" s="191" t="s">
        <v>687</v>
      </c>
      <c r="O30" s="191" t="s">
        <v>673</v>
      </c>
      <c r="P30" s="192">
        <v>33277</v>
      </c>
      <c r="Q30" s="193" t="s">
        <v>674</v>
      </c>
      <c r="R30" s="191" t="s">
        <v>675</v>
      </c>
      <c r="S30" s="192">
        <v>42092</v>
      </c>
      <c r="T30" s="193"/>
      <c r="U30" s="194"/>
    </row>
    <row r="31" spans="1:21" x14ac:dyDescent="0.2">
      <c r="A31" s="1">
        <v>25</v>
      </c>
      <c r="B31" s="8">
        <v>1.0358796296296295E-2</v>
      </c>
      <c r="C31" s="26">
        <f t="shared" si="5"/>
        <v>14.916666666666664</v>
      </c>
      <c r="D31" s="26">
        <f t="shared" si="0"/>
        <v>14.733333333333334</v>
      </c>
      <c r="E31" s="4">
        <f t="shared" si="1"/>
        <v>1</v>
      </c>
      <c r="F31" s="4">
        <v>14.766666666666666</v>
      </c>
      <c r="G31" s="4">
        <v>14.916666666666664</v>
      </c>
      <c r="H31" s="294">
        <f t="shared" si="3"/>
        <v>2.257336343114996E-3</v>
      </c>
      <c r="I31" s="1">
        <v>25</v>
      </c>
      <c r="J31" s="180">
        <f t="shared" si="4"/>
        <v>98.994413407821241</v>
      </c>
      <c r="K31" s="183">
        <f t="shared" si="2"/>
        <v>98.770949720670416</v>
      </c>
      <c r="L31" s="191" t="s">
        <v>573</v>
      </c>
      <c r="M31" s="191" t="s">
        <v>688</v>
      </c>
      <c r="N31" s="191" t="s">
        <v>689</v>
      </c>
      <c r="O31" s="191" t="s">
        <v>669</v>
      </c>
      <c r="P31" s="192">
        <v>29156</v>
      </c>
      <c r="Q31" s="193" t="s">
        <v>674</v>
      </c>
      <c r="R31" s="191" t="s">
        <v>675</v>
      </c>
      <c r="S31" s="192">
        <v>38445</v>
      </c>
      <c r="T31" s="193"/>
      <c r="U31" s="194"/>
    </row>
    <row r="32" spans="1:21" x14ac:dyDescent="0.2">
      <c r="A32" s="1">
        <v>26</v>
      </c>
      <c r="B32" s="8">
        <v>1.0335648148148148E-2</v>
      </c>
      <c r="C32" s="26">
        <f t="shared" si="5"/>
        <v>14.883333333333333</v>
      </c>
      <c r="D32" s="26">
        <f t="shared" si="0"/>
        <v>14.733333333333334</v>
      </c>
      <c r="E32" s="4">
        <f t="shared" si="1"/>
        <v>1</v>
      </c>
      <c r="F32" s="4">
        <v>14.766666666666666</v>
      </c>
      <c r="G32" s="4">
        <v>14.883333333333333</v>
      </c>
      <c r="H32" s="294">
        <f t="shared" si="3"/>
        <v>2.257336343114996E-3</v>
      </c>
      <c r="I32" s="1">
        <v>26</v>
      </c>
      <c r="J32" s="180">
        <f t="shared" si="4"/>
        <v>99.216125419932808</v>
      </c>
      <c r="K32" s="183">
        <f t="shared" si="2"/>
        <v>98.992161254199345</v>
      </c>
      <c r="L32" s="191" t="s">
        <v>574</v>
      </c>
      <c r="M32" s="191" t="s">
        <v>688</v>
      </c>
      <c r="N32" s="191" t="s">
        <v>689</v>
      </c>
      <c r="O32" s="191" t="s">
        <v>669</v>
      </c>
      <c r="P32" s="192">
        <v>29156</v>
      </c>
      <c r="Q32" s="193" t="s">
        <v>674</v>
      </c>
      <c r="R32" s="191" t="s">
        <v>675</v>
      </c>
      <c r="S32" s="192">
        <v>38816</v>
      </c>
      <c r="T32" s="193"/>
      <c r="U32" s="194"/>
    </row>
    <row r="33" spans="1:21" x14ac:dyDescent="0.2">
      <c r="A33" s="1">
        <v>27</v>
      </c>
      <c r="B33" s="8">
        <v>1.0231481481481482E-2</v>
      </c>
      <c r="C33" s="26">
        <f t="shared" si="5"/>
        <v>14.733333333333334</v>
      </c>
      <c r="D33" s="26">
        <f t="shared" si="0"/>
        <v>14.733333333333334</v>
      </c>
      <c r="E33" s="4">
        <f t="shared" ref="E33:E64" si="6">ROUND(1-IF(A33&lt;I$3,0,IF(A33&lt;I$4,G$3*(A33-I$3)^2,G$2+G$4*(A33-I$4)+(A33&gt;I$5)*G$5*(A33-I$5)^2)),4)</f>
        <v>1</v>
      </c>
      <c r="F33" s="4">
        <v>14.766666666666666</v>
      </c>
      <c r="G33" s="4">
        <v>14.95</v>
      </c>
      <c r="H33" s="294">
        <f t="shared" si="3"/>
        <v>2.257336343114996E-3</v>
      </c>
      <c r="I33" s="1">
        <v>27</v>
      </c>
      <c r="J33" s="180">
        <f t="shared" si="4"/>
        <v>100.22624434389138</v>
      </c>
      <c r="K33" s="183">
        <f t="shared" si="2"/>
        <v>100</v>
      </c>
      <c r="L33" s="191" t="s">
        <v>575</v>
      </c>
      <c r="M33" s="191" t="s">
        <v>690</v>
      </c>
      <c r="N33" s="191" t="s">
        <v>691</v>
      </c>
      <c r="O33" s="191" t="s">
        <v>692</v>
      </c>
      <c r="P33" s="192">
        <v>27015</v>
      </c>
      <c r="Q33" s="193"/>
      <c r="R33" s="191" t="s">
        <v>693</v>
      </c>
      <c r="S33" s="192">
        <v>37136</v>
      </c>
      <c r="T33" s="193"/>
      <c r="U33" s="194"/>
    </row>
    <row r="34" spans="1:21" x14ac:dyDescent="0.2">
      <c r="A34" s="1">
        <v>28</v>
      </c>
      <c r="B34" s="8">
        <v>1.0532407407407407E-2</v>
      </c>
      <c r="C34" s="26">
        <f t="shared" si="5"/>
        <v>15.166666666666666</v>
      </c>
      <c r="D34" s="26">
        <f t="shared" si="0"/>
        <v>14.733333333333334</v>
      </c>
      <c r="E34" s="4">
        <f t="shared" si="6"/>
        <v>1</v>
      </c>
      <c r="F34" s="4">
        <v>14.766666666666666</v>
      </c>
      <c r="G34" s="4">
        <v>15.166666666666666</v>
      </c>
      <c r="H34" s="294">
        <f t="shared" si="3"/>
        <v>2.257336343114996E-3</v>
      </c>
      <c r="I34" s="1">
        <v>28</v>
      </c>
      <c r="J34" s="180">
        <f t="shared" si="4"/>
        <v>97.362637362637358</v>
      </c>
      <c r="K34" s="183">
        <f t="shared" si="2"/>
        <v>97.142857142857153</v>
      </c>
      <c r="L34" s="191" t="s">
        <v>576</v>
      </c>
      <c r="M34" s="191" t="s">
        <v>694</v>
      </c>
      <c r="N34" s="191" t="s">
        <v>695</v>
      </c>
      <c r="O34" s="191" t="s">
        <v>696</v>
      </c>
      <c r="P34" s="192">
        <v>24390</v>
      </c>
      <c r="Q34" s="193"/>
      <c r="R34" s="191" t="s">
        <v>697</v>
      </c>
      <c r="S34" s="192">
        <v>34623</v>
      </c>
      <c r="T34" s="193"/>
      <c r="U34" s="194"/>
    </row>
    <row r="35" spans="1:21" x14ac:dyDescent="0.2">
      <c r="A35" s="1">
        <v>29</v>
      </c>
      <c r="B35" s="8">
        <v>1.0266203703703703E-2</v>
      </c>
      <c r="C35" s="26">
        <f t="shared" si="5"/>
        <v>14.783333333333331</v>
      </c>
      <c r="D35" s="26">
        <f t="shared" si="0"/>
        <v>14.733333333333334</v>
      </c>
      <c r="E35" s="4">
        <f t="shared" si="6"/>
        <v>1</v>
      </c>
      <c r="F35" s="4">
        <v>14.766666666666666</v>
      </c>
      <c r="G35" s="4">
        <v>14.783333333333331</v>
      </c>
      <c r="H35" s="294">
        <f t="shared" si="3"/>
        <v>2.257336343114996E-3</v>
      </c>
      <c r="I35" s="1">
        <v>29</v>
      </c>
      <c r="J35" s="180">
        <f t="shared" si="4"/>
        <v>99.887260428410372</v>
      </c>
      <c r="K35" s="183">
        <f t="shared" si="2"/>
        <v>99.661781285231129</v>
      </c>
      <c r="L35" s="191" t="s">
        <v>577</v>
      </c>
      <c r="M35" s="191" t="s">
        <v>698</v>
      </c>
      <c r="N35" s="191" t="s">
        <v>699</v>
      </c>
      <c r="O35" s="191" t="s">
        <v>700</v>
      </c>
      <c r="P35" s="192">
        <v>27150</v>
      </c>
      <c r="Q35" s="193"/>
      <c r="R35" s="191" t="s">
        <v>701</v>
      </c>
      <c r="S35" s="192">
        <v>38074</v>
      </c>
      <c r="T35" s="193"/>
      <c r="U35" s="194"/>
    </row>
    <row r="36" spans="1:21" x14ac:dyDescent="0.2">
      <c r="A36" s="1">
        <v>30</v>
      </c>
      <c r="B36" s="8">
        <v>1.0300925925925927E-2</v>
      </c>
      <c r="C36" s="26">
        <f t="shared" si="5"/>
        <v>14.833333333333334</v>
      </c>
      <c r="D36" s="26">
        <f t="shared" si="0"/>
        <v>14.733333333333334</v>
      </c>
      <c r="E36" s="4">
        <f t="shared" si="6"/>
        <v>1</v>
      </c>
      <c r="F36" s="4">
        <v>14.766666666666666</v>
      </c>
      <c r="G36" s="4">
        <v>15.066666666666668</v>
      </c>
      <c r="H36" s="294">
        <f t="shared" si="3"/>
        <v>2.257336343114996E-3</v>
      </c>
      <c r="I36" s="1">
        <v>30</v>
      </c>
      <c r="J36" s="180">
        <f t="shared" si="4"/>
        <v>99.550561797752792</v>
      </c>
      <c r="K36" s="183">
        <f t="shared" si="2"/>
        <v>99.325842696629223</v>
      </c>
      <c r="L36" s="191" t="s">
        <v>578</v>
      </c>
      <c r="M36" s="191" t="s">
        <v>702</v>
      </c>
      <c r="N36" s="191" t="s">
        <v>703</v>
      </c>
      <c r="O36" s="191" t="s">
        <v>642</v>
      </c>
      <c r="P36" s="192">
        <v>30925</v>
      </c>
      <c r="Q36" s="193"/>
      <c r="R36" s="191" t="s">
        <v>683</v>
      </c>
      <c r="S36" s="192">
        <v>42112</v>
      </c>
      <c r="T36" s="193"/>
      <c r="U36" s="194"/>
    </row>
    <row r="37" spans="1:21" x14ac:dyDescent="0.2">
      <c r="A37" s="1">
        <v>31</v>
      </c>
      <c r="B37" s="8">
        <v>1.0324074074074074E-2</v>
      </c>
      <c r="C37" s="26">
        <f t="shared" si="5"/>
        <v>14.866666666666667</v>
      </c>
      <c r="D37" s="26">
        <f t="shared" si="0"/>
        <v>14.736280589451225</v>
      </c>
      <c r="E37" s="4">
        <f t="shared" si="6"/>
        <v>0.99980000000000002</v>
      </c>
      <c r="F37" s="4">
        <v>14.769620590784822</v>
      </c>
      <c r="G37" s="4">
        <v>15.266666666666669</v>
      </c>
      <c r="H37" s="294">
        <f t="shared" si="3"/>
        <v>2.2573363431149284E-3</v>
      </c>
      <c r="I37" s="1">
        <v>31</v>
      </c>
      <c r="J37" s="180">
        <f t="shared" si="4"/>
        <v>99.347223704830625</v>
      </c>
      <c r="K37" s="183">
        <f t="shared" si="2"/>
        <v>99.122963606174153</v>
      </c>
      <c r="L37" s="191" t="s">
        <v>579</v>
      </c>
      <c r="M37" s="191" t="s">
        <v>704</v>
      </c>
      <c r="N37" s="191" t="s">
        <v>705</v>
      </c>
      <c r="O37" s="191" t="s">
        <v>673</v>
      </c>
      <c r="P37" s="192">
        <v>30605</v>
      </c>
      <c r="Q37" s="193"/>
      <c r="R37" s="191" t="s">
        <v>683</v>
      </c>
      <c r="S37" s="192">
        <v>42112</v>
      </c>
      <c r="T37" s="193"/>
      <c r="U37" s="194"/>
    </row>
    <row r="38" spans="1:21" x14ac:dyDescent="0.2">
      <c r="A38" s="1">
        <v>32</v>
      </c>
      <c r="B38" s="8">
        <v>1.037037037037037E-2</v>
      </c>
      <c r="C38" s="26">
        <f t="shared" si="5"/>
        <v>14.933333333333334</v>
      </c>
      <c r="D38" s="26">
        <f t="shared" si="0"/>
        <v>14.748081414748082</v>
      </c>
      <c r="E38" s="4">
        <f t="shared" si="6"/>
        <v>0.999</v>
      </c>
      <c r="F38" s="4">
        <v>14.781448114781448</v>
      </c>
      <c r="G38" s="4">
        <v>14.916666666666664</v>
      </c>
      <c r="H38" s="294">
        <f t="shared" si="3"/>
        <v>2.2573363431150433E-3</v>
      </c>
      <c r="I38" s="1">
        <v>32</v>
      </c>
      <c r="J38" s="180">
        <f t="shared" si="4"/>
        <v>98.982911482911476</v>
      </c>
      <c r="K38" s="183">
        <f t="shared" si="2"/>
        <v>98.759473759473764</v>
      </c>
      <c r="L38" s="191" t="s">
        <v>580</v>
      </c>
      <c r="M38" s="191" t="s">
        <v>702</v>
      </c>
      <c r="N38" s="191" t="s">
        <v>703</v>
      </c>
      <c r="O38" s="191" t="s">
        <v>642</v>
      </c>
      <c r="P38" s="192">
        <v>30925</v>
      </c>
      <c r="Q38" s="193"/>
      <c r="R38" s="191" t="s">
        <v>683</v>
      </c>
      <c r="S38" s="192">
        <v>42840</v>
      </c>
      <c r="T38" s="193"/>
      <c r="U38" s="194"/>
    </row>
    <row r="39" spans="1:21" x14ac:dyDescent="0.2">
      <c r="A39" s="1">
        <v>33</v>
      </c>
      <c r="B39" s="8">
        <v>1.0590277777777777E-2</v>
      </c>
      <c r="C39" s="26">
        <f t="shared" si="5"/>
        <v>15.249999999999998</v>
      </c>
      <c r="D39" s="26">
        <f t="shared" si="0"/>
        <v>14.76729811900705</v>
      </c>
      <c r="E39" s="4">
        <f t="shared" si="6"/>
        <v>0.99770000000000003</v>
      </c>
      <c r="F39" s="4">
        <v>14.800708295746883</v>
      </c>
      <c r="G39" s="4">
        <v>15.249999999999998</v>
      </c>
      <c r="H39" s="294">
        <f t="shared" si="3"/>
        <v>2.2573363431150177E-3</v>
      </c>
      <c r="I39" s="1">
        <v>33</v>
      </c>
      <c r="J39" s="180">
        <f t="shared" si="4"/>
        <v>97.053824890143503</v>
      </c>
      <c r="K39" s="183">
        <f t="shared" si="2"/>
        <v>96.834741763980674</v>
      </c>
      <c r="L39" s="191" t="s">
        <v>581</v>
      </c>
      <c r="M39" s="191" t="s">
        <v>706</v>
      </c>
      <c r="N39" s="191" t="s">
        <v>707</v>
      </c>
      <c r="O39" s="191" t="s">
        <v>642</v>
      </c>
      <c r="P39" s="192">
        <v>21798</v>
      </c>
      <c r="Q39" s="193"/>
      <c r="R39" s="191" t="s">
        <v>708</v>
      </c>
      <c r="S39" s="192">
        <v>34013</v>
      </c>
      <c r="T39" s="193"/>
      <c r="U39" s="194"/>
    </row>
    <row r="40" spans="1:21" x14ac:dyDescent="0.2">
      <c r="A40" s="1">
        <v>34</v>
      </c>
      <c r="B40" s="8">
        <v>1.0486111111111111E-2</v>
      </c>
      <c r="C40" s="26">
        <f t="shared" si="5"/>
        <v>15.1</v>
      </c>
      <c r="D40" s="26">
        <f t="shared" si="0"/>
        <v>14.793988686949829</v>
      </c>
      <c r="E40" s="4">
        <f t="shared" si="6"/>
        <v>0.99590000000000001</v>
      </c>
      <c r="F40" s="4">
        <v>14.827459249589985</v>
      </c>
      <c r="G40" s="4">
        <v>15.1</v>
      </c>
      <c r="H40" s="294">
        <f t="shared" si="3"/>
        <v>2.2573363431149995E-3</v>
      </c>
      <c r="I40" s="1">
        <v>34</v>
      </c>
      <c r="J40" s="180">
        <f t="shared" si="4"/>
        <v>98.195094368145604</v>
      </c>
      <c r="K40" s="183">
        <f t="shared" si="2"/>
        <v>97.973435012912773</v>
      </c>
      <c r="L40" s="191" t="s">
        <v>582</v>
      </c>
      <c r="M40" s="191" t="s">
        <v>709</v>
      </c>
      <c r="N40" s="191" t="s">
        <v>710</v>
      </c>
      <c r="O40" s="191" t="s">
        <v>711</v>
      </c>
      <c r="P40" s="192">
        <v>25535</v>
      </c>
      <c r="Q40" s="193"/>
      <c r="R40" s="191" t="s">
        <v>693</v>
      </c>
      <c r="S40" s="192">
        <v>38235</v>
      </c>
      <c r="T40" s="193"/>
      <c r="U40" s="194"/>
    </row>
    <row r="41" spans="1:21" x14ac:dyDescent="0.2">
      <c r="A41" s="1">
        <v>35</v>
      </c>
      <c r="B41" s="8">
        <v>1.0694444444444444E-2</v>
      </c>
      <c r="C41" s="26">
        <f t="shared" si="5"/>
        <v>15.399999999999999</v>
      </c>
      <c r="D41" s="26">
        <f t="shared" si="0"/>
        <v>14.829726555946989</v>
      </c>
      <c r="E41" s="4">
        <f t="shared" si="6"/>
        <v>0.99350000000000005</v>
      </c>
      <c r="F41" s="4">
        <v>14.863277973494379</v>
      </c>
      <c r="G41" s="4">
        <v>15.383333333333333</v>
      </c>
      <c r="H41" s="294">
        <f t="shared" si="3"/>
        <v>2.257336343115009E-3</v>
      </c>
      <c r="I41" s="1">
        <v>35</v>
      </c>
      <c r="J41" s="180">
        <f t="shared" si="4"/>
        <v>96.514792035677786</v>
      </c>
      <c r="K41" s="183">
        <f t="shared" ref="K41:K72" si="7">100*(D41/C41)</f>
        <v>96.296925687967473</v>
      </c>
      <c r="L41" s="191" t="s">
        <v>583</v>
      </c>
      <c r="M41" s="191" t="s">
        <v>694</v>
      </c>
      <c r="N41" s="191" t="s">
        <v>695</v>
      </c>
      <c r="O41" s="191" t="s">
        <v>696</v>
      </c>
      <c r="P41" s="192">
        <v>24390</v>
      </c>
      <c r="Q41" s="193"/>
      <c r="R41" s="191" t="s">
        <v>697</v>
      </c>
      <c r="S41" s="192">
        <v>37514</v>
      </c>
      <c r="T41" s="193"/>
      <c r="U41" s="194"/>
    </row>
    <row r="42" spans="1:21" x14ac:dyDescent="0.2">
      <c r="A42" s="1">
        <v>36</v>
      </c>
      <c r="B42" s="8">
        <v>1.0763888888888891E-2</v>
      </c>
      <c r="C42" s="26">
        <f t="shared" si="5"/>
        <v>15.500000000000002</v>
      </c>
      <c r="D42" s="26">
        <f t="shared" ref="D42:D73" si="8">OC/E42</f>
        <v>14.873140857392826</v>
      </c>
      <c r="E42" s="4">
        <f t="shared" si="6"/>
        <v>0.99060000000000004</v>
      </c>
      <c r="F42" s="4">
        <v>14.906790497341676</v>
      </c>
      <c r="G42" s="4">
        <v>15.483333333333331</v>
      </c>
      <c r="H42" s="294">
        <f t="shared" si="3"/>
        <v>2.2573363431149505E-3</v>
      </c>
      <c r="I42" s="1">
        <v>36</v>
      </c>
      <c r="J42" s="180">
        <f t="shared" ref="J42:J73" si="9">100*F42/+C42</f>
        <v>96.17284191833339</v>
      </c>
      <c r="K42" s="183">
        <f t="shared" si="7"/>
        <v>95.955747467050472</v>
      </c>
      <c r="L42" s="191" t="s">
        <v>584</v>
      </c>
      <c r="M42" s="191" t="s">
        <v>712</v>
      </c>
      <c r="N42" s="191" t="s">
        <v>713</v>
      </c>
      <c r="O42" s="191" t="s">
        <v>642</v>
      </c>
      <c r="P42" s="192">
        <v>23992</v>
      </c>
      <c r="Q42" s="193"/>
      <c r="R42" s="191" t="s">
        <v>697</v>
      </c>
      <c r="S42" s="192">
        <v>37150</v>
      </c>
      <c r="T42" s="193"/>
      <c r="U42" s="194"/>
    </row>
    <row r="43" spans="1:21" x14ac:dyDescent="0.2">
      <c r="A43" s="1">
        <v>37</v>
      </c>
      <c r="B43" s="8">
        <v>1.0763888888888891E-2</v>
      </c>
      <c r="C43" s="26">
        <f t="shared" si="5"/>
        <v>15.500000000000002</v>
      </c>
      <c r="D43" s="26">
        <f t="shared" si="8"/>
        <v>14.925877148549624</v>
      </c>
      <c r="E43" s="4">
        <f t="shared" si="6"/>
        <v>0.98709999999999998</v>
      </c>
      <c r="F43" s="4">
        <v>14.959646101374396</v>
      </c>
      <c r="G43" s="4">
        <v>15.500000000000002</v>
      </c>
      <c r="H43" s="294">
        <f t="shared" si="3"/>
        <v>2.257336343115078E-3</v>
      </c>
      <c r="I43" s="1">
        <v>37</v>
      </c>
      <c r="J43" s="180">
        <f t="shared" si="9"/>
        <v>96.513845815318675</v>
      </c>
      <c r="K43" s="183">
        <f t="shared" si="7"/>
        <v>96.295981603545954</v>
      </c>
      <c r="L43" s="191" t="s">
        <v>584</v>
      </c>
      <c r="M43" s="191" t="s">
        <v>714</v>
      </c>
      <c r="N43" s="191" t="s">
        <v>715</v>
      </c>
      <c r="O43" s="191" t="s">
        <v>642</v>
      </c>
      <c r="P43" s="192">
        <v>23483</v>
      </c>
      <c r="Q43" s="193" t="s">
        <v>674</v>
      </c>
      <c r="R43" s="191" t="s">
        <v>675</v>
      </c>
      <c r="S43" s="192">
        <v>37353</v>
      </c>
      <c r="T43" s="193"/>
      <c r="U43" s="194"/>
    </row>
    <row r="44" spans="1:21" x14ac:dyDescent="0.2">
      <c r="A44" s="1">
        <v>38</v>
      </c>
      <c r="B44" s="8">
        <v>1.0694444444444444E-2</v>
      </c>
      <c r="C44" s="26">
        <f t="shared" si="5"/>
        <v>15.399999999999999</v>
      </c>
      <c r="D44" s="26">
        <f t="shared" si="8"/>
        <v>14.986606991489507</v>
      </c>
      <c r="E44" s="4">
        <f t="shared" si="6"/>
        <v>0.98309999999999997</v>
      </c>
      <c r="F44" s="4">
        <v>15.020513342148984</v>
      </c>
      <c r="G44" s="4">
        <v>15.399999999999999</v>
      </c>
      <c r="H44" s="294">
        <f t="shared" si="3"/>
        <v>2.2573363431149934E-3</v>
      </c>
      <c r="I44" s="1">
        <v>38</v>
      </c>
      <c r="J44" s="180">
        <f t="shared" si="9"/>
        <v>97.535800923045358</v>
      </c>
      <c r="K44" s="183">
        <f t="shared" si="7"/>
        <v>97.315629814866938</v>
      </c>
      <c r="L44" s="191" t="s">
        <v>583</v>
      </c>
      <c r="M44" s="191" t="s">
        <v>716</v>
      </c>
      <c r="N44" s="191" t="s">
        <v>717</v>
      </c>
      <c r="O44" s="191" t="s">
        <v>642</v>
      </c>
      <c r="P44" s="192">
        <v>21401</v>
      </c>
      <c r="Q44" s="193"/>
      <c r="R44" s="191" t="s">
        <v>718</v>
      </c>
      <c r="S44" s="192">
        <v>35414</v>
      </c>
      <c r="T44" s="193"/>
      <c r="U44" s="194"/>
    </row>
    <row r="45" spans="1:21" x14ac:dyDescent="0.2">
      <c r="A45" s="1">
        <v>39</v>
      </c>
      <c r="B45" s="8">
        <v>1.087962962962963E-2</v>
      </c>
      <c r="C45" s="26">
        <f t="shared" si="5"/>
        <v>15.666666666666666</v>
      </c>
      <c r="D45" s="26">
        <f t="shared" si="8"/>
        <v>15.057060126043265</v>
      </c>
      <c r="E45" s="4">
        <f t="shared" si="6"/>
        <v>0.97850000000000004</v>
      </c>
      <c r="F45" s="4">
        <v>15.091125872934763</v>
      </c>
      <c r="G45" s="4">
        <v>15.666666666666666</v>
      </c>
      <c r="H45" s="294">
        <f t="shared" si="3"/>
        <v>2.2573363431149518E-3</v>
      </c>
      <c r="I45" s="1">
        <v>39</v>
      </c>
      <c r="J45" s="180">
        <f t="shared" si="9"/>
        <v>96.326335359158065</v>
      </c>
      <c r="K45" s="183">
        <f t="shared" si="7"/>
        <v>96.108894421552762</v>
      </c>
      <c r="L45" s="191" t="s">
        <v>585</v>
      </c>
      <c r="M45" s="191" t="s">
        <v>719</v>
      </c>
      <c r="N45" s="191" t="s">
        <v>720</v>
      </c>
      <c r="O45" s="191" t="s">
        <v>669</v>
      </c>
      <c r="P45" s="192">
        <v>24566</v>
      </c>
      <c r="Q45" s="193"/>
      <c r="R45" s="191" t="s">
        <v>721</v>
      </c>
      <c r="S45" s="192">
        <v>38857</v>
      </c>
      <c r="T45" s="193"/>
      <c r="U45" s="194"/>
    </row>
    <row r="46" spans="1:21" x14ac:dyDescent="0.2">
      <c r="A46" s="1">
        <v>40</v>
      </c>
      <c r="B46" s="8">
        <v>1.0972222222222223E-2</v>
      </c>
      <c r="C46" s="26">
        <f t="shared" si="5"/>
        <v>15.800000000000002</v>
      </c>
      <c r="D46" s="26">
        <f t="shared" si="8"/>
        <v>15.135949592493665</v>
      </c>
      <c r="E46" s="4">
        <f t="shared" si="6"/>
        <v>0.97340000000000004</v>
      </c>
      <c r="F46" s="4">
        <v>15.170193822340934</v>
      </c>
      <c r="G46" s="4">
        <v>15.783333333333333</v>
      </c>
      <c r="H46" s="294">
        <f t="shared" si="3"/>
        <v>2.2573363431150351E-3</v>
      </c>
      <c r="I46" s="1">
        <v>40</v>
      </c>
      <c r="J46" s="180">
        <f t="shared" si="9"/>
        <v>96.013884951524886</v>
      </c>
      <c r="K46" s="183">
        <f t="shared" si="7"/>
        <v>95.797149319580143</v>
      </c>
      <c r="L46" s="191" t="s">
        <v>586</v>
      </c>
      <c r="M46" s="191" t="s">
        <v>714</v>
      </c>
      <c r="N46" s="191" t="s">
        <v>715</v>
      </c>
      <c r="O46" s="191" t="s">
        <v>642</v>
      </c>
      <c r="P46" s="192">
        <v>23483</v>
      </c>
      <c r="Q46" s="193" t="s">
        <v>722</v>
      </c>
      <c r="R46" s="191" t="s">
        <v>723</v>
      </c>
      <c r="S46" s="192">
        <v>38143</v>
      </c>
      <c r="T46" s="193"/>
      <c r="U46" s="194"/>
    </row>
    <row r="47" spans="1:21" x14ac:dyDescent="0.2">
      <c r="A47" s="1">
        <v>41</v>
      </c>
      <c r="B47" s="8">
        <v>1.1030092592592591E-2</v>
      </c>
      <c r="C47" s="26">
        <f t="shared" si="5"/>
        <v>15.883333333333331</v>
      </c>
      <c r="D47" s="26">
        <f t="shared" si="8"/>
        <v>15.223531032582491</v>
      </c>
      <c r="E47" s="4">
        <f t="shared" si="6"/>
        <v>0.96779999999999999</v>
      </c>
      <c r="F47" s="4">
        <v>15.25797341048426</v>
      </c>
      <c r="G47" s="4">
        <v>16.016666666666666</v>
      </c>
      <c r="H47" s="294">
        <f t="shared" si="3"/>
        <v>2.2573363431150268E-3</v>
      </c>
      <c r="I47" s="1">
        <v>41</v>
      </c>
      <c r="J47" s="180">
        <f t="shared" si="9"/>
        <v>96.062791671464396</v>
      </c>
      <c r="K47" s="183">
        <f t="shared" si="7"/>
        <v>95.845945640603318</v>
      </c>
      <c r="L47" s="191" t="s">
        <v>587</v>
      </c>
      <c r="M47" s="191" t="s">
        <v>724</v>
      </c>
      <c r="N47" s="191" t="s">
        <v>725</v>
      </c>
      <c r="O47" s="191" t="s">
        <v>642</v>
      </c>
      <c r="P47" s="192">
        <v>27211</v>
      </c>
      <c r="Q47" s="193" t="s">
        <v>674</v>
      </c>
      <c r="R47" s="191" t="s">
        <v>675</v>
      </c>
      <c r="S47" s="192">
        <v>42463</v>
      </c>
      <c r="T47" s="193"/>
      <c r="U47" s="194"/>
    </row>
    <row r="48" spans="1:21" x14ac:dyDescent="0.2">
      <c r="A48" s="1">
        <v>42</v>
      </c>
      <c r="B48" s="8">
        <v>1.0972222222222223E-2</v>
      </c>
      <c r="C48" s="26">
        <f t="shared" si="5"/>
        <v>15.800000000000002</v>
      </c>
      <c r="D48" s="26">
        <f t="shared" si="8"/>
        <v>15.321686078757628</v>
      </c>
      <c r="E48" s="4">
        <f t="shared" si="6"/>
        <v>0.96160000000000001</v>
      </c>
      <c r="F48" s="4">
        <v>15.356350526899611</v>
      </c>
      <c r="G48" s="4">
        <v>15.916666666666666</v>
      </c>
      <c r="H48" s="294">
        <f t="shared" si="3"/>
        <v>2.2573363431149778E-3</v>
      </c>
      <c r="I48" s="1">
        <v>42</v>
      </c>
      <c r="J48" s="180">
        <f t="shared" si="9"/>
        <v>97.192091942402598</v>
      </c>
      <c r="K48" s="183">
        <f t="shared" si="7"/>
        <v>96.972696700997631</v>
      </c>
      <c r="L48" s="191" t="s">
        <v>586</v>
      </c>
      <c r="M48" s="191" t="s">
        <v>726</v>
      </c>
      <c r="N48" s="191" t="s">
        <v>727</v>
      </c>
      <c r="O48" s="191" t="s">
        <v>642</v>
      </c>
      <c r="P48" s="192">
        <v>26709</v>
      </c>
      <c r="Q48" s="193"/>
      <c r="R48" s="191" t="s">
        <v>662</v>
      </c>
      <c r="S48" s="192">
        <v>42274</v>
      </c>
      <c r="T48" s="193"/>
      <c r="U48" s="194"/>
    </row>
    <row r="49" spans="1:21" x14ac:dyDescent="0.2">
      <c r="A49" s="1">
        <v>43</v>
      </c>
      <c r="B49" s="8">
        <v>1.1400462962962965E-2</v>
      </c>
      <c r="C49" s="26">
        <f t="shared" si="5"/>
        <v>16.416666666666668</v>
      </c>
      <c r="D49" s="26">
        <f t="shared" si="8"/>
        <v>15.429189792997523</v>
      </c>
      <c r="E49" s="4">
        <f t="shared" si="6"/>
        <v>0.95489999999999997</v>
      </c>
      <c r="F49" s="4">
        <v>15.464097462212447</v>
      </c>
      <c r="G49" s="4">
        <v>16.416666666666668</v>
      </c>
      <c r="H49" s="294">
        <f t="shared" si="3"/>
        <v>2.2573363431149579E-3</v>
      </c>
      <c r="I49" s="1">
        <v>43</v>
      </c>
      <c r="J49" s="180">
        <f t="shared" si="9"/>
        <v>94.19754799317225</v>
      </c>
      <c r="K49" s="183">
        <f t="shared" si="7"/>
        <v>93.984912444654952</v>
      </c>
      <c r="L49" s="191" t="s">
        <v>588</v>
      </c>
      <c r="M49" s="191" t="s">
        <v>728</v>
      </c>
      <c r="N49" s="191" t="s">
        <v>729</v>
      </c>
      <c r="O49" s="191" t="s">
        <v>730</v>
      </c>
      <c r="P49" s="192">
        <v>22400</v>
      </c>
      <c r="Q49" s="193"/>
      <c r="R49" s="191" t="s">
        <v>731</v>
      </c>
      <c r="S49" s="192">
        <v>38402</v>
      </c>
      <c r="T49" s="193"/>
      <c r="U49" s="194"/>
    </row>
    <row r="50" spans="1:21" x14ac:dyDescent="0.2">
      <c r="A50" s="1">
        <v>44</v>
      </c>
      <c r="B50" s="8">
        <v>1.1122685185185185E-2</v>
      </c>
      <c r="C50" s="26">
        <f t="shared" si="5"/>
        <v>16.016666666666666</v>
      </c>
      <c r="D50" s="26">
        <f t="shared" si="8"/>
        <v>15.548051217109892</v>
      </c>
      <c r="E50" s="4">
        <f t="shared" si="6"/>
        <v>0.9476</v>
      </c>
      <c r="F50" s="4">
        <v>15.583227803573941</v>
      </c>
      <c r="G50" s="4">
        <v>16.016666666666666</v>
      </c>
      <c r="H50" s="294">
        <f t="shared" si="3"/>
        <v>2.2573363431150745E-3</v>
      </c>
      <c r="I50" s="1">
        <v>44</v>
      </c>
      <c r="J50" s="180">
        <f t="shared" si="9"/>
        <v>97.293826036882052</v>
      </c>
      <c r="K50" s="183">
        <f t="shared" si="7"/>
        <v>97.074201147408274</v>
      </c>
      <c r="L50" s="191" t="s">
        <v>589</v>
      </c>
      <c r="M50" s="191" t="s">
        <v>728</v>
      </c>
      <c r="N50" s="191" t="s">
        <v>729</v>
      </c>
      <c r="O50" s="191" t="s">
        <v>730</v>
      </c>
      <c r="P50" s="192">
        <v>22400</v>
      </c>
      <c r="Q50" s="193"/>
      <c r="R50" s="191" t="s">
        <v>732</v>
      </c>
      <c r="S50" s="192">
        <v>38745</v>
      </c>
      <c r="T50" s="193"/>
      <c r="U50" s="194"/>
    </row>
    <row r="51" spans="1:21" x14ac:dyDescent="0.2">
      <c r="A51" s="1">
        <v>45</v>
      </c>
      <c r="B51" s="8">
        <v>1.1342592592592592E-2</v>
      </c>
      <c r="C51" s="26">
        <f t="shared" si="5"/>
        <v>16.333333333333332</v>
      </c>
      <c r="D51" s="26">
        <f t="shared" si="8"/>
        <v>15.677094417251899</v>
      </c>
      <c r="E51" s="4">
        <f t="shared" si="6"/>
        <v>0.93979999999999997</v>
      </c>
      <c r="F51" s="4">
        <v>15.712562956657445</v>
      </c>
      <c r="G51" s="4">
        <v>16.583333333333332</v>
      </c>
      <c r="H51" s="294">
        <f t="shared" si="3"/>
        <v>2.2573363431150325E-3</v>
      </c>
      <c r="I51" s="1">
        <v>45</v>
      </c>
      <c r="J51" s="180">
        <f t="shared" si="9"/>
        <v>96.199365040759872</v>
      </c>
      <c r="K51" s="183">
        <f t="shared" si="7"/>
        <v>95.982210717868782</v>
      </c>
      <c r="L51" s="191" t="s">
        <v>590</v>
      </c>
      <c r="M51" s="191" t="s">
        <v>733</v>
      </c>
      <c r="N51" s="191" t="s">
        <v>734</v>
      </c>
      <c r="O51" s="191" t="s">
        <v>711</v>
      </c>
      <c r="P51" s="192">
        <v>25537</v>
      </c>
      <c r="Q51" s="193"/>
      <c r="R51" s="191" t="s">
        <v>735</v>
      </c>
      <c r="S51" s="192">
        <v>42248</v>
      </c>
      <c r="T51" s="193"/>
      <c r="U51" s="194"/>
    </row>
    <row r="52" spans="1:21" x14ac:dyDescent="0.2">
      <c r="A52" s="1">
        <v>46</v>
      </c>
      <c r="B52" s="8">
        <v>1.1504629629629629E-2</v>
      </c>
      <c r="C52" s="26">
        <f t="shared" si="5"/>
        <v>16.566666666666666</v>
      </c>
      <c r="D52" s="26">
        <f t="shared" si="8"/>
        <v>15.818481139503257</v>
      </c>
      <c r="E52" s="4">
        <f t="shared" si="6"/>
        <v>0.93140000000000001</v>
      </c>
      <c r="F52" s="4">
        <v>15.854269558370911</v>
      </c>
      <c r="G52" s="4">
        <v>16.566666666666666</v>
      </c>
      <c r="H52" s="294">
        <f t="shared" si="3"/>
        <v>2.2573363431150724E-3</v>
      </c>
      <c r="I52" s="1">
        <v>46</v>
      </c>
      <c r="J52" s="180">
        <f t="shared" si="9"/>
        <v>95.699816247711738</v>
      </c>
      <c r="K52" s="183">
        <f t="shared" si="7"/>
        <v>95.483789574466343</v>
      </c>
      <c r="L52" s="191" t="s">
        <v>591</v>
      </c>
      <c r="M52" s="191" t="s">
        <v>736</v>
      </c>
      <c r="N52" s="191" t="s">
        <v>737</v>
      </c>
      <c r="O52" s="191" t="s">
        <v>738</v>
      </c>
      <c r="P52" s="192">
        <v>20152</v>
      </c>
      <c r="Q52" s="193"/>
      <c r="R52" s="191" t="s">
        <v>739</v>
      </c>
      <c r="S52" s="192">
        <v>37112</v>
      </c>
      <c r="T52" s="193"/>
      <c r="U52" s="194"/>
    </row>
    <row r="53" spans="1:21" x14ac:dyDescent="0.2">
      <c r="A53" s="1">
        <v>47</v>
      </c>
      <c r="B53" s="8">
        <v>1.1307870370370371E-2</v>
      </c>
      <c r="C53" s="26">
        <f t="shared" si="5"/>
        <v>16.283333333333335</v>
      </c>
      <c r="D53" s="26">
        <f t="shared" si="8"/>
        <v>15.971093044263776</v>
      </c>
      <c r="E53" s="4">
        <f t="shared" si="6"/>
        <v>0.92249999999999999</v>
      </c>
      <c r="F53" s="4">
        <v>16.007226738934055</v>
      </c>
      <c r="G53" s="4">
        <v>16.283333333333335</v>
      </c>
      <c r="H53" s="294">
        <f t="shared" si="3"/>
        <v>2.2573363431150073E-3</v>
      </c>
      <c r="I53" s="1">
        <v>47</v>
      </c>
      <c r="J53" s="180">
        <f t="shared" si="9"/>
        <v>98.304360730403602</v>
      </c>
      <c r="K53" s="183">
        <f t="shared" si="7"/>
        <v>98.082454724240179</v>
      </c>
      <c r="L53" s="191" t="s">
        <v>592</v>
      </c>
      <c r="M53" s="191" t="s">
        <v>736</v>
      </c>
      <c r="N53" s="191" t="s">
        <v>737</v>
      </c>
      <c r="O53" s="191" t="s">
        <v>738</v>
      </c>
      <c r="P53" s="192">
        <v>20152</v>
      </c>
      <c r="Q53" s="193"/>
      <c r="R53" s="191" t="s">
        <v>739</v>
      </c>
      <c r="S53" s="192">
        <v>37476</v>
      </c>
      <c r="T53" s="193"/>
      <c r="U53" s="194"/>
    </row>
    <row r="54" spans="1:21" x14ac:dyDescent="0.2">
      <c r="A54" s="1">
        <v>48</v>
      </c>
      <c r="B54" s="8">
        <v>1.1273148148148148E-2</v>
      </c>
      <c r="C54" s="26">
        <f t="shared" si="5"/>
        <v>16.233333333333334</v>
      </c>
      <c r="D54" s="26">
        <f t="shared" si="8"/>
        <v>16.135509071660643</v>
      </c>
      <c r="E54" s="4">
        <f t="shared" si="6"/>
        <v>0.91310000000000002</v>
      </c>
      <c r="F54" s="4">
        <v>16.172014748293357</v>
      </c>
      <c r="G54" s="4">
        <v>16.216666666666661</v>
      </c>
      <c r="H54" s="294">
        <f t="shared" si="3"/>
        <v>2.257336343114996E-3</v>
      </c>
      <c r="I54" s="1">
        <v>48</v>
      </c>
      <c r="J54" s="180">
        <f t="shared" si="9"/>
        <v>99.622267443285565</v>
      </c>
      <c r="K54" s="183">
        <f t="shared" si="7"/>
        <v>99.397386478402311</v>
      </c>
      <c r="L54" s="191" t="s">
        <v>564</v>
      </c>
      <c r="M54" s="191" t="s">
        <v>740</v>
      </c>
      <c r="N54" s="191" t="s">
        <v>741</v>
      </c>
      <c r="O54" s="191" t="s">
        <v>642</v>
      </c>
      <c r="P54" s="192">
        <v>22408</v>
      </c>
      <c r="Q54" s="193" t="s">
        <v>742</v>
      </c>
      <c r="R54" s="191" t="s">
        <v>662</v>
      </c>
      <c r="S54" s="192">
        <v>40143</v>
      </c>
      <c r="T54" s="193"/>
      <c r="U54" s="194"/>
    </row>
    <row r="55" spans="1:21" x14ac:dyDescent="0.2">
      <c r="A55" s="1">
        <v>49</v>
      </c>
      <c r="B55" s="8">
        <v>1.1446759259259261E-2</v>
      </c>
      <c r="C55" s="26">
        <f t="shared" si="5"/>
        <v>16.483333333333334</v>
      </c>
      <c r="D55" s="26">
        <f t="shared" si="8"/>
        <v>16.308759501143829</v>
      </c>
      <c r="E55" s="4">
        <f t="shared" si="6"/>
        <v>0.90339999999999998</v>
      </c>
      <c r="F55" s="4">
        <v>16.345657147074014</v>
      </c>
      <c r="G55" s="4">
        <v>16.466666666666669</v>
      </c>
      <c r="H55" s="294">
        <f t="shared" si="3"/>
        <v>2.2573363431148716E-3</v>
      </c>
      <c r="I55" s="1">
        <v>49</v>
      </c>
      <c r="J55" s="180">
        <f t="shared" si="9"/>
        <v>99.16475518952889</v>
      </c>
      <c r="K55" s="183">
        <f t="shared" si="7"/>
        <v>98.94090698368349</v>
      </c>
      <c r="L55" s="191" t="s">
        <v>593</v>
      </c>
      <c r="M55" s="191" t="s">
        <v>736</v>
      </c>
      <c r="N55" s="191" t="s">
        <v>737</v>
      </c>
      <c r="O55" s="191" t="s">
        <v>738</v>
      </c>
      <c r="P55" s="192">
        <v>20152</v>
      </c>
      <c r="Q55" s="193"/>
      <c r="R55" s="191" t="s">
        <v>739</v>
      </c>
      <c r="S55" s="192">
        <v>38211</v>
      </c>
      <c r="T55" s="193"/>
      <c r="U55" s="194"/>
    </row>
    <row r="56" spans="1:21" x14ac:dyDescent="0.2">
      <c r="A56" s="1">
        <v>50</v>
      </c>
      <c r="B56" s="8">
        <v>1.1562499999999998E-2</v>
      </c>
      <c r="C56" s="26">
        <f t="shared" si="5"/>
        <v>16.649999999999999</v>
      </c>
      <c r="D56" s="26">
        <f t="shared" si="8"/>
        <v>16.485770765730482</v>
      </c>
      <c r="E56" s="4">
        <f t="shared" si="6"/>
        <v>0.89370000000000005</v>
      </c>
      <c r="F56" s="4">
        <v>16.52306888963485</v>
      </c>
      <c r="G56" s="4">
        <v>16.633333333333333</v>
      </c>
      <c r="H56" s="294">
        <f t="shared" si="3"/>
        <v>2.257336343115117E-3</v>
      </c>
      <c r="I56" s="1">
        <v>50</v>
      </c>
      <c r="J56" s="180">
        <f t="shared" si="9"/>
        <v>99.237650988797895</v>
      </c>
      <c r="K56" s="183">
        <f t="shared" si="7"/>
        <v>99.01363823261552</v>
      </c>
      <c r="L56" s="191" t="s">
        <v>594</v>
      </c>
      <c r="M56" s="191" t="s">
        <v>736</v>
      </c>
      <c r="N56" s="191" t="s">
        <v>737</v>
      </c>
      <c r="O56" s="191" t="s">
        <v>738</v>
      </c>
      <c r="P56" s="192">
        <v>20152</v>
      </c>
      <c r="Q56" s="193"/>
      <c r="R56" s="191" t="s">
        <v>739</v>
      </c>
      <c r="S56" s="192">
        <v>38575</v>
      </c>
      <c r="T56" s="193"/>
      <c r="U56" s="194"/>
    </row>
    <row r="57" spans="1:21" x14ac:dyDescent="0.2">
      <c r="A57" s="1">
        <v>51</v>
      </c>
      <c r="B57" s="8">
        <v>1.1851851851851851E-2</v>
      </c>
      <c r="C57" s="26">
        <f t="shared" si="5"/>
        <v>17.066666666666666</v>
      </c>
      <c r="D57" s="26">
        <f t="shared" si="8"/>
        <v>16.666666666666668</v>
      </c>
      <c r="E57" s="4">
        <f t="shared" si="6"/>
        <v>0.88400000000000001</v>
      </c>
      <c r="F57" s="4">
        <v>16.704374057315231</v>
      </c>
      <c r="G57" s="4">
        <v>17.216666666666665</v>
      </c>
      <c r="H57" s="294">
        <f t="shared" si="3"/>
        <v>2.2573363431149037E-3</v>
      </c>
      <c r="I57" s="1">
        <v>51</v>
      </c>
      <c r="J57" s="180">
        <f t="shared" si="9"/>
        <v>97.877191742081436</v>
      </c>
      <c r="K57" s="183">
        <f t="shared" si="7"/>
        <v>97.656250000000014</v>
      </c>
      <c r="L57" s="195" t="s">
        <v>595</v>
      </c>
      <c r="M57" s="195" t="s">
        <v>743</v>
      </c>
      <c r="N57" s="195" t="s">
        <v>744</v>
      </c>
      <c r="O57" s="195" t="s">
        <v>642</v>
      </c>
      <c r="P57" s="196"/>
      <c r="Q57" s="197" t="s">
        <v>745</v>
      </c>
      <c r="R57" s="195" t="s">
        <v>746</v>
      </c>
      <c r="S57" s="196">
        <v>40349</v>
      </c>
      <c r="T57" s="197" t="s">
        <v>747</v>
      </c>
      <c r="U57" s="194"/>
    </row>
    <row r="58" spans="1:21" x14ac:dyDescent="0.2">
      <c r="A58" s="1">
        <v>52</v>
      </c>
      <c r="B58" s="8">
        <v>1.1828703703703704E-2</v>
      </c>
      <c r="C58" s="26">
        <f t="shared" si="5"/>
        <v>17.033333333333335</v>
      </c>
      <c r="D58" s="26">
        <f t="shared" si="8"/>
        <v>16.851576499294676</v>
      </c>
      <c r="E58" s="4">
        <f t="shared" si="6"/>
        <v>0.87429999999999997</v>
      </c>
      <c r="F58" s="4">
        <v>16.88970223798086</v>
      </c>
      <c r="G58" s="4">
        <v>17.033333333333335</v>
      </c>
      <c r="H58" s="294">
        <f t="shared" si="3"/>
        <v>2.2573363431149024E-3</v>
      </c>
      <c r="I58" s="1">
        <v>52</v>
      </c>
      <c r="J58" s="180">
        <f t="shared" si="9"/>
        <v>99.156764606541245</v>
      </c>
      <c r="K58" s="183">
        <f t="shared" si="7"/>
        <v>98.932934438129209</v>
      </c>
      <c r="L58" s="191" t="s">
        <v>596</v>
      </c>
      <c r="M58" s="191" t="s">
        <v>748</v>
      </c>
      <c r="N58" s="191" t="s">
        <v>749</v>
      </c>
      <c r="O58" s="191" t="s">
        <v>750</v>
      </c>
      <c r="P58" s="192">
        <v>22396</v>
      </c>
      <c r="Q58" s="193"/>
      <c r="R58" s="191" t="s">
        <v>751</v>
      </c>
      <c r="S58" s="192">
        <v>41395</v>
      </c>
      <c r="T58" s="193"/>
      <c r="U58" s="194"/>
    </row>
    <row r="59" spans="1:21" x14ac:dyDescent="0.2">
      <c r="A59" s="1">
        <v>53</v>
      </c>
      <c r="B59" s="8">
        <v>1.2256944444444444E-2</v>
      </c>
      <c r="C59" s="26">
        <f t="shared" si="5"/>
        <v>17.649999999999999</v>
      </c>
      <c r="D59" s="26">
        <f t="shared" si="8"/>
        <v>17.042606516290729</v>
      </c>
      <c r="E59" s="4">
        <f t="shared" si="6"/>
        <v>0.86450000000000005</v>
      </c>
      <c r="F59" s="4">
        <v>17.081164449585501</v>
      </c>
      <c r="G59" s="4">
        <v>17.633333333333333</v>
      </c>
      <c r="H59" s="294">
        <f t="shared" si="3"/>
        <v>2.2573363431149301E-3</v>
      </c>
      <c r="I59" s="1">
        <v>53</v>
      </c>
      <c r="J59" s="180">
        <f t="shared" si="9"/>
        <v>96.777135691702568</v>
      </c>
      <c r="K59" s="183">
        <f t="shared" si="7"/>
        <v>96.558677146123117</v>
      </c>
      <c r="L59" s="191" t="s">
        <v>597</v>
      </c>
      <c r="M59" s="191" t="s">
        <v>752</v>
      </c>
      <c r="N59" s="191" t="s">
        <v>753</v>
      </c>
      <c r="O59" s="191" t="s">
        <v>642</v>
      </c>
      <c r="P59" s="192">
        <v>20956</v>
      </c>
      <c r="Q59" s="193"/>
      <c r="R59" s="191" t="s">
        <v>697</v>
      </c>
      <c r="S59" s="192">
        <v>40440</v>
      </c>
      <c r="T59" s="193"/>
      <c r="U59" s="194"/>
    </row>
    <row r="60" spans="1:21" x14ac:dyDescent="0.2">
      <c r="A60" s="1">
        <v>54</v>
      </c>
      <c r="B60" s="8">
        <v>1.2361111111111113E-2</v>
      </c>
      <c r="C60" s="26">
        <f t="shared" si="5"/>
        <v>17.8</v>
      </c>
      <c r="D60" s="26">
        <f t="shared" si="8"/>
        <v>17.236000623927627</v>
      </c>
      <c r="E60" s="4">
        <f t="shared" si="6"/>
        <v>0.8548</v>
      </c>
      <c r="F60" s="4">
        <v>17.274996100452345</v>
      </c>
      <c r="G60" s="4">
        <v>18.350000000000001</v>
      </c>
      <c r="H60" s="294">
        <f t="shared" si="3"/>
        <v>2.2573363431148416E-3</v>
      </c>
      <c r="I60" s="1">
        <v>54</v>
      </c>
      <c r="J60" s="180">
        <f t="shared" si="9"/>
        <v>97.05053989018171</v>
      </c>
      <c r="K60" s="183">
        <f t="shared" si="7"/>
        <v>96.83146417936868</v>
      </c>
      <c r="L60" s="191" t="s">
        <v>598</v>
      </c>
      <c r="M60" s="191" t="s">
        <v>754</v>
      </c>
      <c r="N60" s="191" t="s">
        <v>755</v>
      </c>
      <c r="O60" s="191" t="s">
        <v>756</v>
      </c>
      <c r="P60" s="192">
        <v>21769</v>
      </c>
      <c r="Q60" s="193"/>
      <c r="R60" s="191" t="s">
        <v>757</v>
      </c>
      <c r="S60" s="192">
        <v>41777</v>
      </c>
      <c r="T60" s="193"/>
      <c r="U60" s="194"/>
    </row>
    <row r="61" spans="1:21" x14ac:dyDescent="0.2">
      <c r="A61" s="1">
        <v>55</v>
      </c>
      <c r="B61" s="8">
        <v>1.2465277777777777E-2</v>
      </c>
      <c r="C61" s="26">
        <f t="shared" si="5"/>
        <v>17.95</v>
      </c>
      <c r="D61" s="26">
        <f t="shared" si="8"/>
        <v>17.433834260245337</v>
      </c>
      <c r="E61" s="4">
        <f t="shared" si="6"/>
        <v>0.84509999999999996</v>
      </c>
      <c r="F61" s="4">
        <v>17.473277324182543</v>
      </c>
      <c r="G61" s="4">
        <v>18.383333333333333</v>
      </c>
      <c r="H61" s="294">
        <f t="shared" si="3"/>
        <v>2.2573363431150923E-3</v>
      </c>
      <c r="I61" s="1">
        <v>55</v>
      </c>
      <c r="J61" s="180">
        <f t="shared" si="9"/>
        <v>97.344163365919457</v>
      </c>
      <c r="K61" s="183">
        <f t="shared" si="7"/>
        <v>97.124424848163443</v>
      </c>
      <c r="L61" s="191" t="s">
        <v>599</v>
      </c>
      <c r="M61" s="191" t="s">
        <v>758</v>
      </c>
      <c r="N61" s="191" t="s">
        <v>759</v>
      </c>
      <c r="O61" s="191" t="s">
        <v>692</v>
      </c>
      <c r="P61" s="192">
        <v>20644</v>
      </c>
      <c r="Q61" s="193"/>
      <c r="R61" s="191" t="s">
        <v>760</v>
      </c>
      <c r="S61" s="192">
        <v>40737</v>
      </c>
      <c r="T61" s="193"/>
      <c r="U61" s="194"/>
    </row>
    <row r="62" spans="1:21" x14ac:dyDescent="0.2">
      <c r="A62" s="1">
        <v>56</v>
      </c>
      <c r="B62" s="8">
        <v>1.2280092592592592E-2</v>
      </c>
      <c r="C62" s="26">
        <f t="shared" si="5"/>
        <v>17.683333333333334</v>
      </c>
      <c r="D62" s="26">
        <f t="shared" si="8"/>
        <v>17.636262070066238</v>
      </c>
      <c r="E62" s="4">
        <f t="shared" si="6"/>
        <v>0.83540000000000003</v>
      </c>
      <c r="F62" s="4">
        <v>17.676163115473624</v>
      </c>
      <c r="G62" s="4">
        <v>18.533333333333335</v>
      </c>
      <c r="H62" s="294">
        <f t="shared" si="3"/>
        <v>2.2573363431149561E-3</v>
      </c>
      <c r="I62" s="1">
        <v>56</v>
      </c>
      <c r="J62" s="180">
        <f t="shared" si="9"/>
        <v>99.959452113894187</v>
      </c>
      <c r="K62" s="183">
        <f t="shared" si="7"/>
        <v>99.733810009799654</v>
      </c>
      <c r="L62" s="191" t="s">
        <v>600</v>
      </c>
      <c r="M62" s="191" t="s">
        <v>748</v>
      </c>
      <c r="N62" s="191" t="s">
        <v>749</v>
      </c>
      <c r="O62" s="191" t="s">
        <v>750</v>
      </c>
      <c r="P62" s="192">
        <v>22396</v>
      </c>
      <c r="Q62" s="193"/>
      <c r="R62" s="191" t="s">
        <v>761</v>
      </c>
      <c r="S62" s="192">
        <v>42914</v>
      </c>
      <c r="T62" s="193"/>
      <c r="U62" s="194"/>
    </row>
    <row r="63" spans="1:21" x14ac:dyDescent="0.2">
      <c r="A63" s="1">
        <v>57</v>
      </c>
      <c r="B63" s="8">
        <v>1.2870370370370372E-2</v>
      </c>
      <c r="C63" s="26">
        <f t="shared" si="5"/>
        <v>18.533333333333335</v>
      </c>
      <c r="D63" s="26">
        <f t="shared" si="8"/>
        <v>17.843445965039766</v>
      </c>
      <c r="E63" s="4">
        <f t="shared" si="6"/>
        <v>0.82569999999999999</v>
      </c>
      <c r="F63" s="4">
        <v>17.883815752290985</v>
      </c>
      <c r="G63" s="4">
        <v>18.7</v>
      </c>
      <c r="H63" s="294">
        <f t="shared" si="3"/>
        <v>2.2573363431150008E-3</v>
      </c>
      <c r="I63" s="1">
        <v>57</v>
      </c>
      <c r="J63" s="180">
        <f t="shared" si="9"/>
        <v>96.495408735382995</v>
      </c>
      <c r="K63" s="183">
        <f t="shared" si="7"/>
        <v>96.277586142300891</v>
      </c>
      <c r="L63" s="195" t="s">
        <v>601</v>
      </c>
      <c r="M63" s="195" t="s">
        <v>762</v>
      </c>
      <c r="N63" s="195" t="s">
        <v>763</v>
      </c>
      <c r="O63" s="195" t="s">
        <v>642</v>
      </c>
      <c r="P63" s="196"/>
      <c r="Q63" s="197" t="s">
        <v>764</v>
      </c>
      <c r="R63" s="195" t="s">
        <v>765</v>
      </c>
      <c r="S63" s="196">
        <v>41094</v>
      </c>
      <c r="T63" s="198" t="s">
        <v>766</v>
      </c>
      <c r="U63" s="199" t="s">
        <v>767</v>
      </c>
    </row>
    <row r="64" spans="1:21" x14ac:dyDescent="0.2">
      <c r="A64" s="1">
        <v>58</v>
      </c>
      <c r="B64" s="8">
        <v>1.3043981481481483E-2</v>
      </c>
      <c r="C64" s="26">
        <f t="shared" si="5"/>
        <v>18.783333333333335</v>
      </c>
      <c r="D64" s="26">
        <f t="shared" si="8"/>
        <v>18.055555555555557</v>
      </c>
      <c r="E64" s="4">
        <f t="shared" si="6"/>
        <v>0.81599999999999995</v>
      </c>
      <c r="F64" s="4">
        <v>18.096405228758169</v>
      </c>
      <c r="G64" s="4">
        <v>19.200000000000003</v>
      </c>
      <c r="H64" s="294">
        <f t="shared" si="3"/>
        <v>2.2573363431149691E-3</v>
      </c>
      <c r="I64" s="1">
        <v>58</v>
      </c>
      <c r="J64" s="180">
        <f t="shared" si="9"/>
        <v>96.342884980078978</v>
      </c>
      <c r="K64" s="183">
        <f t="shared" si="7"/>
        <v>96.125406684412894</v>
      </c>
      <c r="L64" s="191" t="s">
        <v>602</v>
      </c>
      <c r="M64" s="191" t="s">
        <v>676</v>
      </c>
      <c r="N64" s="191" t="s">
        <v>768</v>
      </c>
      <c r="O64" s="191" t="s">
        <v>711</v>
      </c>
      <c r="P64" s="192">
        <v>21848</v>
      </c>
      <c r="Q64" s="193"/>
      <c r="R64" s="191" t="s">
        <v>735</v>
      </c>
      <c r="S64" s="192">
        <v>43071</v>
      </c>
      <c r="T64" s="193"/>
      <c r="U64" s="194"/>
    </row>
    <row r="65" spans="1:21" x14ac:dyDescent="0.2">
      <c r="A65" s="1">
        <v>59</v>
      </c>
      <c r="B65" s="8">
        <v>1.3171296296296294E-2</v>
      </c>
      <c r="C65" s="26">
        <f t="shared" si="5"/>
        <v>18.966666666666661</v>
      </c>
      <c r="D65" s="26">
        <f t="shared" si="8"/>
        <v>18.272768613832735</v>
      </c>
      <c r="E65" s="4">
        <f t="shared" ref="E65:E96" si="10">ROUND(1-IF(A65&lt;I$3,0,IF(A65&lt;I$4,G$3*(A65-I$3)^2,G$2+G$4*(A65-I$4)+(A65&gt;I$5)*G$5*(A65-I$5)^2)),4)</f>
        <v>0.80630000000000002</v>
      </c>
      <c r="F65" s="4">
        <v>18.314109719293892</v>
      </c>
      <c r="G65" s="4">
        <v>18.966666666666661</v>
      </c>
      <c r="H65" s="294">
        <f t="shared" si="3"/>
        <v>2.2573363431149704E-3</v>
      </c>
      <c r="I65" s="1">
        <v>59</v>
      </c>
      <c r="J65" s="180">
        <f t="shared" si="9"/>
        <v>96.559453704537248</v>
      </c>
      <c r="K65" s="183">
        <f t="shared" si="7"/>
        <v>96.341486540418657</v>
      </c>
      <c r="L65" s="191" t="s">
        <v>603</v>
      </c>
      <c r="M65" s="191" t="s">
        <v>769</v>
      </c>
      <c r="N65" s="191" t="s">
        <v>770</v>
      </c>
      <c r="O65" s="191" t="s">
        <v>692</v>
      </c>
      <c r="P65" s="192">
        <v>18405</v>
      </c>
      <c r="Q65" s="193"/>
      <c r="R65" s="191" t="s">
        <v>771</v>
      </c>
      <c r="S65" s="192">
        <v>39985</v>
      </c>
      <c r="T65" s="193"/>
      <c r="U65" s="194"/>
    </row>
    <row r="66" spans="1:21" x14ac:dyDescent="0.2">
      <c r="A66" s="1">
        <v>60</v>
      </c>
      <c r="B66" s="8">
        <v>1.324074074074074E-2</v>
      </c>
      <c r="C66" s="26">
        <f t="shared" si="5"/>
        <v>19.066666666666666</v>
      </c>
      <c r="D66" s="26">
        <f t="shared" si="8"/>
        <v>18.49527157084275</v>
      </c>
      <c r="E66" s="4">
        <f t="shared" si="10"/>
        <v>0.79659999999999997</v>
      </c>
      <c r="F66" s="4">
        <v>18.537116076659135</v>
      </c>
      <c r="G66" s="4">
        <v>19.066666666666666</v>
      </c>
      <c r="H66" s="294">
        <f t="shared" si="3"/>
        <v>2.2573363431150771E-3</v>
      </c>
      <c r="I66" s="1">
        <v>60</v>
      </c>
      <c r="J66" s="180">
        <f t="shared" si="9"/>
        <v>97.222636765694773</v>
      </c>
      <c r="K66" s="183">
        <f t="shared" si="7"/>
        <v>97.003172574350089</v>
      </c>
      <c r="L66" s="195" t="s">
        <v>604</v>
      </c>
      <c r="M66" s="191" t="s">
        <v>772</v>
      </c>
      <c r="N66" s="191" t="s">
        <v>773</v>
      </c>
      <c r="O66" s="191" t="s">
        <v>642</v>
      </c>
      <c r="P66" s="192">
        <v>18901</v>
      </c>
      <c r="Q66" s="193" t="s">
        <v>774</v>
      </c>
      <c r="R66" s="191" t="s">
        <v>775</v>
      </c>
      <c r="S66" s="192">
        <v>40818</v>
      </c>
      <c r="T66" s="193"/>
      <c r="U66" s="205" t="s">
        <v>776</v>
      </c>
    </row>
    <row r="67" spans="1:21" x14ac:dyDescent="0.2">
      <c r="A67" s="1">
        <v>61</v>
      </c>
      <c r="B67" s="8">
        <v>1.3356481481481483E-2</v>
      </c>
      <c r="C67" s="26">
        <f t="shared" si="5"/>
        <v>19.233333333333334</v>
      </c>
      <c r="D67" s="26">
        <f t="shared" si="8"/>
        <v>18.723260049985175</v>
      </c>
      <c r="E67" s="4">
        <f t="shared" si="10"/>
        <v>0.78690000000000004</v>
      </c>
      <c r="F67" s="4">
        <v>18.765620366840341</v>
      </c>
      <c r="G67" s="4">
        <v>19.216666666666669</v>
      </c>
      <c r="H67" s="294">
        <f t="shared" si="3"/>
        <v>2.257336343114934E-3</v>
      </c>
      <c r="I67" s="1">
        <v>61</v>
      </c>
      <c r="J67" s="180">
        <f t="shared" si="9"/>
        <v>97.568216811994844</v>
      </c>
      <c r="K67" s="183">
        <f t="shared" si="7"/>
        <v>97.347972530252207</v>
      </c>
      <c r="L67" s="191" t="s">
        <v>605</v>
      </c>
      <c r="M67" s="191" t="s">
        <v>777</v>
      </c>
      <c r="N67" s="191" t="s">
        <v>778</v>
      </c>
      <c r="O67" s="191" t="s">
        <v>642</v>
      </c>
      <c r="P67" s="192">
        <v>17959</v>
      </c>
      <c r="Q67" s="193" t="s">
        <v>779</v>
      </c>
      <c r="R67" s="191" t="s">
        <v>780</v>
      </c>
      <c r="S67" s="192">
        <v>40334</v>
      </c>
      <c r="T67" s="193"/>
      <c r="U67" s="194"/>
    </row>
    <row r="68" spans="1:21" x14ac:dyDescent="0.2">
      <c r="A68" s="1">
        <v>62</v>
      </c>
      <c r="B68" s="8">
        <v>1.3263888888888889E-2</v>
      </c>
      <c r="C68" s="26">
        <f t="shared" si="5"/>
        <v>19.100000000000001</v>
      </c>
      <c r="D68" s="26">
        <f t="shared" si="8"/>
        <v>18.9569394407274</v>
      </c>
      <c r="E68" s="4">
        <f t="shared" si="10"/>
        <v>0.7772</v>
      </c>
      <c r="F68" s="4">
        <v>18.99982844398696</v>
      </c>
      <c r="G68" s="4">
        <v>19.100000000000001</v>
      </c>
      <c r="H68" s="294">
        <f t="shared" si="3"/>
        <v>2.2573363431149193E-3</v>
      </c>
      <c r="I68" s="1">
        <v>62</v>
      </c>
      <c r="J68" s="180">
        <f t="shared" si="9"/>
        <v>99.475541591554759</v>
      </c>
      <c r="K68" s="183">
        <f t="shared" si="7"/>
        <v>99.250991836269094</v>
      </c>
      <c r="L68" s="191" t="s">
        <v>606</v>
      </c>
      <c r="M68" s="191" t="s">
        <v>772</v>
      </c>
      <c r="N68" s="191" t="s">
        <v>773</v>
      </c>
      <c r="O68" s="191" t="s">
        <v>642</v>
      </c>
      <c r="P68" s="192">
        <v>18901</v>
      </c>
      <c r="Q68" s="193" t="s">
        <v>774</v>
      </c>
      <c r="R68" s="191" t="s">
        <v>775</v>
      </c>
      <c r="S68" s="192">
        <v>41553</v>
      </c>
      <c r="T68" s="193"/>
      <c r="U68" s="194"/>
    </row>
    <row r="69" spans="1:21" x14ac:dyDescent="0.2">
      <c r="A69" s="1">
        <v>63</v>
      </c>
      <c r="B69" s="8">
        <v>1.4201388888888888E-2</v>
      </c>
      <c r="C69" s="26">
        <f t="shared" si="5"/>
        <v>20.45</v>
      </c>
      <c r="D69" s="26">
        <f t="shared" si="8"/>
        <v>19.199027017635306</v>
      </c>
      <c r="E69" s="4">
        <f t="shared" si="10"/>
        <v>0.76739999999999997</v>
      </c>
      <c r="F69" s="4">
        <v>19.242463730344888</v>
      </c>
      <c r="G69" s="4">
        <v>20.45</v>
      </c>
      <c r="H69" s="294">
        <f t="shared" si="3"/>
        <v>2.2573363431151079E-3</v>
      </c>
      <c r="I69" s="1">
        <v>63</v>
      </c>
      <c r="J69" s="180">
        <f t="shared" si="9"/>
        <v>94.095177165500672</v>
      </c>
      <c r="K69" s="183">
        <f t="shared" si="7"/>
        <v>93.882772702373146</v>
      </c>
      <c r="L69" s="191" t="s">
        <v>607</v>
      </c>
      <c r="M69" s="191" t="s">
        <v>781</v>
      </c>
      <c r="N69" s="191" t="s">
        <v>782</v>
      </c>
      <c r="O69" s="191" t="s">
        <v>642</v>
      </c>
      <c r="P69" s="192">
        <v>15257</v>
      </c>
      <c r="Q69" s="193" t="s">
        <v>783</v>
      </c>
      <c r="R69" s="191" t="s">
        <v>775</v>
      </c>
      <c r="S69" s="192">
        <v>38627</v>
      </c>
      <c r="T69" s="193"/>
      <c r="U69" s="194"/>
    </row>
    <row r="70" spans="1:21" x14ac:dyDescent="0.2">
      <c r="A70" s="1">
        <v>64</v>
      </c>
      <c r="B70" s="8">
        <v>1.3460648148148147E-2</v>
      </c>
      <c r="C70" s="26">
        <f t="shared" si="5"/>
        <v>19.383333333333333</v>
      </c>
      <c r="D70" s="26">
        <f t="shared" si="8"/>
        <v>19.444811050987639</v>
      </c>
      <c r="E70" s="4">
        <f t="shared" si="10"/>
        <v>0.75770000000000004</v>
      </c>
      <c r="F70" s="4">
        <v>19.488803836170867</v>
      </c>
      <c r="G70" s="4">
        <v>20.933333333333334</v>
      </c>
      <c r="H70" s="294">
        <f t="shared" si="3"/>
        <v>2.2573363431150255E-3</v>
      </c>
      <c r="I70" s="1">
        <v>64</v>
      </c>
      <c r="J70" s="180">
        <f t="shared" si="9"/>
        <v>100.54412985126845</v>
      </c>
      <c r="K70" s="183">
        <f t="shared" si="7"/>
        <v>100.31716793286832</v>
      </c>
      <c r="L70" s="191" t="s">
        <v>608</v>
      </c>
      <c r="M70" s="191" t="s">
        <v>784</v>
      </c>
      <c r="N70" s="191" t="s">
        <v>785</v>
      </c>
      <c r="O70" s="191" t="s">
        <v>692</v>
      </c>
      <c r="P70" s="192">
        <v>17277</v>
      </c>
      <c r="Q70" s="193"/>
      <c r="R70" s="191" t="s">
        <v>786</v>
      </c>
      <c r="S70" s="192">
        <v>40676</v>
      </c>
      <c r="T70" s="193"/>
      <c r="U70" s="194"/>
    </row>
    <row r="71" spans="1:21" x14ac:dyDescent="0.2">
      <c r="A71" s="1">
        <v>65</v>
      </c>
      <c r="B71" s="8">
        <v>1.3854166666666666E-2</v>
      </c>
      <c r="C71" s="26">
        <f t="shared" si="5"/>
        <v>19.95</v>
      </c>
      <c r="D71" s="26">
        <f t="shared" si="8"/>
        <v>19.696969696969699</v>
      </c>
      <c r="E71" s="4">
        <f t="shared" si="10"/>
        <v>0.748</v>
      </c>
      <c r="F71" s="4">
        <v>19.741532976827092</v>
      </c>
      <c r="G71" s="4">
        <v>20.45</v>
      </c>
      <c r="H71" s="294">
        <f t="shared" si="3"/>
        <v>2.2573363431148711E-3</v>
      </c>
      <c r="I71" s="1">
        <v>65</v>
      </c>
      <c r="J71" s="180">
        <f t="shared" si="9"/>
        <v>98.955052515424015</v>
      </c>
      <c r="K71" s="183">
        <f t="shared" si="7"/>
        <v>98.731677679046115</v>
      </c>
      <c r="L71" s="191" t="s">
        <v>609</v>
      </c>
      <c r="M71" s="191" t="s">
        <v>772</v>
      </c>
      <c r="N71" s="191" t="s">
        <v>773</v>
      </c>
      <c r="O71" s="191" t="s">
        <v>642</v>
      </c>
      <c r="P71" s="192">
        <v>18901</v>
      </c>
      <c r="Q71" s="193" t="s">
        <v>774</v>
      </c>
      <c r="R71" s="191" t="s">
        <v>775</v>
      </c>
      <c r="S71" s="192">
        <v>42645</v>
      </c>
      <c r="T71" s="193"/>
      <c r="U71" s="194"/>
    </row>
    <row r="72" spans="1:21" x14ac:dyDescent="0.2">
      <c r="A72" s="1">
        <v>66</v>
      </c>
      <c r="B72" s="8">
        <v>1.3935185185185184E-2</v>
      </c>
      <c r="C72" s="26">
        <f t="shared" si="5"/>
        <v>20.066666666666666</v>
      </c>
      <c r="D72" s="26">
        <f t="shared" si="8"/>
        <v>19.955754210122354</v>
      </c>
      <c r="E72" s="4">
        <f t="shared" si="10"/>
        <v>0.73829999999999996</v>
      </c>
      <c r="F72" s="4">
        <v>20.000902975303624</v>
      </c>
      <c r="G72" s="4">
        <v>20.999999999999996</v>
      </c>
      <c r="H72" s="294">
        <f t="shared" si="3"/>
        <v>2.2573363431150364E-3</v>
      </c>
      <c r="I72" s="1">
        <v>66</v>
      </c>
      <c r="J72" s="180">
        <f t="shared" si="9"/>
        <v>99.672273963307106</v>
      </c>
      <c r="K72" s="183">
        <f t="shared" si="7"/>
        <v>99.447280116888805</v>
      </c>
      <c r="L72" s="191" t="s">
        <v>610</v>
      </c>
      <c r="M72" s="191" t="s">
        <v>787</v>
      </c>
      <c r="N72" s="191" t="s">
        <v>788</v>
      </c>
      <c r="O72" s="191" t="s">
        <v>750</v>
      </c>
      <c r="P72" s="192">
        <v>18021</v>
      </c>
      <c r="Q72" s="193"/>
      <c r="R72" s="191" t="s">
        <v>761</v>
      </c>
      <c r="S72" s="192">
        <v>42448</v>
      </c>
      <c r="T72" s="193"/>
      <c r="U72" s="194"/>
    </row>
    <row r="73" spans="1:21" x14ac:dyDescent="0.2">
      <c r="A73" s="1">
        <v>67</v>
      </c>
      <c r="B73" s="8">
        <v>1.4259259259259261E-2</v>
      </c>
      <c r="C73" s="26">
        <f t="shared" si="5"/>
        <v>20.533333333333335</v>
      </c>
      <c r="D73" s="26">
        <f t="shared" si="8"/>
        <v>20.221429224997713</v>
      </c>
      <c r="E73" s="4">
        <f t="shared" si="10"/>
        <v>0.72860000000000003</v>
      </c>
      <c r="F73" s="4">
        <v>20.267179064873272</v>
      </c>
      <c r="G73" s="4">
        <v>21.950000000000003</v>
      </c>
      <c r="H73" s="294">
        <f t="shared" si="3"/>
        <v>2.2573363431150164E-3</v>
      </c>
      <c r="I73" s="1">
        <v>67</v>
      </c>
      <c r="J73" s="180">
        <f t="shared" si="9"/>
        <v>98.703794147110074</v>
      </c>
      <c r="K73" s="183">
        <f t="shared" ref="K73:K99" si="11">100*(D73/C73)</f>
        <v>98.480986485378466</v>
      </c>
      <c r="L73" s="195" t="s">
        <v>611</v>
      </c>
      <c r="M73" s="195" t="s">
        <v>777</v>
      </c>
      <c r="N73" s="195" t="s">
        <v>778</v>
      </c>
      <c r="O73" s="195" t="s">
        <v>642</v>
      </c>
      <c r="P73" s="196">
        <v>17959</v>
      </c>
      <c r="Q73" s="197" t="s">
        <v>789</v>
      </c>
      <c r="R73" s="195" t="s">
        <v>790</v>
      </c>
      <c r="S73" s="196">
        <v>42469</v>
      </c>
      <c r="T73" s="200" t="s">
        <v>791</v>
      </c>
      <c r="U73" s="194"/>
    </row>
    <row r="74" spans="1:21" x14ac:dyDescent="0.2">
      <c r="A74" s="1">
        <v>68</v>
      </c>
      <c r="B74" s="8">
        <v>1.3784722222222224E-2</v>
      </c>
      <c r="C74" s="26">
        <f t="shared" si="5"/>
        <v>19.850000000000001</v>
      </c>
      <c r="D74" s="26">
        <f t="shared" ref="D74:D105" si="12">OC/E74</f>
        <v>20.494273658830622</v>
      </c>
      <c r="E74" s="4">
        <f t="shared" si="10"/>
        <v>0.71889999999999998</v>
      </c>
      <c r="F74" s="4">
        <v>20.540640793805348</v>
      </c>
      <c r="G74" s="4">
        <v>21.316666666666666</v>
      </c>
      <c r="H74" s="294">
        <f t="shared" ref="H74:H106" si="13">((F74-D74)/F74)</f>
        <v>2.2573363431149609E-3</v>
      </c>
      <c r="I74" s="1">
        <v>68</v>
      </c>
      <c r="J74" s="180">
        <f t="shared" ref="J74:J101" si="14">100*F74/+C74</f>
        <v>103.47929870934682</v>
      </c>
      <c r="K74" s="183">
        <f t="shared" si="11"/>
        <v>103.24571112761018</v>
      </c>
      <c r="L74" s="191" t="s">
        <v>612</v>
      </c>
      <c r="M74" s="191" t="s">
        <v>777</v>
      </c>
      <c r="N74" s="191" t="s">
        <v>778</v>
      </c>
      <c r="O74" s="191" t="s">
        <v>642</v>
      </c>
      <c r="P74" s="192">
        <v>17959</v>
      </c>
      <c r="Q74" s="193"/>
      <c r="R74" s="191" t="s">
        <v>780</v>
      </c>
      <c r="S74" s="192">
        <v>42889</v>
      </c>
      <c r="T74" s="193"/>
      <c r="U74" s="194"/>
    </row>
    <row r="75" spans="1:21" x14ac:dyDescent="0.2">
      <c r="A75" s="1">
        <v>69</v>
      </c>
      <c r="B75" s="8">
        <v>1.486111111111111E-2</v>
      </c>
      <c r="C75" s="26">
        <f t="shared" ref="C75:C101" si="15">B75*1440</f>
        <v>21.4</v>
      </c>
      <c r="D75" s="26">
        <f t="shared" si="12"/>
        <v>20.77458168828727</v>
      </c>
      <c r="E75" s="4">
        <f t="shared" si="10"/>
        <v>0.70920000000000005</v>
      </c>
      <c r="F75" s="4">
        <v>20.821583004324118</v>
      </c>
      <c r="G75" s="4">
        <v>22.133333333333333</v>
      </c>
      <c r="H75" s="294">
        <f t="shared" si="13"/>
        <v>2.2573363431150793E-3</v>
      </c>
      <c r="I75" s="1">
        <v>69</v>
      </c>
      <c r="J75" s="180">
        <f t="shared" si="14"/>
        <v>97.297116842636086</v>
      </c>
      <c r="K75" s="183">
        <f t="shared" si="11"/>
        <v>97.077484524706875</v>
      </c>
      <c r="L75" s="191" t="s">
        <v>613</v>
      </c>
      <c r="M75" s="191" t="s">
        <v>784</v>
      </c>
      <c r="N75" s="191" t="s">
        <v>785</v>
      </c>
      <c r="O75" s="191" t="s">
        <v>692</v>
      </c>
      <c r="P75" s="192">
        <v>17277</v>
      </c>
      <c r="Q75" s="193"/>
      <c r="R75" s="191" t="s">
        <v>771</v>
      </c>
      <c r="S75" s="192">
        <v>42540</v>
      </c>
      <c r="T75" s="193"/>
      <c r="U75" s="194"/>
    </row>
    <row r="76" spans="1:21" x14ac:dyDescent="0.2">
      <c r="A76" s="1">
        <v>70</v>
      </c>
      <c r="B76" s="8">
        <v>1.53125E-2</v>
      </c>
      <c r="C76" s="26">
        <f t="shared" si="15"/>
        <v>22.05</v>
      </c>
      <c r="D76" s="26">
        <f t="shared" si="12"/>
        <v>21.062663807481535</v>
      </c>
      <c r="E76" s="4">
        <f t="shared" si="10"/>
        <v>0.69950000000000001</v>
      </c>
      <c r="F76" s="4">
        <v>21.110316893018823</v>
      </c>
      <c r="G76" s="4">
        <v>22.266666666666666</v>
      </c>
      <c r="H76" s="294">
        <f t="shared" si="13"/>
        <v>2.2573363431150923E-3</v>
      </c>
      <c r="I76" s="1">
        <v>70</v>
      </c>
      <c r="J76" s="180">
        <f t="shared" si="14"/>
        <v>95.738398607795105</v>
      </c>
      <c r="K76" s="183">
        <f t="shared" si="11"/>
        <v>95.522284841186107</v>
      </c>
      <c r="L76" s="195" t="s">
        <v>614</v>
      </c>
      <c r="M76" s="195" t="s">
        <v>792</v>
      </c>
      <c r="N76" s="195" t="s">
        <v>793</v>
      </c>
      <c r="O76" s="195" t="s">
        <v>642</v>
      </c>
      <c r="P76" s="196">
        <v>16210</v>
      </c>
      <c r="Q76" s="197" t="s">
        <v>794</v>
      </c>
      <c r="R76" s="195" t="s">
        <v>794</v>
      </c>
      <c r="S76" s="196">
        <v>41777</v>
      </c>
      <c r="T76" s="197" t="s">
        <v>795</v>
      </c>
      <c r="U76" s="194"/>
    </row>
    <row r="77" spans="1:21" x14ac:dyDescent="0.2">
      <c r="A77" s="1">
        <v>71</v>
      </c>
      <c r="B77" s="8">
        <v>1.5150462962962963E-2</v>
      </c>
      <c r="C77" s="26">
        <f t="shared" si="15"/>
        <v>21.816666666666666</v>
      </c>
      <c r="D77" s="26">
        <f t="shared" si="12"/>
        <v>21.358847975258531</v>
      </c>
      <c r="E77" s="4">
        <f t="shared" si="10"/>
        <v>0.68979999999999997</v>
      </c>
      <c r="F77" s="4">
        <v>21.407171160722914</v>
      </c>
      <c r="G77" s="4">
        <v>23.166666666666668</v>
      </c>
      <c r="H77" s="294">
        <f t="shared" si="13"/>
        <v>2.2573363431150069E-3</v>
      </c>
      <c r="I77" s="1">
        <v>71</v>
      </c>
      <c r="J77" s="180">
        <f t="shared" si="14"/>
        <v>98.123015251594722</v>
      </c>
      <c r="K77" s="183">
        <f t="shared" si="11"/>
        <v>97.901518603171269</v>
      </c>
      <c r="L77" s="195" t="s">
        <v>615</v>
      </c>
      <c r="M77" s="195" t="s">
        <v>796</v>
      </c>
      <c r="N77" s="195" t="s">
        <v>797</v>
      </c>
      <c r="O77" s="195" t="s">
        <v>642</v>
      </c>
      <c r="P77" s="196"/>
      <c r="Q77" s="197" t="s">
        <v>798</v>
      </c>
      <c r="R77" s="195" t="s">
        <v>799</v>
      </c>
      <c r="S77" s="196">
        <v>43710</v>
      </c>
      <c r="T77" s="198" t="s">
        <v>800</v>
      </c>
      <c r="U77" s="194"/>
    </row>
    <row r="78" spans="1:21" x14ac:dyDescent="0.2">
      <c r="A78" s="1">
        <v>72</v>
      </c>
      <c r="B78" s="8">
        <v>1.6122685185185184E-2</v>
      </c>
      <c r="C78" s="26">
        <f t="shared" si="15"/>
        <v>23.216666666666665</v>
      </c>
      <c r="D78" s="26">
        <f t="shared" si="12"/>
        <v>21.663480860657746</v>
      </c>
      <c r="E78" s="4">
        <f t="shared" si="10"/>
        <v>0.68010000000000004</v>
      </c>
      <c r="F78" s="4">
        <v>21.712493260794979</v>
      </c>
      <c r="G78" s="4">
        <v>24.516666666666662</v>
      </c>
      <c r="H78" s="294">
        <f t="shared" si="13"/>
        <v>2.2573363431150433E-3</v>
      </c>
      <c r="I78" s="1">
        <v>72</v>
      </c>
      <c r="J78" s="180">
        <f t="shared" si="14"/>
        <v>93.521148287702701</v>
      </c>
      <c r="K78" s="183">
        <f t="shared" si="11"/>
        <v>93.310039600823032</v>
      </c>
      <c r="L78" s="195" t="s">
        <v>616</v>
      </c>
      <c r="M78" s="195" t="s">
        <v>801</v>
      </c>
      <c r="N78" s="195" t="s">
        <v>802</v>
      </c>
      <c r="O78" s="195" t="s">
        <v>642</v>
      </c>
      <c r="P78" s="196"/>
      <c r="Q78" s="197" t="s">
        <v>803</v>
      </c>
      <c r="R78" s="195" t="s">
        <v>804</v>
      </c>
      <c r="S78" s="196">
        <v>41028</v>
      </c>
      <c r="T78" s="197" t="s">
        <v>795</v>
      </c>
      <c r="U78" s="194"/>
    </row>
    <row r="79" spans="1:21" x14ac:dyDescent="0.2">
      <c r="A79" s="1">
        <v>73</v>
      </c>
      <c r="B79" s="8">
        <v>1.5590277777777778E-2</v>
      </c>
      <c r="C79" s="26">
        <f t="shared" si="15"/>
        <v>22.45</v>
      </c>
      <c r="D79" s="26">
        <f t="shared" si="12"/>
        <v>21.980207867124175</v>
      </c>
      <c r="E79" s="4">
        <f t="shared" si="10"/>
        <v>0.67030000000000001</v>
      </c>
      <c r="F79" s="4">
        <v>22.029936844199113</v>
      </c>
      <c r="G79" s="4">
        <v>24.416666666666668</v>
      </c>
      <c r="H79" s="294">
        <f t="shared" si="13"/>
        <v>2.2573363431149752E-3</v>
      </c>
      <c r="I79" s="1">
        <v>73</v>
      </c>
      <c r="J79" s="180">
        <f t="shared" si="14"/>
        <v>98.128894628949283</v>
      </c>
      <c r="K79" s="183">
        <f t="shared" si="11"/>
        <v>97.907384708793657</v>
      </c>
      <c r="L79" s="191" t="s">
        <v>617</v>
      </c>
      <c r="M79" s="191" t="s">
        <v>792</v>
      </c>
      <c r="N79" s="191" t="s">
        <v>793</v>
      </c>
      <c r="O79" s="191" t="s">
        <v>642</v>
      </c>
      <c r="P79" s="192">
        <v>16210</v>
      </c>
      <c r="Q79" s="193" t="s">
        <v>774</v>
      </c>
      <c r="R79" s="191" t="s">
        <v>775</v>
      </c>
      <c r="S79" s="192">
        <v>43009</v>
      </c>
      <c r="T79" s="193"/>
      <c r="U79" s="194"/>
    </row>
    <row r="80" spans="1:21" x14ac:dyDescent="0.2">
      <c r="A80" s="1">
        <v>74</v>
      </c>
      <c r="B80" s="8">
        <v>1.6481481481481482E-2</v>
      </c>
      <c r="C80" s="26">
        <f t="shared" si="15"/>
        <v>23.733333333333334</v>
      </c>
      <c r="D80" s="26">
        <f t="shared" si="12"/>
        <v>22.302956907861542</v>
      </c>
      <c r="E80" s="4">
        <f t="shared" si="10"/>
        <v>0.66059999999999997</v>
      </c>
      <c r="F80" s="4">
        <v>22.353416086386112</v>
      </c>
      <c r="G80" s="4">
        <v>24.583333333333332</v>
      </c>
      <c r="H80" s="294">
        <f t="shared" si="13"/>
        <v>2.2573363431149349E-3</v>
      </c>
      <c r="I80" s="1">
        <v>74</v>
      </c>
      <c r="J80" s="180">
        <f t="shared" si="14"/>
        <v>94.185741937020126</v>
      </c>
      <c r="K80" s="183">
        <f t="shared" si="11"/>
        <v>93.973133038742446</v>
      </c>
      <c r="L80" s="195" t="s">
        <v>618</v>
      </c>
      <c r="M80" s="195" t="s">
        <v>805</v>
      </c>
      <c r="N80" s="195" t="s">
        <v>806</v>
      </c>
      <c r="O80" s="195" t="s">
        <v>642</v>
      </c>
      <c r="P80" s="196">
        <v>13343</v>
      </c>
      <c r="Q80" s="197" t="s">
        <v>807</v>
      </c>
      <c r="R80" s="195" t="s">
        <v>808</v>
      </c>
      <c r="S80" s="196">
        <v>40614</v>
      </c>
      <c r="T80" s="200" t="s">
        <v>809</v>
      </c>
      <c r="U80" s="194"/>
    </row>
    <row r="81" spans="1:21" x14ac:dyDescent="0.2">
      <c r="A81" s="1">
        <v>75</v>
      </c>
      <c r="B81" s="8">
        <v>1.636574074074074E-2</v>
      </c>
      <c r="C81" s="26">
        <f t="shared" si="15"/>
        <v>23.566666666666666</v>
      </c>
      <c r="D81" s="26">
        <f t="shared" si="12"/>
        <v>22.635325446817227</v>
      </c>
      <c r="E81" s="4">
        <f t="shared" si="10"/>
        <v>0.65090000000000003</v>
      </c>
      <c r="F81" s="4">
        <v>22.68653659036206</v>
      </c>
      <c r="G81" s="4">
        <v>23.566666666666666</v>
      </c>
      <c r="H81" s="294">
        <f t="shared" si="13"/>
        <v>2.2573363431150316E-3</v>
      </c>
      <c r="I81" s="1">
        <v>75</v>
      </c>
      <c r="J81" s="180">
        <f t="shared" si="14"/>
        <v>96.265360355143116</v>
      </c>
      <c r="K81" s="183">
        <f t="shared" si="11"/>
        <v>96.048057058630391</v>
      </c>
      <c r="L81" s="191" t="s">
        <v>619</v>
      </c>
      <c r="M81" s="191" t="s">
        <v>805</v>
      </c>
      <c r="N81" s="191" t="s">
        <v>806</v>
      </c>
      <c r="O81" s="191" t="s">
        <v>642</v>
      </c>
      <c r="P81" s="192">
        <v>13343</v>
      </c>
      <c r="Q81" s="193" t="s">
        <v>810</v>
      </c>
      <c r="R81" s="191" t="s">
        <v>723</v>
      </c>
      <c r="S81" s="192">
        <v>41062</v>
      </c>
      <c r="T81" s="193"/>
      <c r="U81" s="194"/>
    </row>
    <row r="82" spans="1:21" x14ac:dyDescent="0.2">
      <c r="A82" s="1">
        <v>76</v>
      </c>
      <c r="B82" s="8">
        <v>1.6608796296296299E-2</v>
      </c>
      <c r="C82" s="26">
        <f t="shared" si="15"/>
        <v>23.916666666666671</v>
      </c>
      <c r="D82" s="26">
        <f t="shared" si="12"/>
        <v>22.977750051985861</v>
      </c>
      <c r="E82" s="4">
        <f t="shared" si="10"/>
        <v>0.64119999999999999</v>
      </c>
      <c r="F82" s="4">
        <v>23.029735911831981</v>
      </c>
      <c r="G82" s="4">
        <v>26.05</v>
      </c>
      <c r="H82" s="294">
        <f t="shared" si="13"/>
        <v>2.2573363431150355E-3</v>
      </c>
      <c r="I82" s="1">
        <v>76</v>
      </c>
      <c r="J82" s="180">
        <f t="shared" si="14"/>
        <v>96.291578725429872</v>
      </c>
      <c r="K82" s="183">
        <f t="shared" si="11"/>
        <v>96.074216245237025</v>
      </c>
      <c r="L82" s="195" t="s">
        <v>620</v>
      </c>
      <c r="M82" s="195" t="s">
        <v>805</v>
      </c>
      <c r="N82" s="195" t="s">
        <v>806</v>
      </c>
      <c r="O82" s="195" t="s">
        <v>642</v>
      </c>
      <c r="P82" s="196">
        <v>13343</v>
      </c>
      <c r="Q82" s="197" t="s">
        <v>810</v>
      </c>
      <c r="R82" s="195" t="s">
        <v>723</v>
      </c>
      <c r="S82" s="196">
        <v>41426</v>
      </c>
      <c r="T82" s="197" t="s">
        <v>795</v>
      </c>
      <c r="U82" s="194"/>
    </row>
    <row r="83" spans="1:21" x14ac:dyDescent="0.2">
      <c r="A83" s="1">
        <v>77</v>
      </c>
      <c r="B83" s="8">
        <v>1.6851851851851851E-2</v>
      </c>
      <c r="C83" s="26">
        <f t="shared" si="15"/>
        <v>24.266666666666666</v>
      </c>
      <c r="D83" s="26">
        <f t="shared" si="12"/>
        <v>23.330694114542098</v>
      </c>
      <c r="E83" s="4">
        <f t="shared" si="10"/>
        <v>0.63149999999999995</v>
      </c>
      <c r="F83" s="4">
        <v>23.383478490366851</v>
      </c>
      <c r="G83" s="4">
        <v>27.15</v>
      </c>
      <c r="H83" s="294">
        <f t="shared" si="13"/>
        <v>2.257336343115022E-3</v>
      </c>
      <c r="I83" s="1">
        <v>77</v>
      </c>
      <c r="J83" s="180">
        <f t="shared" si="14"/>
        <v>96.360488284478791</v>
      </c>
      <c r="K83" s="183">
        <f t="shared" si="11"/>
        <v>96.142970252233923</v>
      </c>
      <c r="L83" s="191" t="s">
        <v>621</v>
      </c>
      <c r="M83" s="191" t="s">
        <v>805</v>
      </c>
      <c r="N83" s="191" t="s">
        <v>806</v>
      </c>
      <c r="O83" s="191" t="s">
        <v>642</v>
      </c>
      <c r="P83" s="192">
        <v>13343</v>
      </c>
      <c r="Q83" s="193" t="s">
        <v>810</v>
      </c>
      <c r="R83" s="191" t="s">
        <v>723</v>
      </c>
      <c r="S83" s="192">
        <v>41790</v>
      </c>
      <c r="T83" s="193"/>
      <c r="U83" s="194"/>
    </row>
    <row r="84" spans="1:21" x14ac:dyDescent="0.2">
      <c r="A84" s="1">
        <v>78</v>
      </c>
      <c r="B84" s="8">
        <v>1.6666666666666666E-2</v>
      </c>
      <c r="C84" s="26">
        <f t="shared" si="15"/>
        <v>24</v>
      </c>
      <c r="D84" s="26">
        <f t="shared" si="12"/>
        <v>23.694649941031415</v>
      </c>
      <c r="E84" s="4">
        <f t="shared" si="10"/>
        <v>0.62180000000000002</v>
      </c>
      <c r="F84" s="4">
        <v>23.748257746327862</v>
      </c>
      <c r="G84" s="4">
        <v>24</v>
      </c>
      <c r="H84" s="294">
        <f t="shared" si="13"/>
        <v>2.2573363431149791E-3</v>
      </c>
      <c r="I84" s="1">
        <v>78</v>
      </c>
      <c r="J84" s="180">
        <f t="shared" si="14"/>
        <v>98.951073943032767</v>
      </c>
      <c r="K84" s="183">
        <f t="shared" si="11"/>
        <v>98.727708087630901</v>
      </c>
      <c r="L84" s="191" t="s">
        <v>622</v>
      </c>
      <c r="M84" s="191" t="s">
        <v>805</v>
      </c>
      <c r="N84" s="191" t="s">
        <v>806</v>
      </c>
      <c r="O84" s="191" t="s">
        <v>642</v>
      </c>
      <c r="P84" s="192">
        <v>13343</v>
      </c>
      <c r="Q84" s="193" t="s">
        <v>774</v>
      </c>
      <c r="R84" s="191" t="s">
        <v>775</v>
      </c>
      <c r="S84" s="192">
        <v>41917</v>
      </c>
      <c r="T84" s="193"/>
      <c r="U84" s="194"/>
    </row>
    <row r="85" spans="1:21" x14ac:dyDescent="0.2">
      <c r="A85" s="1">
        <v>79</v>
      </c>
      <c r="B85" s="8">
        <v>1.7511574074074072E-2</v>
      </c>
      <c r="C85" s="26">
        <f t="shared" si="15"/>
        <v>25.216666666666665</v>
      </c>
      <c r="D85" s="26">
        <f t="shared" si="12"/>
        <v>24.074074074074076</v>
      </c>
      <c r="E85" s="4">
        <f t="shared" si="10"/>
        <v>0.61199999999999999</v>
      </c>
      <c r="F85" s="4">
        <v>24.12854030501089</v>
      </c>
      <c r="G85" s="4">
        <v>28.866666666666664</v>
      </c>
      <c r="H85" s="294">
        <f t="shared" si="13"/>
        <v>2.2573363431149201E-3</v>
      </c>
      <c r="I85" s="1">
        <v>79</v>
      </c>
      <c r="J85" s="180">
        <f t="shared" si="14"/>
        <v>95.684892154702823</v>
      </c>
      <c r="K85" s="183">
        <f t="shared" si="11"/>
        <v>95.46889917015497</v>
      </c>
      <c r="L85" s="195" t="s">
        <v>623</v>
      </c>
      <c r="M85" s="195" t="s">
        <v>805</v>
      </c>
      <c r="N85" s="195" t="s">
        <v>806</v>
      </c>
      <c r="O85" s="195" t="s">
        <v>642</v>
      </c>
      <c r="P85" s="196">
        <v>13343</v>
      </c>
      <c r="Q85" s="197" t="s">
        <v>811</v>
      </c>
      <c r="R85" s="195" t="s">
        <v>812</v>
      </c>
      <c r="S85" s="196">
        <v>42555</v>
      </c>
      <c r="T85" s="200" t="s">
        <v>813</v>
      </c>
      <c r="U85" s="194"/>
    </row>
    <row r="86" spans="1:21" x14ac:dyDescent="0.2">
      <c r="A86" s="1">
        <v>80</v>
      </c>
      <c r="B86" s="8">
        <v>1.7488425925925925E-2</v>
      </c>
      <c r="C86" s="26">
        <f t="shared" si="15"/>
        <v>25.18333333333333</v>
      </c>
      <c r="D86" s="26">
        <f t="shared" si="12"/>
        <v>24.502466877321364</v>
      </c>
      <c r="E86" s="4">
        <f t="shared" si="10"/>
        <v>0.60129999999999995</v>
      </c>
      <c r="F86" s="4">
        <v>24.557902322745164</v>
      </c>
      <c r="G86" s="4">
        <v>29.683333333333337</v>
      </c>
      <c r="H86" s="294">
        <f t="shared" si="13"/>
        <v>2.2573363431149696E-3</v>
      </c>
      <c r="I86" s="1">
        <v>80</v>
      </c>
      <c r="J86" s="180">
        <f t="shared" si="14"/>
        <v>97.516488376221702</v>
      </c>
      <c r="K86" s="183">
        <f t="shared" si="11"/>
        <v>97.296360862957116</v>
      </c>
      <c r="L86" s="195" t="s">
        <v>624</v>
      </c>
      <c r="M86" s="191" t="s">
        <v>805</v>
      </c>
      <c r="N86" s="191" t="s">
        <v>806</v>
      </c>
      <c r="O86" s="191" t="s">
        <v>642</v>
      </c>
      <c r="P86" s="192">
        <v>13343</v>
      </c>
      <c r="Q86" s="193" t="s">
        <v>774</v>
      </c>
      <c r="R86" s="191" t="s">
        <v>775</v>
      </c>
      <c r="S86" s="192">
        <v>42645</v>
      </c>
      <c r="T86" s="193"/>
      <c r="U86" s="205" t="s">
        <v>814</v>
      </c>
    </row>
    <row r="87" spans="1:21" x14ac:dyDescent="0.2">
      <c r="A87" s="1">
        <v>81</v>
      </c>
      <c r="B87" s="8">
        <v>1.8622685185185183E-2</v>
      </c>
      <c r="C87" s="26">
        <f t="shared" si="15"/>
        <v>26.816666666666663</v>
      </c>
      <c r="D87" s="26">
        <f t="shared" si="12"/>
        <v>24.984455372788425</v>
      </c>
      <c r="E87" s="4">
        <f t="shared" si="10"/>
        <v>0.5897</v>
      </c>
      <c r="F87" s="4">
        <v>25.040981289921426</v>
      </c>
      <c r="G87" s="4">
        <v>31.383333333333333</v>
      </c>
      <c r="H87" s="294">
        <f t="shared" si="13"/>
        <v>2.2573363431149557E-3</v>
      </c>
      <c r="I87" s="1">
        <v>81</v>
      </c>
      <c r="J87" s="180">
        <f t="shared" si="14"/>
        <v>93.378426189887236</v>
      </c>
      <c r="K87" s="183">
        <f t="shared" si="11"/>
        <v>93.167639674785946</v>
      </c>
      <c r="L87" s="195" t="s">
        <v>625</v>
      </c>
      <c r="M87" s="195" t="s">
        <v>805</v>
      </c>
      <c r="N87" s="195" t="s">
        <v>806</v>
      </c>
      <c r="O87" s="195" t="s">
        <v>642</v>
      </c>
      <c r="P87" s="196">
        <v>13343</v>
      </c>
      <c r="Q87" s="197" t="s">
        <v>810</v>
      </c>
      <c r="R87" s="195" t="s">
        <v>723</v>
      </c>
      <c r="S87" s="196">
        <v>43253</v>
      </c>
      <c r="T87" s="198" t="s">
        <v>815</v>
      </c>
      <c r="U87" s="199"/>
    </row>
    <row r="88" spans="1:21" x14ac:dyDescent="0.2">
      <c r="A88" s="1">
        <v>82</v>
      </c>
      <c r="B88" s="8">
        <v>2.0601851851851854E-2</v>
      </c>
      <c r="C88" s="26">
        <f t="shared" si="15"/>
        <v>29.666666666666668</v>
      </c>
      <c r="D88" s="26">
        <f t="shared" si="12"/>
        <v>25.525525525525524</v>
      </c>
      <c r="E88" s="4">
        <f t="shared" si="10"/>
        <v>0.57720000000000005</v>
      </c>
      <c r="F88" s="4">
        <v>25.583275583275579</v>
      </c>
      <c r="G88" s="4">
        <v>31.116666666666667</v>
      </c>
      <c r="H88" s="294">
        <f t="shared" si="13"/>
        <v>2.2573363431150489E-3</v>
      </c>
      <c r="I88" s="1">
        <v>82</v>
      </c>
      <c r="J88" s="180">
        <f t="shared" si="14"/>
        <v>86.235760393063757</v>
      </c>
      <c r="K88" s="183">
        <f t="shared" si="11"/>
        <v>86.04109727705233</v>
      </c>
      <c r="L88" s="195" t="s">
        <v>626</v>
      </c>
      <c r="M88" s="195" t="s">
        <v>805</v>
      </c>
      <c r="N88" s="195" t="s">
        <v>806</v>
      </c>
      <c r="O88" s="195" t="s">
        <v>642</v>
      </c>
      <c r="P88" s="196">
        <v>13343</v>
      </c>
      <c r="Q88" s="197" t="s">
        <v>810</v>
      </c>
      <c r="R88" s="195" t="s">
        <v>723</v>
      </c>
      <c r="S88" s="196">
        <v>43617</v>
      </c>
      <c r="T88" s="201" t="s">
        <v>815</v>
      </c>
      <c r="U88" s="194"/>
    </row>
    <row r="89" spans="1:21" x14ac:dyDescent="0.2">
      <c r="A89" s="1">
        <v>83</v>
      </c>
      <c r="B89" s="8">
        <v>2.0949074074074075E-2</v>
      </c>
      <c r="C89" s="26">
        <f t="shared" si="15"/>
        <v>30.166666666666668</v>
      </c>
      <c r="D89" s="26">
        <f t="shared" si="12"/>
        <v>26.136834013364084</v>
      </c>
      <c r="E89" s="4">
        <f t="shared" si="10"/>
        <v>0.56369999999999998</v>
      </c>
      <c r="F89" s="4">
        <v>26.195967121991604</v>
      </c>
      <c r="G89" s="4">
        <v>30.15</v>
      </c>
      <c r="H89" s="294">
        <f t="shared" si="13"/>
        <v>2.2573363431151188E-3</v>
      </c>
      <c r="I89" s="1">
        <v>83</v>
      </c>
      <c r="J89" s="180">
        <f t="shared" si="14"/>
        <v>86.837460072900342</v>
      </c>
      <c r="K89" s="183">
        <f t="shared" si="11"/>
        <v>86.641438718333973</v>
      </c>
      <c r="L89" s="191" t="s">
        <v>627</v>
      </c>
      <c r="M89" s="191" t="s">
        <v>816</v>
      </c>
      <c r="N89" s="191" t="s">
        <v>817</v>
      </c>
      <c r="O89" s="191" t="s">
        <v>818</v>
      </c>
      <c r="P89" s="192">
        <v>11106</v>
      </c>
      <c r="Q89" s="193"/>
      <c r="R89" s="191" t="s">
        <v>819</v>
      </c>
      <c r="S89" s="192">
        <v>41439</v>
      </c>
      <c r="T89" s="193"/>
      <c r="U89" s="194"/>
    </row>
    <row r="90" spans="1:21" x14ac:dyDescent="0.2">
      <c r="A90" s="1">
        <v>84</v>
      </c>
      <c r="B90" s="8">
        <v>2.1967592592592594E-2</v>
      </c>
      <c r="C90" s="26">
        <f t="shared" si="15"/>
        <v>31.633333333333336</v>
      </c>
      <c r="D90" s="26">
        <f t="shared" si="12"/>
        <v>26.822015899023</v>
      </c>
      <c r="E90" s="4">
        <f t="shared" si="10"/>
        <v>0.54930000000000001</v>
      </c>
      <c r="F90" s="4">
        <v>26.882699192912188</v>
      </c>
      <c r="G90" s="4">
        <v>40.583333333333336</v>
      </c>
      <c r="H90" s="294">
        <f t="shared" si="13"/>
        <v>2.2573363431149531E-3</v>
      </c>
      <c r="I90" s="1">
        <v>84</v>
      </c>
      <c r="J90" s="180">
        <f t="shared" si="14"/>
        <v>84.982189229437878</v>
      </c>
      <c r="K90" s="183">
        <f t="shared" si="11"/>
        <v>84.790355845172797</v>
      </c>
      <c r="L90" s="195" t="s">
        <v>628</v>
      </c>
      <c r="M90" s="195" t="s">
        <v>820</v>
      </c>
      <c r="N90" s="195" t="s">
        <v>821</v>
      </c>
      <c r="O90" s="195" t="s">
        <v>642</v>
      </c>
      <c r="P90" s="196">
        <v>3552</v>
      </c>
      <c r="Q90" s="197"/>
      <c r="R90" s="195" t="s">
        <v>822</v>
      </c>
      <c r="S90" s="196">
        <v>34385</v>
      </c>
      <c r="T90" s="197" t="s">
        <v>823</v>
      </c>
      <c r="U90" s="194"/>
    </row>
    <row r="91" spans="1:21" x14ac:dyDescent="0.2">
      <c r="A91" s="1">
        <v>85</v>
      </c>
      <c r="B91" s="8">
        <v>2.4201388888888887E-2</v>
      </c>
      <c r="C91" s="26">
        <f t="shared" si="15"/>
        <v>34.849999999999994</v>
      </c>
      <c r="D91" s="26">
        <f t="shared" si="12"/>
        <v>27.590511860174782</v>
      </c>
      <c r="E91" s="4">
        <f t="shared" si="10"/>
        <v>0.53400000000000003</v>
      </c>
      <c r="F91" s="4">
        <v>27.65293383270911</v>
      </c>
      <c r="G91" s="4">
        <v>45.533333333333331</v>
      </c>
      <c r="H91" s="294">
        <f t="shared" si="13"/>
        <v>2.2573363431149535E-3</v>
      </c>
      <c r="I91" s="1">
        <v>85</v>
      </c>
      <c r="J91" s="180">
        <f t="shared" si="14"/>
        <v>79.348447152680379</v>
      </c>
      <c r="K91" s="183">
        <f t="shared" si="11"/>
        <v>79.169331019152906</v>
      </c>
      <c r="L91" s="195" t="s">
        <v>629</v>
      </c>
      <c r="M91" s="195" t="s">
        <v>820</v>
      </c>
      <c r="N91" s="195" t="s">
        <v>821</v>
      </c>
      <c r="O91" s="195" t="s">
        <v>642</v>
      </c>
      <c r="P91" s="196">
        <v>3552</v>
      </c>
      <c r="Q91" s="197" t="s">
        <v>824</v>
      </c>
      <c r="R91" s="195" t="s">
        <v>825</v>
      </c>
      <c r="S91" s="196">
        <v>34601</v>
      </c>
      <c r="T91" s="197" t="s">
        <v>826</v>
      </c>
      <c r="U91" s="194"/>
    </row>
    <row r="92" spans="1:21" x14ac:dyDescent="0.2">
      <c r="A92" s="1">
        <v>86</v>
      </c>
      <c r="B92" s="8">
        <v>2.3877314814814813E-2</v>
      </c>
      <c r="C92" s="26">
        <f t="shared" si="15"/>
        <v>34.383333333333333</v>
      </c>
      <c r="D92" s="26">
        <f t="shared" si="12"/>
        <v>28.459210611035992</v>
      </c>
      <c r="E92" s="4">
        <f t="shared" si="10"/>
        <v>0.51770000000000005</v>
      </c>
      <c r="F92" s="4">
        <v>28.523597965359599</v>
      </c>
      <c r="G92" s="4">
        <v>36.666666666666664</v>
      </c>
      <c r="H92" s="294">
        <f t="shared" si="13"/>
        <v>2.2573363431149852E-3</v>
      </c>
      <c r="I92" s="1">
        <v>86</v>
      </c>
      <c r="J92" s="180">
        <f t="shared" si="14"/>
        <v>82.957628595326028</v>
      </c>
      <c r="K92" s="183">
        <f t="shared" si="11"/>
        <v>82.770365325359165</v>
      </c>
      <c r="L92" s="191" t="s">
        <v>630</v>
      </c>
      <c r="M92" s="191" t="s">
        <v>816</v>
      </c>
      <c r="N92" s="191" t="s">
        <v>817</v>
      </c>
      <c r="O92" s="191" t="s">
        <v>818</v>
      </c>
      <c r="P92" s="192">
        <v>11106</v>
      </c>
      <c r="Q92" s="193" t="s">
        <v>674</v>
      </c>
      <c r="R92" s="191" t="s">
        <v>675</v>
      </c>
      <c r="S92" s="192">
        <v>42827</v>
      </c>
      <c r="T92" s="193"/>
      <c r="U92" s="194"/>
    </row>
    <row r="93" spans="1:21" x14ac:dyDescent="0.2">
      <c r="A93" s="1">
        <v>87</v>
      </c>
      <c r="B93" s="8">
        <v>2.6493055555555558E-2</v>
      </c>
      <c r="C93" s="26">
        <f t="shared" si="15"/>
        <v>38.150000000000006</v>
      </c>
      <c r="D93" s="26">
        <f t="shared" si="12"/>
        <v>29.44311217692513</v>
      </c>
      <c r="E93" s="4">
        <f t="shared" si="10"/>
        <v>0.50039999999999996</v>
      </c>
      <c r="F93" s="4">
        <v>29.50972555289102</v>
      </c>
      <c r="G93" s="4"/>
      <c r="H93" s="294">
        <f t="shared" si="13"/>
        <v>2.257336343114983E-3</v>
      </c>
      <c r="I93" s="1">
        <v>87</v>
      </c>
      <c r="J93" s="180">
        <f t="shared" si="14"/>
        <v>77.351836311640923</v>
      </c>
      <c r="K93" s="183">
        <f t="shared" si="11"/>
        <v>77.177227200327977</v>
      </c>
      <c r="L93" s="195" t="s">
        <v>631</v>
      </c>
      <c r="M93" s="197" t="s">
        <v>827</v>
      </c>
      <c r="N93" s="197" t="s">
        <v>828</v>
      </c>
      <c r="O93" s="195" t="s">
        <v>642</v>
      </c>
      <c r="P93" s="196">
        <v>2522</v>
      </c>
      <c r="Q93" s="197"/>
      <c r="R93" s="197" t="s">
        <v>829</v>
      </c>
      <c r="S93" s="196">
        <v>34475</v>
      </c>
      <c r="T93" s="197" t="s">
        <v>823</v>
      </c>
      <c r="U93" s="194"/>
    </row>
    <row r="94" spans="1:21" x14ac:dyDescent="0.2">
      <c r="A94" s="1">
        <v>88</v>
      </c>
      <c r="B94" s="8">
        <v>2.8773148148148145E-2</v>
      </c>
      <c r="C94" s="26">
        <f t="shared" si="15"/>
        <v>41.43333333333333</v>
      </c>
      <c r="D94" s="26">
        <f t="shared" si="12"/>
        <v>30.548068283917342</v>
      </c>
      <c r="E94" s="4">
        <f t="shared" si="10"/>
        <v>0.48230000000000001</v>
      </c>
      <c r="F94" s="4">
        <v>30.617181560577784</v>
      </c>
      <c r="G94" s="4"/>
      <c r="H94" s="294">
        <f t="shared" si="13"/>
        <v>2.2573363431149739E-3</v>
      </c>
      <c r="I94" s="1">
        <v>88</v>
      </c>
      <c r="J94" s="180">
        <f t="shared" si="14"/>
        <v>73.895048014266578</v>
      </c>
      <c r="K94" s="183">
        <f t="shared" si="11"/>
        <v>73.728242036807742</v>
      </c>
      <c r="L94" s="195" t="s">
        <v>632</v>
      </c>
      <c r="M94" s="195" t="s">
        <v>820</v>
      </c>
      <c r="N94" s="195" t="s">
        <v>821</v>
      </c>
      <c r="O94" s="195" t="s">
        <v>642</v>
      </c>
      <c r="P94" s="196">
        <v>3552</v>
      </c>
      <c r="Q94" s="197" t="s">
        <v>830</v>
      </c>
      <c r="R94" s="197" t="s">
        <v>831</v>
      </c>
      <c r="S94" s="196">
        <v>35931</v>
      </c>
      <c r="T94" s="197" t="s">
        <v>826</v>
      </c>
      <c r="U94" s="194"/>
    </row>
    <row r="95" spans="1:21" x14ac:dyDescent="0.2">
      <c r="A95" s="1">
        <v>89</v>
      </c>
      <c r="B95" s="8">
        <v>2.8530092592592593E-2</v>
      </c>
      <c r="C95" s="26">
        <f t="shared" si="15"/>
        <v>41.083333333333336</v>
      </c>
      <c r="D95" s="26">
        <f t="shared" si="12"/>
        <v>31.807714450201498</v>
      </c>
      <c r="E95" s="4">
        <f t="shared" si="10"/>
        <v>0.4632</v>
      </c>
      <c r="F95" s="4">
        <v>31.879677605066203</v>
      </c>
      <c r="G95" s="4"/>
      <c r="H95" s="294">
        <f t="shared" si="13"/>
        <v>2.2573363431149713E-3</v>
      </c>
      <c r="I95" s="1">
        <v>89</v>
      </c>
      <c r="J95" s="180">
        <f t="shared" si="14"/>
        <v>77.597592547828484</v>
      </c>
      <c r="K95" s="183">
        <f t="shared" si="11"/>
        <v>77.422428682032034</v>
      </c>
      <c r="L95" s="195" t="s">
        <v>633</v>
      </c>
      <c r="M95" s="195" t="s">
        <v>832</v>
      </c>
      <c r="N95" s="195" t="s">
        <v>833</v>
      </c>
      <c r="O95" s="195" t="s">
        <v>642</v>
      </c>
      <c r="P95" s="196"/>
      <c r="Q95" s="197"/>
      <c r="R95" s="197" t="s">
        <v>834</v>
      </c>
      <c r="S95" s="196">
        <v>35715</v>
      </c>
      <c r="T95" s="197" t="s">
        <v>823</v>
      </c>
      <c r="U95" s="194"/>
    </row>
    <row r="96" spans="1:21" ht="25.5" x14ac:dyDescent="0.2">
      <c r="A96" s="1">
        <v>90</v>
      </c>
      <c r="B96" s="8">
        <v>3.0000000000000002E-2</v>
      </c>
      <c r="C96" s="26">
        <f t="shared" si="15"/>
        <v>43.2</v>
      </c>
      <c r="D96" s="26">
        <f t="shared" si="12"/>
        <v>33.250583013616193</v>
      </c>
      <c r="E96" s="4">
        <f t="shared" si="10"/>
        <v>0.44309999999999999</v>
      </c>
      <c r="F96" s="4">
        <v>33.325810576995408</v>
      </c>
      <c r="G96" s="4"/>
      <c r="H96" s="294">
        <f t="shared" si="13"/>
        <v>2.2573363431149162E-3</v>
      </c>
      <c r="I96" s="1">
        <v>90</v>
      </c>
      <c r="J96" s="180">
        <f t="shared" si="14"/>
        <v>77.143080039341214</v>
      </c>
      <c r="K96" s="183">
        <f t="shared" si="11"/>
        <v>76.96894216114859</v>
      </c>
      <c r="L96" s="195" t="s">
        <v>634</v>
      </c>
      <c r="M96" s="195" t="s">
        <v>835</v>
      </c>
      <c r="N96" s="195" t="s">
        <v>836</v>
      </c>
      <c r="O96" s="195" t="s">
        <v>642</v>
      </c>
      <c r="P96" s="196"/>
      <c r="Q96" s="197" t="s">
        <v>837</v>
      </c>
      <c r="R96" s="197" t="s">
        <v>838</v>
      </c>
      <c r="S96" s="196">
        <v>41510</v>
      </c>
      <c r="T96" s="202" t="s">
        <v>839</v>
      </c>
      <c r="U96" s="204" t="s">
        <v>840</v>
      </c>
    </row>
    <row r="97" spans="1:21" x14ac:dyDescent="0.2">
      <c r="A97" s="1">
        <v>91</v>
      </c>
      <c r="B97" s="8">
        <v>2.9421296296296296E-2</v>
      </c>
      <c r="C97" s="26">
        <f t="shared" si="15"/>
        <v>42.366666666666667</v>
      </c>
      <c r="D97" s="26">
        <f t="shared" si="12"/>
        <v>34.904840874990136</v>
      </c>
      <c r="E97" s="4">
        <f t="shared" ref="E97:E106" si="16">ROUND(1-IF(A97&lt;I$3,0,IF(A97&lt;I$4,G$3*(A97-I$3)^2,G$2+G$4*(A97-I$4)+(A97&gt;I$5)*G$5*(A97-I$5)^2)),4)</f>
        <v>0.42209999999999998</v>
      </c>
      <c r="F97" s="4">
        <v>34.983811103214087</v>
      </c>
      <c r="G97" s="4"/>
      <c r="H97" s="294">
        <f t="shared" si="13"/>
        <v>2.2573363431148998E-3</v>
      </c>
      <c r="I97" s="1">
        <v>91</v>
      </c>
      <c r="J97" s="180">
        <f t="shared" si="14"/>
        <v>82.573905042991555</v>
      </c>
      <c r="K97" s="183">
        <f t="shared" si="11"/>
        <v>82.387507966145094</v>
      </c>
      <c r="L97" s="195" t="s">
        <v>635</v>
      </c>
      <c r="M97" s="195" t="s">
        <v>835</v>
      </c>
      <c r="N97" s="195" t="s">
        <v>836</v>
      </c>
      <c r="O97" s="195" t="s">
        <v>642</v>
      </c>
      <c r="P97" s="196"/>
      <c r="Q97" s="197" t="s">
        <v>841</v>
      </c>
      <c r="R97" s="195" t="s">
        <v>838</v>
      </c>
      <c r="S97" s="196">
        <v>41755</v>
      </c>
      <c r="T97" s="200" t="s">
        <v>842</v>
      </c>
      <c r="U97" s="194"/>
    </row>
    <row r="98" spans="1:21" x14ac:dyDescent="0.2">
      <c r="A98" s="1">
        <v>92</v>
      </c>
      <c r="B98" s="8">
        <v>3.0856481481481481E-2</v>
      </c>
      <c r="C98" s="26">
        <f t="shared" si="15"/>
        <v>44.43333333333333</v>
      </c>
      <c r="D98" s="26">
        <f t="shared" si="12"/>
        <v>36.814925870398135</v>
      </c>
      <c r="E98" s="4">
        <f t="shared" si="16"/>
        <v>0.4002</v>
      </c>
      <c r="F98" s="4">
        <v>36.898217557887719</v>
      </c>
      <c r="G98" s="4">
        <v>46.81666666666667</v>
      </c>
      <c r="H98" s="294">
        <f t="shared" si="13"/>
        <v>2.2573363431150116E-3</v>
      </c>
      <c r="I98" s="1">
        <v>92</v>
      </c>
      <c r="J98" s="180">
        <f t="shared" si="14"/>
        <v>83.041749942733063</v>
      </c>
      <c r="K98" s="183">
        <f t="shared" si="11"/>
        <v>82.854296782591447</v>
      </c>
      <c r="L98" s="195" t="s">
        <v>636</v>
      </c>
      <c r="M98" s="195"/>
      <c r="N98" s="195"/>
      <c r="O98" s="195"/>
      <c r="P98" s="196"/>
      <c r="Q98" s="197" t="s">
        <v>843</v>
      </c>
      <c r="R98" s="195" t="s">
        <v>838</v>
      </c>
      <c r="S98" s="196">
        <v>42126</v>
      </c>
      <c r="T98" s="198" t="s">
        <v>844</v>
      </c>
      <c r="U98" s="194"/>
    </row>
    <row r="99" spans="1:21" x14ac:dyDescent="0.2">
      <c r="A99" s="1">
        <v>93</v>
      </c>
      <c r="B99" s="8">
        <v>3.2534722222222222E-2</v>
      </c>
      <c r="C99" s="26">
        <f t="shared" si="15"/>
        <v>46.85</v>
      </c>
      <c r="D99" s="26">
        <f t="shared" si="12"/>
        <v>39.049385988161497</v>
      </c>
      <c r="E99" s="4">
        <f t="shared" si="16"/>
        <v>0.37730000000000002</v>
      </c>
      <c r="F99" s="4">
        <v>39.137733015284027</v>
      </c>
      <c r="G99" s="4">
        <v>46.15</v>
      </c>
      <c r="H99" s="294">
        <f t="shared" si="13"/>
        <v>2.2573363431149531E-3</v>
      </c>
      <c r="I99" s="1">
        <v>93</v>
      </c>
      <c r="J99" s="180">
        <f t="shared" si="14"/>
        <v>83.538384237532611</v>
      </c>
      <c r="K99" s="183">
        <f t="shared" si="11"/>
        <v>83.349810006748129</v>
      </c>
      <c r="L99" s="195" t="s">
        <v>637</v>
      </c>
      <c r="M99" s="195" t="s">
        <v>845</v>
      </c>
      <c r="N99" s="195" t="s">
        <v>846</v>
      </c>
      <c r="O99" s="195" t="s">
        <v>642</v>
      </c>
      <c r="P99" s="196">
        <v>5863</v>
      </c>
      <c r="Q99" s="197" t="s">
        <v>847</v>
      </c>
      <c r="R99" s="195" t="s">
        <v>848</v>
      </c>
      <c r="S99" s="196">
        <v>39837</v>
      </c>
      <c r="T99" s="198" t="s">
        <v>849</v>
      </c>
      <c r="U99" s="194"/>
    </row>
    <row r="100" spans="1:21" x14ac:dyDescent="0.2">
      <c r="A100" s="1">
        <v>94</v>
      </c>
      <c r="B100" s="103">
        <v>3.3969907407407407E-2</v>
      </c>
      <c r="C100" s="26">
        <f t="shared" si="15"/>
        <v>48.916666666666664</v>
      </c>
      <c r="D100" s="26">
        <f t="shared" si="12"/>
        <v>41.678453559641682</v>
      </c>
      <c r="E100" s="4">
        <f t="shared" si="16"/>
        <v>0.35349999999999998</v>
      </c>
      <c r="F100" s="4">
        <v>41.772748703441771</v>
      </c>
      <c r="G100" s="4"/>
      <c r="H100" s="294">
        <f t="shared" si="13"/>
        <v>2.2573363431149965E-3</v>
      </c>
      <c r="I100" s="1">
        <v>94</v>
      </c>
      <c r="J100" s="180">
        <f t="shared" si="14"/>
        <v>85.395738405673114</v>
      </c>
      <c r="K100" s="183">
        <f t="shared" ref="K100:K101" si="17">100*(D100/C100)</f>
        <v>85.202971501822873</v>
      </c>
      <c r="L100" s="195" t="s">
        <v>638</v>
      </c>
      <c r="M100" s="195" t="s">
        <v>845</v>
      </c>
      <c r="N100" s="195" t="s">
        <v>846</v>
      </c>
      <c r="O100" s="195" t="s">
        <v>642</v>
      </c>
      <c r="P100" s="196">
        <v>5863</v>
      </c>
      <c r="Q100" s="197" t="s">
        <v>850</v>
      </c>
      <c r="R100" s="195" t="s">
        <v>851</v>
      </c>
      <c r="S100" s="196">
        <v>40250</v>
      </c>
      <c r="T100" s="198" t="s">
        <v>852</v>
      </c>
      <c r="U100" s="203"/>
    </row>
    <row r="101" spans="1:21" x14ac:dyDescent="0.2">
      <c r="A101" s="1">
        <v>95</v>
      </c>
      <c r="B101" s="8">
        <v>4.5231481481481484E-2</v>
      </c>
      <c r="C101" s="26">
        <f t="shared" si="15"/>
        <v>65.13333333333334</v>
      </c>
      <c r="D101" s="26">
        <f t="shared" si="12"/>
        <v>44.809407948094083</v>
      </c>
      <c r="E101" s="4">
        <f t="shared" si="16"/>
        <v>0.32879999999999998</v>
      </c>
      <c r="F101" s="4">
        <v>44.910786699107867</v>
      </c>
      <c r="G101" s="4"/>
      <c r="H101" s="294">
        <f t="shared" si="13"/>
        <v>2.2573363431150268E-3</v>
      </c>
      <c r="I101" s="1">
        <v>95</v>
      </c>
      <c r="J101" s="180">
        <f t="shared" si="14"/>
        <v>68.95207783895782</v>
      </c>
      <c r="K101" s="183">
        <f t="shared" si="17"/>
        <v>68.796429807718653</v>
      </c>
      <c r="L101" s="195" t="s">
        <v>639</v>
      </c>
      <c r="M101" s="195" t="s">
        <v>853</v>
      </c>
      <c r="N101" s="195" t="s">
        <v>854</v>
      </c>
      <c r="O101" s="195" t="s">
        <v>642</v>
      </c>
      <c r="P101" s="196"/>
      <c r="Q101" s="197"/>
      <c r="R101" s="195" t="s">
        <v>855</v>
      </c>
      <c r="S101" s="196">
        <v>35953</v>
      </c>
      <c r="T101" s="198" t="s">
        <v>823</v>
      </c>
      <c r="U101" s="194"/>
    </row>
    <row r="102" spans="1:21" x14ac:dyDescent="0.2">
      <c r="A102" s="1">
        <v>96</v>
      </c>
      <c r="C102" s="26"/>
      <c r="D102" s="26">
        <f t="shared" si="12"/>
        <v>48.608819971406582</v>
      </c>
      <c r="E102" s="4">
        <f t="shared" si="16"/>
        <v>0.30309999999999998</v>
      </c>
      <c r="F102" s="4">
        <v>48.718794677224238</v>
      </c>
      <c r="G102" s="4"/>
      <c r="H102" s="294">
        <f t="shared" si="13"/>
        <v>2.2573363431150047E-3</v>
      </c>
      <c r="I102" s="1">
        <v>96</v>
      </c>
      <c r="J102" s="177"/>
      <c r="K102" s="183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</row>
    <row r="103" spans="1:21" x14ac:dyDescent="0.2">
      <c r="A103" s="1">
        <v>97</v>
      </c>
      <c r="C103" s="26"/>
      <c r="D103" s="26">
        <f t="shared" si="12"/>
        <v>53.304389773275453</v>
      </c>
      <c r="E103" s="4">
        <f t="shared" si="16"/>
        <v>0.27639999999999998</v>
      </c>
      <c r="F103" s="4">
        <v>53.424987940183307</v>
      </c>
      <c r="G103" s="4"/>
      <c r="H103" s="294">
        <f t="shared" si="13"/>
        <v>2.2573363431149553E-3</v>
      </c>
      <c r="I103" s="1">
        <v>97</v>
      </c>
      <c r="J103" s="177"/>
      <c r="K103" s="183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</row>
    <row r="104" spans="1:21" x14ac:dyDescent="0.2">
      <c r="A104" s="1">
        <v>98</v>
      </c>
      <c r="C104" s="26"/>
      <c r="D104" s="26">
        <f t="shared" si="12"/>
        <v>59.193785991696799</v>
      </c>
      <c r="E104" s="4">
        <f t="shared" si="16"/>
        <v>0.24890000000000001</v>
      </c>
      <c r="F104" s="4">
        <v>59.327708584438192</v>
      </c>
      <c r="G104" s="4"/>
      <c r="H104" s="294">
        <f t="shared" si="13"/>
        <v>2.2573363431150667E-3</v>
      </c>
      <c r="I104" s="1">
        <v>98</v>
      </c>
      <c r="J104" s="177"/>
      <c r="K104" s="182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</row>
    <row r="105" spans="1:21" x14ac:dyDescent="0.2">
      <c r="A105" s="1">
        <v>99</v>
      </c>
      <c r="C105" s="26"/>
      <c r="D105" s="26">
        <f t="shared" si="12"/>
        <v>66.848154869933452</v>
      </c>
      <c r="E105" s="4">
        <f t="shared" si="16"/>
        <v>0.22040000000000001</v>
      </c>
      <c r="F105" s="4">
        <v>66.999395039322437</v>
      </c>
      <c r="G105" s="4"/>
      <c r="H105" s="294">
        <f t="shared" si="13"/>
        <v>2.2573363431150424E-3</v>
      </c>
      <c r="I105" s="1">
        <v>99</v>
      </c>
      <c r="J105" s="177"/>
      <c r="K105" s="182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</row>
    <row r="106" spans="1:21" x14ac:dyDescent="0.2">
      <c r="A106" s="1">
        <v>100</v>
      </c>
      <c r="D106" s="26">
        <f>OC/E106</f>
        <v>77.178278330714178</v>
      </c>
      <c r="E106" s="4">
        <f t="shared" si="16"/>
        <v>0.19089999999999999</v>
      </c>
      <c r="F106" s="4">
        <v>77.352889820150168</v>
      </c>
      <c r="G106" s="4"/>
      <c r="H106" s="294">
        <f t="shared" si="13"/>
        <v>2.2573363431149206E-3</v>
      </c>
      <c r="I106" s="100">
        <v>100</v>
      </c>
      <c r="J106" s="184"/>
      <c r="K106" s="182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</row>
  </sheetData>
  <hyperlinks>
    <hyperlink ref="T63" r:id="rId1" tooltip="Click to view course certification packet." display="https://www.certifiedroadraces.com/certificate?type=l&amp;id=CA13073RS" xr:uid="{A3215220-398F-4847-9234-83ECE6AD4407}"/>
    <hyperlink ref="T73" r:id="rId2" tooltip="Click to view course certification packet." display="https://www.certifiedroadraces.com/certificate?type=l&amp;id=TX07014ETM" xr:uid="{94C7F17A-D801-40E1-8DF5-550070D43BC2}"/>
    <hyperlink ref="T77" r:id="rId3" tooltip="Click to view course certification packet." display="https://www.certifiedroadraces.com/certificate?type=l&amp;id=FL15081EBM" xr:uid="{985C941E-6FE2-497E-A420-36158B568D83}"/>
    <hyperlink ref="T80" r:id="rId4" tooltip="Click to view course certification packet." display="https://www.certifiedroadraces.com/certificate?type=l&amp;id=CO12036DCR" xr:uid="{FCEE21B2-DCC9-416E-88B7-AFC2E47F7A6E}"/>
    <hyperlink ref="T85" r:id="rId5" tooltip="Click to view course certification packet." display="https://www.certifiedroadraces.com/certificate?type=l&amp;id=CO14011DCR" xr:uid="{3F6FA86C-96A4-4F9B-9717-0FE4927E6815}"/>
    <hyperlink ref="T87" r:id="rId6" tooltip="Click to view course certification packet." display="https://www.certifiedroadraces.com/certificate?type=l&amp;id=NY15030JG" xr:uid="{F5A914B0-7600-4D10-A926-48404D708C04}"/>
    <hyperlink ref="T96" r:id="rId7" tooltip="Click to view course certification packet." display="https://certifiedroadraces.com/certificate?type=l&amp;id=NC01052PH" xr:uid="{A3197C81-10A1-45E4-8523-65564222EAB6}"/>
    <hyperlink ref="T98" r:id="rId8" tooltip="Click to view course certification packet." display="https://www.certifiedroadraces.com/certificate?type=l&amp;id=NC10020PH" xr:uid="{776792E2-4D50-452A-8106-5B8A41F7D467}"/>
    <hyperlink ref="T99" r:id="rId9" tooltip="Click to view course certification packet." display="https://www.certifiedroadraces.com/certificate?type=l&amp;id=SC07016BS" xr:uid="{5C865674-D800-4AAA-BE3B-D884FB5E567B}"/>
    <hyperlink ref="T100" r:id="rId10" tooltip="Click to view course certification packet." display="https://www.certifiedroadraces.com/certificate?type=l&amp;id=SC09013BS" xr:uid="{C1CE969C-8FE4-4C8C-9B23-EF73A39BA4C8}"/>
    <hyperlink ref="T97" r:id="rId11" tooltip="Click to view course certification packet." display="https://www.certifiedroadraces.com/certificate?type=l&amp;id=NC08034PH" xr:uid="{37D29017-FF82-4903-9FB7-B0113F5956AF}"/>
    <hyperlink ref="T88" r:id="rId12" tooltip="Click to view course certification packet." display="https://www.certifiedroadraces.com/certificate?type=l&amp;id=NY15030JG" xr:uid="{4B83C95E-8CFC-4752-B389-1E134101F02C}"/>
  </hyperlinks>
  <pageMargins left="0.5" right="0.5" top="0.5" bottom="0.5" header="0" footer="0"/>
  <pageSetup orientation="portrait" verticalDpi="0" r:id="rId13"/>
  <headerFooter alignWithMargins="0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F6" sqref="F6"/>
    </sheetView>
  </sheetViews>
  <sheetFormatPr defaultColWidth="9.6640625" defaultRowHeight="15" x14ac:dyDescent="0.2"/>
  <cols>
    <col min="1" max="4" width="9.6640625" style="1" customWidth="1"/>
    <col min="5" max="5" width="10.88671875" style="1" customWidth="1"/>
    <col min="6" max="7" width="10.6640625" style="1" customWidth="1"/>
    <col min="8" max="16384" width="9.6640625" style="1"/>
  </cols>
  <sheetData>
    <row r="1" spans="1:12" ht="47.25" x14ac:dyDescent="0.25">
      <c r="A1" s="31" t="s">
        <v>79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2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9.3099905973748426E-2</v>
      </c>
      <c r="H2" s="106"/>
      <c r="I2" s="106"/>
    </row>
    <row r="3" spans="1:12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2.5634459153356653E-4</v>
      </c>
      <c r="H3" s="107">
        <v>19</v>
      </c>
      <c r="I3" s="171">
        <f>Parameters!$AA$14</f>
        <v>29.284593341915244</v>
      </c>
      <c r="J3" s="170"/>
      <c r="K3" s="170"/>
      <c r="L3" s="170"/>
    </row>
    <row r="4" spans="1:12" ht="15.75" x14ac:dyDescent="0.25">
      <c r="A4" s="32"/>
      <c r="B4" s="32"/>
      <c r="C4" s="32"/>
      <c r="D4" s="36">
        <f>Parameters!G14</f>
        <v>1.2291666666666666E-2</v>
      </c>
      <c r="E4" s="37">
        <f>D4*1440</f>
        <v>17.7</v>
      </c>
      <c r="F4" s="104">
        <v>1.6E-2</v>
      </c>
      <c r="G4" s="105">
        <f>Parameters!$AD$14</f>
        <v>9.7704979133417733E-3</v>
      </c>
      <c r="H4" s="107">
        <v>17</v>
      </c>
      <c r="I4" s="147">
        <f>Parameters!$AB$14</f>
        <v>48.341944727583929</v>
      </c>
    </row>
    <row r="5" spans="1:12" ht="15.75" x14ac:dyDescent="0.25">
      <c r="A5" s="32"/>
      <c r="B5" s="32"/>
      <c r="C5" s="32"/>
      <c r="D5" s="36"/>
      <c r="E5" s="32">
        <f>E4*60</f>
        <v>1062</v>
      </c>
      <c r="F5" s="104">
        <v>8.4999999999999995E-4</v>
      </c>
      <c r="G5" s="104">
        <f>Parameters!$AE$14</f>
        <v>4.4632690347495857E-4</v>
      </c>
      <c r="H5" s="107">
        <v>15</v>
      </c>
      <c r="I5" s="147">
        <f>Parameters!$AC$14</f>
        <v>77.579379579581726</v>
      </c>
    </row>
    <row r="6" spans="1:12" ht="31.5" x14ac:dyDescent="0.25">
      <c r="A6" s="38" t="s">
        <v>71</v>
      </c>
      <c r="B6" s="38" t="s">
        <v>32</v>
      </c>
      <c r="C6" s="38" t="s">
        <v>72</v>
      </c>
      <c r="D6" s="38" t="s">
        <v>296</v>
      </c>
      <c r="E6" s="38" t="s">
        <v>380</v>
      </c>
    </row>
    <row r="7" spans="1:12" x14ac:dyDescent="0.2">
      <c r="A7" s="1">
        <v>1</v>
      </c>
    </row>
    <row r="8" spans="1:12" x14ac:dyDescent="0.2">
      <c r="A8" s="1">
        <v>2</v>
      </c>
    </row>
    <row r="9" spans="1:12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0.63759999999999994</v>
      </c>
    </row>
    <row r="10" spans="1:12" x14ac:dyDescent="0.2">
      <c r="A10" s="1">
        <v>4</v>
      </c>
      <c r="B10" s="8"/>
      <c r="C10" s="26"/>
      <c r="D10" s="26">
        <f t="shared" ref="D10:D41" si="1">E$4/E10</f>
        <v>26.292335115864525</v>
      </c>
      <c r="E10" s="4">
        <f t="shared" si="0"/>
        <v>0.67320000000000002</v>
      </c>
    </row>
    <row r="11" spans="1:12" x14ac:dyDescent="0.2">
      <c r="A11" s="1">
        <v>5</v>
      </c>
      <c r="B11" s="8"/>
      <c r="C11" s="26"/>
      <c r="D11" s="26">
        <f t="shared" si="1"/>
        <v>25.035360678925034</v>
      </c>
      <c r="E11" s="4">
        <f t="shared" si="0"/>
        <v>0.70699999999999996</v>
      </c>
    </row>
    <row r="12" spans="1:12" x14ac:dyDescent="0.2">
      <c r="A12" s="1">
        <v>6</v>
      </c>
      <c r="B12" s="8"/>
      <c r="C12" s="26"/>
      <c r="D12" s="26">
        <f t="shared" si="1"/>
        <v>23.944805194805195</v>
      </c>
      <c r="E12" s="4">
        <f t="shared" si="0"/>
        <v>0.73919999999999997</v>
      </c>
    </row>
    <row r="13" spans="1:12" x14ac:dyDescent="0.2">
      <c r="A13" s="1">
        <v>7</v>
      </c>
      <c r="B13" s="8"/>
      <c r="C13" s="26"/>
      <c r="D13" s="26">
        <f t="shared" si="1"/>
        <v>22.9989604989605</v>
      </c>
      <c r="E13" s="4">
        <f t="shared" si="0"/>
        <v>0.76959999999999995</v>
      </c>
    </row>
    <row r="14" spans="1:12" x14ac:dyDescent="0.2">
      <c r="A14" s="1">
        <v>8</v>
      </c>
      <c r="B14" s="8"/>
      <c r="C14" s="26"/>
      <c r="D14" s="26">
        <f t="shared" si="1"/>
        <v>22.169338677354709</v>
      </c>
      <c r="E14" s="4">
        <f t="shared" si="0"/>
        <v>0.7984</v>
      </c>
    </row>
    <row r="15" spans="1:12" x14ac:dyDescent="0.2">
      <c r="A15" s="1">
        <v>9</v>
      </c>
      <c r="B15" s="8"/>
      <c r="C15" s="26"/>
      <c r="D15" s="26">
        <f t="shared" si="1"/>
        <v>21.444148291737338</v>
      </c>
      <c r="E15" s="4">
        <f t="shared" si="0"/>
        <v>0.82540000000000002</v>
      </c>
    </row>
    <row r="16" spans="1:12" x14ac:dyDescent="0.2">
      <c r="A16" s="1">
        <v>10</v>
      </c>
      <c r="B16" s="8"/>
      <c r="C16" s="26"/>
      <c r="D16" s="26">
        <f t="shared" si="1"/>
        <v>20.803949224259519</v>
      </c>
      <c r="E16" s="4">
        <f t="shared" si="0"/>
        <v>0.8508</v>
      </c>
    </row>
    <row r="17" spans="1:5" x14ac:dyDescent="0.2">
      <c r="A17" s="1">
        <v>11</v>
      </c>
      <c r="B17" s="8"/>
      <c r="C17" s="26"/>
      <c r="D17" s="26">
        <f t="shared" si="1"/>
        <v>20.242451967063129</v>
      </c>
      <c r="E17" s="4">
        <f t="shared" si="0"/>
        <v>0.87439999999999996</v>
      </c>
    </row>
    <row r="18" spans="1:5" x14ac:dyDescent="0.2">
      <c r="A18" s="1">
        <v>12</v>
      </c>
      <c r="B18" s="8"/>
      <c r="C18" s="26"/>
      <c r="D18" s="26">
        <f t="shared" si="1"/>
        <v>19.745649263721553</v>
      </c>
      <c r="E18" s="4">
        <f t="shared" si="0"/>
        <v>0.89639999999999997</v>
      </c>
    </row>
    <row r="19" spans="1:5" x14ac:dyDescent="0.2">
      <c r="A19" s="1">
        <v>13</v>
      </c>
      <c r="B19" s="8"/>
      <c r="C19" s="26"/>
      <c r="D19" s="26">
        <f t="shared" si="1"/>
        <v>19.310495308749726</v>
      </c>
      <c r="E19" s="4">
        <f t="shared" si="0"/>
        <v>0.91659999999999997</v>
      </c>
    </row>
    <row r="20" spans="1:5" x14ac:dyDescent="0.2">
      <c r="A20" s="1">
        <v>14</v>
      </c>
      <c r="B20" s="8"/>
      <c r="C20" s="26"/>
      <c r="D20" s="26">
        <f t="shared" si="1"/>
        <v>18.926432848588536</v>
      </c>
      <c r="E20" s="4">
        <f t="shared" si="0"/>
        <v>0.93520000000000003</v>
      </c>
    </row>
    <row r="21" spans="1:5" x14ac:dyDescent="0.2">
      <c r="A21" s="1">
        <v>15</v>
      </c>
      <c r="B21" s="8"/>
      <c r="C21" s="26"/>
      <c r="D21" s="26">
        <f t="shared" si="1"/>
        <v>18.592436974789916</v>
      </c>
      <c r="E21" s="4">
        <f t="shared" si="0"/>
        <v>0.95199999999999996</v>
      </c>
    </row>
    <row r="22" spans="1:5" x14ac:dyDescent="0.2">
      <c r="A22" s="1">
        <v>16</v>
      </c>
      <c r="B22" s="8"/>
      <c r="C22" s="26"/>
      <c r="D22" s="26">
        <f t="shared" si="1"/>
        <v>18.285123966942148</v>
      </c>
      <c r="E22" s="4">
        <f t="shared" si="0"/>
        <v>0.96799999999999997</v>
      </c>
    </row>
    <row r="23" spans="1:5" x14ac:dyDescent="0.2">
      <c r="A23" s="1">
        <v>17</v>
      </c>
      <c r="B23" s="8"/>
      <c r="C23" s="26"/>
      <c r="D23" s="26">
        <f t="shared" si="1"/>
        <v>17.987804878048781</v>
      </c>
      <c r="E23" s="4">
        <f t="shared" si="0"/>
        <v>0.98399999999999999</v>
      </c>
    </row>
    <row r="24" spans="1:5" x14ac:dyDescent="0.2">
      <c r="A24" s="1">
        <v>18</v>
      </c>
      <c r="B24" s="8"/>
      <c r="C24" s="26"/>
      <c r="D24" s="26">
        <f t="shared" si="1"/>
        <v>17.771084337349397</v>
      </c>
      <c r="E24" s="4">
        <f t="shared" si="0"/>
        <v>0.996</v>
      </c>
    </row>
    <row r="25" spans="1:5" x14ac:dyDescent="0.2">
      <c r="A25" s="1">
        <v>19</v>
      </c>
      <c r="B25" s="8"/>
      <c r="C25" s="26"/>
      <c r="D25" s="26">
        <f t="shared" si="1"/>
        <v>17.7</v>
      </c>
      <c r="E25" s="4">
        <f t="shared" si="0"/>
        <v>1</v>
      </c>
    </row>
    <row r="26" spans="1:5" x14ac:dyDescent="0.2">
      <c r="A26" s="1">
        <v>20</v>
      </c>
      <c r="B26" s="8"/>
      <c r="C26" s="26"/>
      <c r="D26" s="26">
        <f t="shared" si="1"/>
        <v>17.7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17.7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17.7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17.7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17.7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17.7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17.7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17.7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17.7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17.7</v>
      </c>
      <c r="E35" s="4">
        <f t="shared" si="2"/>
        <v>1</v>
      </c>
    </row>
    <row r="36" spans="1:5" x14ac:dyDescent="0.2">
      <c r="A36" s="1">
        <v>30</v>
      </c>
      <c r="B36" s="8"/>
      <c r="C36" s="26"/>
      <c r="D36" s="26">
        <f t="shared" si="1"/>
        <v>17.7017701770177</v>
      </c>
      <c r="E36" s="4">
        <f t="shared" si="2"/>
        <v>0.99990000000000001</v>
      </c>
    </row>
    <row r="37" spans="1:5" x14ac:dyDescent="0.2">
      <c r="A37" s="1">
        <v>31</v>
      </c>
      <c r="B37" s="8"/>
      <c r="C37" s="26"/>
      <c r="D37" s="26">
        <f t="shared" si="1"/>
        <v>17.714171337069654</v>
      </c>
      <c r="E37" s="4">
        <f t="shared" si="2"/>
        <v>0.99919999999999998</v>
      </c>
    </row>
    <row r="38" spans="1:5" x14ac:dyDescent="0.2">
      <c r="A38" s="1">
        <v>32</v>
      </c>
      <c r="B38" s="8"/>
      <c r="C38" s="26"/>
      <c r="D38" s="26">
        <f t="shared" si="1"/>
        <v>17.733694018635408</v>
      </c>
      <c r="E38" s="4">
        <f t="shared" si="2"/>
        <v>0.99809999999999999</v>
      </c>
    </row>
    <row r="39" spans="1:5" x14ac:dyDescent="0.2">
      <c r="A39" s="1">
        <v>33</v>
      </c>
      <c r="B39" s="8"/>
      <c r="C39" s="26"/>
      <c r="D39" s="26">
        <f t="shared" si="1"/>
        <v>17.762167586552934</v>
      </c>
      <c r="E39" s="4">
        <f t="shared" si="2"/>
        <v>0.99650000000000005</v>
      </c>
    </row>
    <row r="40" spans="1:5" x14ac:dyDescent="0.2">
      <c r="A40" s="1">
        <v>34</v>
      </c>
      <c r="B40" s="8"/>
      <c r="C40" s="26"/>
      <c r="D40" s="26">
        <f t="shared" si="1"/>
        <v>17.801468369707333</v>
      </c>
      <c r="E40" s="4">
        <f t="shared" si="2"/>
        <v>0.99429999999999996</v>
      </c>
    </row>
    <row r="41" spans="1:5" x14ac:dyDescent="0.2">
      <c r="A41" s="1">
        <v>35</v>
      </c>
      <c r="B41" s="8"/>
      <c r="C41" s="26"/>
      <c r="D41" s="26">
        <f t="shared" si="1"/>
        <v>17.849939491730535</v>
      </c>
      <c r="E41" s="4">
        <f t="shared" si="2"/>
        <v>0.99160000000000004</v>
      </c>
    </row>
    <row r="42" spans="1:5" x14ac:dyDescent="0.2">
      <c r="A42" s="1">
        <v>36</v>
      </c>
      <c r="B42" s="8"/>
      <c r="C42" s="26"/>
      <c r="D42" s="26">
        <f t="shared" ref="D42:D73" si="3">E$4/E42</f>
        <v>17.907729664103602</v>
      </c>
      <c r="E42" s="4">
        <f t="shared" si="2"/>
        <v>0.98839999999999995</v>
      </c>
    </row>
    <row r="43" spans="1:5" x14ac:dyDescent="0.2">
      <c r="A43" s="1">
        <v>37</v>
      </c>
      <c r="B43" s="8"/>
      <c r="C43" s="26"/>
      <c r="D43" s="26">
        <f t="shared" si="3"/>
        <v>17.975017771910224</v>
      </c>
      <c r="E43" s="4">
        <f t="shared" si="2"/>
        <v>0.98470000000000002</v>
      </c>
    </row>
    <row r="44" spans="1:5" x14ac:dyDescent="0.2">
      <c r="A44" s="1">
        <v>38</v>
      </c>
      <c r="B44" s="8"/>
      <c r="C44" s="26"/>
      <c r="D44" s="26">
        <f t="shared" si="3"/>
        <v>18.052014278429372</v>
      </c>
      <c r="E44" s="4">
        <f t="shared" si="2"/>
        <v>0.98050000000000004</v>
      </c>
    </row>
    <row r="45" spans="1:5" x14ac:dyDescent="0.2">
      <c r="A45" s="1">
        <v>39</v>
      </c>
      <c r="B45" s="8"/>
      <c r="C45" s="26"/>
      <c r="D45" s="26">
        <f t="shared" si="3"/>
        <v>18.138962902234063</v>
      </c>
      <c r="E45" s="4">
        <f t="shared" si="2"/>
        <v>0.9758</v>
      </c>
    </row>
    <row r="46" spans="1:5" x14ac:dyDescent="0.2">
      <c r="A46" s="1">
        <v>40</v>
      </c>
      <c r="B46" s="8"/>
      <c r="C46" s="26"/>
      <c r="D46" s="26">
        <f t="shared" si="3"/>
        <v>18.236142592211003</v>
      </c>
      <c r="E46" s="4">
        <f t="shared" si="2"/>
        <v>0.97060000000000002</v>
      </c>
    </row>
    <row r="47" spans="1:5" x14ac:dyDescent="0.2">
      <c r="A47" s="1">
        <v>41</v>
      </c>
      <c r="B47" s="8"/>
      <c r="C47" s="26"/>
      <c r="D47" s="26">
        <f t="shared" si="3"/>
        <v>18.345771144278608</v>
      </c>
      <c r="E47" s="4">
        <f t="shared" si="2"/>
        <v>0.96479999999999999</v>
      </c>
    </row>
    <row r="48" spans="1:5" x14ac:dyDescent="0.2">
      <c r="A48" s="1">
        <v>42</v>
      </c>
      <c r="B48" s="8"/>
      <c r="C48" s="26"/>
      <c r="D48" s="26">
        <f t="shared" si="3"/>
        <v>18.464427289797619</v>
      </c>
      <c r="E48" s="4">
        <f t="shared" si="2"/>
        <v>0.95860000000000001</v>
      </c>
    </row>
    <row r="49" spans="1:5" x14ac:dyDescent="0.2">
      <c r="A49" s="1">
        <v>43</v>
      </c>
      <c r="B49" s="8"/>
      <c r="C49" s="26"/>
      <c r="D49" s="26">
        <f t="shared" si="3"/>
        <v>18.596343769699516</v>
      </c>
      <c r="E49" s="4">
        <f t="shared" si="2"/>
        <v>0.95179999999999998</v>
      </c>
    </row>
    <row r="50" spans="1:5" x14ac:dyDescent="0.2">
      <c r="A50" s="1">
        <v>44</v>
      </c>
      <c r="B50" s="8"/>
      <c r="C50" s="26"/>
      <c r="D50" s="26">
        <f t="shared" si="3"/>
        <v>18.740074113287452</v>
      </c>
      <c r="E50" s="4">
        <f t="shared" si="2"/>
        <v>0.94450000000000001</v>
      </c>
    </row>
    <row r="51" spans="1:5" x14ac:dyDescent="0.2">
      <c r="A51" s="1">
        <v>45</v>
      </c>
      <c r="B51" s="8"/>
      <c r="C51" s="26"/>
      <c r="D51" s="26">
        <f t="shared" si="3"/>
        <v>18.896124693071421</v>
      </c>
      <c r="E51" s="4">
        <f t="shared" si="2"/>
        <v>0.93669999999999998</v>
      </c>
    </row>
    <row r="52" spans="1:5" x14ac:dyDescent="0.2">
      <c r="A52" s="1">
        <v>46</v>
      </c>
      <c r="B52" s="8"/>
      <c r="C52" s="26"/>
      <c r="D52" s="26">
        <f t="shared" si="3"/>
        <v>19.065058164584229</v>
      </c>
      <c r="E52" s="4">
        <f t="shared" si="2"/>
        <v>0.9284</v>
      </c>
    </row>
    <row r="53" spans="1:5" x14ac:dyDescent="0.2">
      <c r="A53" s="1">
        <v>47</v>
      </c>
      <c r="B53" s="8"/>
      <c r="C53" s="26"/>
      <c r="D53" s="26">
        <f t="shared" si="3"/>
        <v>19.249592169657422</v>
      </c>
      <c r="E53" s="4">
        <f t="shared" si="2"/>
        <v>0.91949999999999998</v>
      </c>
    </row>
    <row r="54" spans="1:5" x14ac:dyDescent="0.2">
      <c r="A54" s="1">
        <v>48</v>
      </c>
      <c r="B54" s="8"/>
      <c r="C54" s="26"/>
      <c r="D54" s="26">
        <f t="shared" si="3"/>
        <v>19.446275543836517</v>
      </c>
      <c r="E54" s="4">
        <f t="shared" si="2"/>
        <v>0.91020000000000001</v>
      </c>
    </row>
    <row r="55" spans="1:5" x14ac:dyDescent="0.2">
      <c r="A55" s="1">
        <v>49</v>
      </c>
      <c r="B55" s="8"/>
      <c r="C55" s="26"/>
      <c r="D55" s="26">
        <f t="shared" si="3"/>
        <v>19.655746807329262</v>
      </c>
      <c r="E55" s="4">
        <f t="shared" si="2"/>
        <v>0.90049999999999997</v>
      </c>
    </row>
    <row r="56" spans="1:5" x14ac:dyDescent="0.2">
      <c r="A56" s="1">
        <v>50</v>
      </c>
      <c r="B56" s="8"/>
      <c r="C56" s="26"/>
      <c r="D56" s="26">
        <f t="shared" si="3"/>
        <v>19.872010778039741</v>
      </c>
      <c r="E56" s="4">
        <f t="shared" si="2"/>
        <v>0.89070000000000005</v>
      </c>
    </row>
    <row r="57" spans="1:5" x14ac:dyDescent="0.2">
      <c r="A57" s="1">
        <v>51</v>
      </c>
      <c r="B57" s="8"/>
      <c r="C57" s="26"/>
      <c r="D57" s="26">
        <f t="shared" si="3"/>
        <v>20.093086615960949</v>
      </c>
      <c r="E57" s="4">
        <f t="shared" si="2"/>
        <v>0.88090000000000002</v>
      </c>
    </row>
    <row r="58" spans="1:5" x14ac:dyDescent="0.2">
      <c r="A58" s="1">
        <v>52</v>
      </c>
      <c r="B58" s="8"/>
      <c r="C58" s="26"/>
      <c r="D58" s="26">
        <f t="shared" si="3"/>
        <v>20.316804407713498</v>
      </c>
      <c r="E58" s="4">
        <f t="shared" si="2"/>
        <v>0.87119999999999997</v>
      </c>
    </row>
    <row r="59" spans="1:5" x14ac:dyDescent="0.2">
      <c r="A59" s="1">
        <v>53</v>
      </c>
      <c r="B59" s="8"/>
      <c r="C59" s="26"/>
      <c r="D59" s="26">
        <f t="shared" si="3"/>
        <v>20.547945205479451</v>
      </c>
      <c r="E59" s="4">
        <f t="shared" si="2"/>
        <v>0.86140000000000005</v>
      </c>
    </row>
    <row r="60" spans="1:5" x14ac:dyDescent="0.2">
      <c r="A60" s="1">
        <v>54</v>
      </c>
      <c r="B60" s="8"/>
      <c r="C60" s="26"/>
      <c r="D60" s="26">
        <f t="shared" si="3"/>
        <v>20.784405824330669</v>
      </c>
      <c r="E60" s="4">
        <f t="shared" si="2"/>
        <v>0.85160000000000002</v>
      </c>
    </row>
    <row r="61" spans="1:5" x14ac:dyDescent="0.2">
      <c r="A61" s="1">
        <v>55</v>
      </c>
      <c r="B61" s="8"/>
      <c r="C61" s="26"/>
      <c r="D61" s="26">
        <f t="shared" si="3"/>
        <v>21.026372059871704</v>
      </c>
      <c r="E61" s="4">
        <f t="shared" si="2"/>
        <v>0.84179999999999999</v>
      </c>
    </row>
    <row r="62" spans="1:5" x14ac:dyDescent="0.2">
      <c r="A62" s="1">
        <v>56</v>
      </c>
      <c r="B62" s="8"/>
      <c r="C62" s="26"/>
      <c r="D62" s="26">
        <f t="shared" si="3"/>
        <v>21.27148179305372</v>
      </c>
      <c r="E62" s="4">
        <f t="shared" si="2"/>
        <v>0.83209999999999995</v>
      </c>
    </row>
    <row r="63" spans="1:5" x14ac:dyDescent="0.2">
      <c r="A63" s="1">
        <v>57</v>
      </c>
      <c r="B63" s="8"/>
      <c r="C63" s="26"/>
      <c r="D63" s="26">
        <f t="shared" si="3"/>
        <v>21.524990879241152</v>
      </c>
      <c r="E63" s="4">
        <f t="shared" si="2"/>
        <v>0.82230000000000003</v>
      </c>
    </row>
    <row r="64" spans="1:5" x14ac:dyDescent="0.2">
      <c r="A64" s="1">
        <v>58</v>
      </c>
      <c r="B64" s="8"/>
      <c r="C64" s="26"/>
      <c r="D64" s="26">
        <f t="shared" si="3"/>
        <v>21.784615384615385</v>
      </c>
      <c r="E64" s="4">
        <f t="shared" si="2"/>
        <v>0.8125</v>
      </c>
    </row>
    <row r="65" spans="1:5" x14ac:dyDescent="0.2">
      <c r="A65" s="1">
        <v>59</v>
      </c>
      <c r="B65" s="8"/>
      <c r="C65" s="26"/>
      <c r="D65" s="26">
        <f t="shared" si="3"/>
        <v>22.047832585949177</v>
      </c>
      <c r="E65" s="4">
        <f t="shared" ref="E65:E96" si="4">ROUND(1-IF(A65&lt;I$3,0,IF(A65&lt;I$4,G$3*(A65-I$3)^2,G$2+G$4*(A65-I$4)+(A65&gt;I$5)*G$5*(A65-I$5)^2)),4)</f>
        <v>0.80279999999999996</v>
      </c>
    </row>
    <row r="66" spans="1:5" x14ac:dyDescent="0.2">
      <c r="A66" s="1">
        <v>60</v>
      </c>
      <c r="B66" s="8"/>
      <c r="C66" s="26"/>
      <c r="D66" s="26">
        <f t="shared" si="3"/>
        <v>22.320302648171499</v>
      </c>
      <c r="E66" s="4">
        <f t="shared" si="4"/>
        <v>0.79300000000000004</v>
      </c>
    </row>
    <row r="67" spans="1:5" x14ac:dyDescent="0.2">
      <c r="A67" s="1">
        <v>61</v>
      </c>
      <c r="B67" s="8"/>
      <c r="C67" s="26"/>
      <c r="D67" s="26">
        <f t="shared" si="3"/>
        <v>22.599591419816139</v>
      </c>
      <c r="E67" s="4">
        <f t="shared" si="4"/>
        <v>0.78320000000000001</v>
      </c>
    </row>
    <row r="68" spans="1:5" x14ac:dyDescent="0.2">
      <c r="A68" s="1">
        <v>62</v>
      </c>
      <c r="B68" s="8"/>
      <c r="C68" s="26"/>
      <c r="D68" s="26">
        <f t="shared" si="3"/>
        <v>22.882999353587589</v>
      </c>
      <c r="E68" s="4">
        <f t="shared" si="4"/>
        <v>0.77349999999999997</v>
      </c>
    </row>
    <row r="69" spans="1:5" x14ac:dyDescent="0.2">
      <c r="A69" s="1">
        <v>63</v>
      </c>
      <c r="B69" s="8"/>
      <c r="C69" s="26"/>
      <c r="D69" s="26">
        <f t="shared" si="3"/>
        <v>23.176640041901269</v>
      </c>
      <c r="E69" s="4">
        <f t="shared" si="4"/>
        <v>0.76370000000000005</v>
      </c>
    </row>
    <row r="70" spans="1:5" x14ac:dyDescent="0.2">
      <c r="A70" s="1">
        <v>64</v>
      </c>
      <c r="B70" s="8"/>
      <c r="C70" s="26"/>
      <c r="D70" s="26">
        <f t="shared" si="3"/>
        <v>23.477914842817349</v>
      </c>
      <c r="E70" s="4">
        <f t="shared" si="4"/>
        <v>0.75390000000000001</v>
      </c>
    </row>
    <row r="71" spans="1:5" x14ac:dyDescent="0.2">
      <c r="A71" s="1">
        <v>65</v>
      </c>
      <c r="B71" s="8"/>
      <c r="C71" s="26"/>
      <c r="D71" s="26">
        <f t="shared" si="3"/>
        <v>23.7871253863728</v>
      </c>
      <c r="E71" s="4">
        <f t="shared" si="4"/>
        <v>0.74409999999999998</v>
      </c>
    </row>
    <row r="72" spans="1:5" x14ac:dyDescent="0.2">
      <c r="A72" s="1">
        <v>66</v>
      </c>
      <c r="B72" s="8"/>
      <c r="C72" s="26"/>
      <c r="D72" s="26">
        <f t="shared" si="3"/>
        <v>24.101307189542482</v>
      </c>
      <c r="E72" s="4">
        <f t="shared" si="4"/>
        <v>0.73440000000000005</v>
      </c>
    </row>
    <row r="73" spans="1:5" x14ac:dyDescent="0.2">
      <c r="A73" s="1">
        <v>67</v>
      </c>
      <c r="B73" s="8"/>
      <c r="C73" s="26"/>
      <c r="D73" s="26">
        <f t="shared" si="3"/>
        <v>24.427270218051337</v>
      </c>
      <c r="E73" s="4">
        <f t="shared" si="4"/>
        <v>0.72460000000000002</v>
      </c>
    </row>
    <row r="74" spans="1:5" x14ac:dyDescent="0.2">
      <c r="A74" s="1">
        <v>68</v>
      </c>
      <c r="B74" s="8"/>
      <c r="C74" s="26"/>
      <c r="D74" s="26">
        <f t="shared" ref="D74:D105" si="5">E$4/E74</f>
        <v>24.76217123670957</v>
      </c>
      <c r="E74" s="4">
        <f t="shared" si="4"/>
        <v>0.71479999999999999</v>
      </c>
    </row>
    <row r="75" spans="1:5" x14ac:dyDescent="0.2">
      <c r="A75" s="1">
        <v>69</v>
      </c>
      <c r="B75" s="8"/>
      <c r="C75" s="26"/>
      <c r="D75" s="26">
        <f t="shared" si="5"/>
        <v>25.10282229470997</v>
      </c>
      <c r="E75" s="4">
        <f t="shared" si="4"/>
        <v>0.70509999999999995</v>
      </c>
    </row>
    <row r="76" spans="1:5" x14ac:dyDescent="0.2">
      <c r="A76" s="1">
        <v>70</v>
      </c>
      <c r="B76" s="8"/>
      <c r="C76" s="26"/>
      <c r="D76" s="26">
        <f t="shared" si="5"/>
        <v>25.456637422695238</v>
      </c>
      <c r="E76" s="4">
        <f t="shared" si="4"/>
        <v>0.69530000000000003</v>
      </c>
    </row>
    <row r="77" spans="1:5" x14ac:dyDescent="0.2">
      <c r="A77" s="1">
        <v>71</v>
      </c>
      <c r="B77" s="8"/>
      <c r="C77" s="26"/>
      <c r="D77" s="26">
        <f t="shared" si="5"/>
        <v>25.820568927789932</v>
      </c>
      <c r="E77" s="4">
        <f t="shared" si="4"/>
        <v>0.6855</v>
      </c>
    </row>
    <row r="78" spans="1:5" x14ac:dyDescent="0.2">
      <c r="A78" s="1">
        <v>72</v>
      </c>
      <c r="B78" s="8"/>
      <c r="C78" s="26"/>
      <c r="D78" s="26">
        <f t="shared" si="5"/>
        <v>26.195056977948795</v>
      </c>
      <c r="E78" s="4">
        <f t="shared" si="4"/>
        <v>0.67569999999999997</v>
      </c>
    </row>
    <row r="79" spans="1:5" x14ac:dyDescent="0.2">
      <c r="A79" s="1">
        <v>73</v>
      </c>
      <c r="B79" s="8"/>
      <c r="C79" s="26"/>
      <c r="D79" s="26">
        <f t="shared" si="5"/>
        <v>26.576576576576574</v>
      </c>
      <c r="E79" s="4">
        <f t="shared" si="4"/>
        <v>0.66600000000000004</v>
      </c>
    </row>
    <row r="80" spans="1:5" x14ac:dyDescent="0.2">
      <c r="A80" s="1">
        <v>74</v>
      </c>
      <c r="B80" s="8"/>
      <c r="C80" s="26"/>
      <c r="D80" s="26">
        <f t="shared" si="5"/>
        <v>26.973483693995732</v>
      </c>
      <c r="E80" s="4">
        <f t="shared" si="4"/>
        <v>0.65620000000000001</v>
      </c>
    </row>
    <row r="81" spans="1:5" x14ac:dyDescent="0.2">
      <c r="A81" s="1">
        <v>75</v>
      </c>
      <c r="B81" s="8"/>
      <c r="C81" s="26"/>
      <c r="D81" s="26">
        <f t="shared" si="5"/>
        <v>27.382425742574256</v>
      </c>
      <c r="E81" s="4">
        <f t="shared" si="4"/>
        <v>0.64639999999999997</v>
      </c>
    </row>
    <row r="82" spans="1:5" x14ac:dyDescent="0.2">
      <c r="A82" s="1">
        <v>76</v>
      </c>
      <c r="B82" s="8"/>
      <c r="C82" s="26"/>
      <c r="D82" s="26">
        <f t="shared" si="5"/>
        <v>27.79959164441652</v>
      </c>
      <c r="E82" s="4">
        <f t="shared" si="4"/>
        <v>0.63670000000000004</v>
      </c>
    </row>
    <row r="83" spans="1:5" x14ac:dyDescent="0.2">
      <c r="A83" s="1">
        <v>77</v>
      </c>
      <c r="B83" s="8"/>
      <c r="C83" s="26"/>
      <c r="D83" s="26">
        <f t="shared" si="5"/>
        <v>28.234168128888179</v>
      </c>
      <c r="E83" s="4">
        <f t="shared" si="4"/>
        <v>0.62690000000000001</v>
      </c>
    </row>
    <row r="84" spans="1:5" x14ac:dyDescent="0.2">
      <c r="A84" s="1">
        <v>78</v>
      </c>
      <c r="B84" s="8"/>
      <c r="C84" s="26"/>
      <c r="D84" s="26">
        <f t="shared" si="5"/>
        <v>28.687196110210696</v>
      </c>
      <c r="E84" s="4">
        <f t="shared" si="4"/>
        <v>0.61699999999999999</v>
      </c>
    </row>
    <row r="85" spans="1:5" x14ac:dyDescent="0.2">
      <c r="A85" s="1">
        <v>79</v>
      </c>
      <c r="B85" s="8"/>
      <c r="C85" s="26"/>
      <c r="D85" s="26">
        <f t="shared" si="5"/>
        <v>29.183841714756799</v>
      </c>
      <c r="E85" s="4">
        <f t="shared" si="4"/>
        <v>0.60650000000000004</v>
      </c>
    </row>
    <row r="86" spans="1:5" x14ac:dyDescent="0.2">
      <c r="A86" s="1">
        <v>80</v>
      </c>
      <c r="B86" s="8"/>
      <c r="C86" s="26"/>
      <c r="D86" s="26">
        <f t="shared" si="5"/>
        <v>29.747899159663866</v>
      </c>
      <c r="E86" s="4">
        <f t="shared" si="4"/>
        <v>0.59499999999999997</v>
      </c>
    </row>
    <row r="87" spans="1:5" x14ac:dyDescent="0.2">
      <c r="A87" s="1">
        <v>81</v>
      </c>
      <c r="B87" s="8"/>
      <c r="C87" s="26"/>
      <c r="D87" s="26">
        <f t="shared" si="5"/>
        <v>30.381050463439752</v>
      </c>
      <c r="E87" s="4">
        <f t="shared" si="4"/>
        <v>0.58260000000000001</v>
      </c>
    </row>
    <row r="88" spans="1:5" x14ac:dyDescent="0.2">
      <c r="A88" s="1">
        <v>82</v>
      </c>
      <c r="B88" s="8"/>
      <c r="C88" s="26"/>
      <c r="D88" s="26">
        <f t="shared" si="5"/>
        <v>31.090813279466008</v>
      </c>
      <c r="E88" s="4">
        <f t="shared" si="4"/>
        <v>0.56930000000000003</v>
      </c>
    </row>
    <row r="89" spans="1:5" x14ac:dyDescent="0.2">
      <c r="A89" s="1">
        <v>83</v>
      </c>
      <c r="B89" s="8"/>
      <c r="C89" s="26"/>
      <c r="D89" s="26">
        <f t="shared" si="5"/>
        <v>31.880403458213255</v>
      </c>
      <c r="E89" s="4">
        <f t="shared" si="4"/>
        <v>0.55520000000000003</v>
      </c>
    </row>
    <row r="90" spans="1:5" x14ac:dyDescent="0.2">
      <c r="A90" s="1">
        <v>84</v>
      </c>
      <c r="B90" s="8"/>
      <c r="C90" s="26"/>
      <c r="D90" s="26">
        <f t="shared" si="5"/>
        <v>32.771708942788372</v>
      </c>
      <c r="E90" s="4">
        <f t="shared" si="4"/>
        <v>0.54010000000000002</v>
      </c>
    </row>
    <row r="91" spans="1:5" x14ac:dyDescent="0.2">
      <c r="A91" s="1">
        <v>85</v>
      </c>
      <c r="B91" s="8"/>
      <c r="C91" s="26"/>
      <c r="D91" s="26">
        <f t="shared" si="5"/>
        <v>33.765738267836703</v>
      </c>
      <c r="E91" s="4">
        <f t="shared" si="4"/>
        <v>0.5242</v>
      </c>
    </row>
    <row r="92" spans="1:5" x14ac:dyDescent="0.2">
      <c r="A92" s="1">
        <v>86</v>
      </c>
      <c r="B92" s="8"/>
      <c r="C92" s="26"/>
      <c r="D92" s="26">
        <f t="shared" si="5"/>
        <v>34.890597279716147</v>
      </c>
      <c r="E92" s="4">
        <f t="shared" si="4"/>
        <v>0.50729999999999997</v>
      </c>
    </row>
    <row r="93" spans="1:5" x14ac:dyDescent="0.2">
      <c r="A93" s="1">
        <v>87</v>
      </c>
      <c r="B93" s="8"/>
      <c r="C93" s="26"/>
      <c r="D93" s="26">
        <f t="shared" si="5"/>
        <v>36.151960784313722</v>
      </c>
      <c r="E93" s="4">
        <f t="shared" si="4"/>
        <v>0.48959999999999998</v>
      </c>
    </row>
    <row r="94" spans="1:5" x14ac:dyDescent="0.2">
      <c r="A94" s="1">
        <v>88</v>
      </c>
      <c r="B94" s="8"/>
      <c r="C94" s="26"/>
      <c r="D94" s="26">
        <f t="shared" si="5"/>
        <v>37.579617834394902</v>
      </c>
      <c r="E94" s="4">
        <f t="shared" si="4"/>
        <v>0.47099999999999997</v>
      </c>
    </row>
    <row r="95" spans="1:5" x14ac:dyDescent="0.2">
      <c r="A95" s="1">
        <v>89</v>
      </c>
      <c r="B95" s="8"/>
      <c r="C95" s="26"/>
      <c r="D95" s="26">
        <f t="shared" si="5"/>
        <v>39.211342490031008</v>
      </c>
      <c r="E95" s="4">
        <f t="shared" si="4"/>
        <v>0.45140000000000002</v>
      </c>
    </row>
    <row r="96" spans="1:5" x14ac:dyDescent="0.2">
      <c r="A96" s="1">
        <v>90</v>
      </c>
      <c r="B96" s="8"/>
      <c r="C96" s="26"/>
      <c r="D96" s="26">
        <f t="shared" si="5"/>
        <v>41.067285382830626</v>
      </c>
      <c r="E96" s="4">
        <f t="shared" si="4"/>
        <v>0.43099999999999999</v>
      </c>
    </row>
    <row r="97" spans="1:5" x14ac:dyDescent="0.2">
      <c r="A97" s="1">
        <v>91</v>
      </c>
      <c r="B97" s="8"/>
      <c r="C97" s="26"/>
      <c r="D97" s="26">
        <f t="shared" si="5"/>
        <v>43.20234317793507</v>
      </c>
      <c r="E97" s="4">
        <f t="shared" ref="E97:E106" si="6">ROUND(1-IF(A97&lt;I$3,0,IF(A97&lt;I$4,G$3*(A97-I$3)^2,G$2+G$4*(A97-I$4)+(A97&gt;I$5)*G$5*(A97-I$5)^2)),4)</f>
        <v>0.40970000000000001</v>
      </c>
    </row>
    <row r="98" spans="1:5" x14ac:dyDescent="0.2">
      <c r="A98" s="1">
        <v>92</v>
      </c>
      <c r="B98" s="8"/>
      <c r="C98" s="26"/>
      <c r="D98" s="26">
        <f t="shared" si="5"/>
        <v>45.677419354838705</v>
      </c>
      <c r="E98" s="4">
        <f t="shared" si="6"/>
        <v>0.38750000000000001</v>
      </c>
    </row>
    <row r="99" spans="1:5" x14ac:dyDescent="0.2">
      <c r="A99" s="1">
        <v>93</v>
      </c>
      <c r="B99" s="8"/>
      <c r="C99" s="26"/>
      <c r="D99" s="26">
        <f t="shared" si="5"/>
        <v>48.572996706915475</v>
      </c>
      <c r="E99" s="4">
        <f t="shared" si="6"/>
        <v>0.3644</v>
      </c>
    </row>
    <row r="100" spans="1:5" x14ac:dyDescent="0.2">
      <c r="A100" s="1">
        <v>94</v>
      </c>
      <c r="C100" s="26"/>
      <c r="D100" s="26">
        <f t="shared" si="5"/>
        <v>51.982378854625544</v>
      </c>
      <c r="E100" s="4">
        <f t="shared" si="6"/>
        <v>0.34050000000000002</v>
      </c>
    </row>
    <row r="101" spans="1:5" x14ac:dyDescent="0.2">
      <c r="A101" s="1">
        <v>95</v>
      </c>
      <c r="B101" s="8"/>
      <c r="C101" s="26"/>
      <c r="D101" s="26">
        <f t="shared" si="5"/>
        <v>56.083650190114071</v>
      </c>
      <c r="E101" s="4">
        <f t="shared" si="6"/>
        <v>0.31559999999999999</v>
      </c>
    </row>
    <row r="102" spans="1:5" x14ac:dyDescent="0.2">
      <c r="A102" s="1">
        <v>96</v>
      </c>
      <c r="C102" s="26"/>
      <c r="D102" s="26">
        <f t="shared" si="5"/>
        <v>61.076604554865419</v>
      </c>
      <c r="E102" s="4">
        <f t="shared" si="6"/>
        <v>0.2898</v>
      </c>
    </row>
    <row r="103" spans="1:5" x14ac:dyDescent="0.2">
      <c r="A103" s="1">
        <v>97</v>
      </c>
      <c r="C103" s="26"/>
      <c r="D103" s="26">
        <f t="shared" si="5"/>
        <v>67.274800456100337</v>
      </c>
      <c r="E103" s="4">
        <f t="shared" si="6"/>
        <v>0.2631</v>
      </c>
    </row>
    <row r="104" spans="1:5" x14ac:dyDescent="0.2">
      <c r="A104" s="1">
        <v>98</v>
      </c>
      <c r="C104" s="26"/>
      <c r="D104" s="26">
        <f t="shared" si="5"/>
        <v>75.127334465195247</v>
      </c>
      <c r="E104" s="4">
        <f t="shared" si="6"/>
        <v>0.2356</v>
      </c>
    </row>
    <row r="105" spans="1:5" x14ac:dyDescent="0.2">
      <c r="A105" s="1">
        <v>99</v>
      </c>
      <c r="C105" s="26"/>
      <c r="D105" s="26">
        <f t="shared" si="5"/>
        <v>85.424710424710426</v>
      </c>
      <c r="E105" s="4">
        <f t="shared" si="6"/>
        <v>0.2072</v>
      </c>
    </row>
    <row r="106" spans="1:5" x14ac:dyDescent="0.2">
      <c r="A106" s="1">
        <v>100</v>
      </c>
      <c r="D106" s="26">
        <f>E$4/E106</f>
        <v>99.550056242969617</v>
      </c>
      <c r="E106" s="4">
        <f t="shared" si="6"/>
        <v>0.17780000000000001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3" sqref="H3:H5"/>
    </sheetView>
  </sheetViews>
  <sheetFormatPr defaultColWidth="9.6640625" defaultRowHeight="15" x14ac:dyDescent="0.2"/>
  <cols>
    <col min="1" max="16384" width="9.6640625" style="1"/>
  </cols>
  <sheetData>
    <row r="1" spans="1:9" ht="47.25" x14ac:dyDescent="0.25">
      <c r="A1" s="31" t="s">
        <v>80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1.6E-2</v>
      </c>
      <c r="G2" s="105">
        <f>(+I$4-I$3)*G$4/2</f>
        <v>9.5509561557973383E-2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4.0000000000000001E-3</v>
      </c>
      <c r="G3" s="105">
        <f>G4/(2*(+I4-I3))</f>
        <v>2.5107278152336715E-4</v>
      </c>
      <c r="H3" s="107">
        <v>19</v>
      </c>
      <c r="I3" s="148">
        <f>Parameters!$AA$15</f>
        <v>28.969911607815259</v>
      </c>
    </row>
    <row r="4" spans="1:9" ht="15.75" x14ac:dyDescent="0.25">
      <c r="A4" s="32"/>
      <c r="B4" s="32"/>
      <c r="C4" s="32"/>
      <c r="D4" s="36">
        <f>Parameters!G15</f>
        <v>1.3194444444444444E-2</v>
      </c>
      <c r="E4" s="37">
        <f>D4*1440</f>
        <v>19</v>
      </c>
      <c r="F4" s="104">
        <v>1.6E-2</v>
      </c>
      <c r="G4" s="104">
        <f>Parameters!$AD$15</f>
        <v>9.7938452678072545E-3</v>
      </c>
      <c r="H4" s="107">
        <v>17</v>
      </c>
      <c r="I4" s="148">
        <f>Parameters!$AB$15</f>
        <v>48.473908035432302</v>
      </c>
    </row>
    <row r="5" spans="1:9" ht="15.75" x14ac:dyDescent="0.25">
      <c r="A5" s="32"/>
      <c r="B5" s="32"/>
      <c r="C5" s="32"/>
      <c r="D5" s="36"/>
      <c r="E5" s="32">
        <f>E4*60</f>
        <v>1140</v>
      </c>
      <c r="F5" s="104">
        <v>9.1E-4</v>
      </c>
      <c r="G5" s="104">
        <f>Parameters!$AE$15</f>
        <v>4.3719098216237845E-4</v>
      </c>
      <c r="H5" s="107">
        <v>15</v>
      </c>
      <c r="I5" s="148">
        <f>Parameters!$AC$15</f>
        <v>77.224093750759152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298</v>
      </c>
      <c r="E6" s="38" t="s">
        <v>381</v>
      </c>
      <c r="G6" s="40"/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0.629</v>
      </c>
      <c r="G9" s="42"/>
    </row>
    <row r="10" spans="1:9" x14ac:dyDescent="0.2">
      <c r="A10" s="1">
        <v>4</v>
      </c>
      <c r="B10" s="8"/>
      <c r="C10" s="26"/>
      <c r="D10" s="26">
        <f t="shared" ref="D10:D41" si="1">E$4/E10</f>
        <v>28.532812734644839</v>
      </c>
      <c r="E10" s="4">
        <f t="shared" si="0"/>
        <v>0.66590000000000005</v>
      </c>
      <c r="G10" s="42"/>
    </row>
    <row r="11" spans="1:9" x14ac:dyDescent="0.2">
      <c r="A11" s="1">
        <v>5</v>
      </c>
      <c r="B11" s="8"/>
      <c r="C11" s="26"/>
      <c r="D11" s="26">
        <f t="shared" si="1"/>
        <v>27.104136947218262</v>
      </c>
      <c r="E11" s="4">
        <f t="shared" si="0"/>
        <v>0.70099999999999996</v>
      </c>
      <c r="G11" s="42"/>
    </row>
    <row r="12" spans="1:9" x14ac:dyDescent="0.2">
      <c r="A12" s="1">
        <v>6</v>
      </c>
      <c r="B12" s="8"/>
      <c r="C12" s="26"/>
      <c r="D12" s="26">
        <f t="shared" si="1"/>
        <v>25.874982976984885</v>
      </c>
      <c r="E12" s="4">
        <f t="shared" si="0"/>
        <v>0.73429999999999995</v>
      </c>
      <c r="G12" s="42"/>
    </row>
    <row r="13" spans="1:9" x14ac:dyDescent="0.2">
      <c r="A13" s="1">
        <v>7</v>
      </c>
      <c r="B13" s="8"/>
      <c r="C13" s="26"/>
      <c r="D13" s="26">
        <f t="shared" si="1"/>
        <v>24.810655523635411</v>
      </c>
      <c r="E13" s="4">
        <f t="shared" si="0"/>
        <v>0.76580000000000004</v>
      </c>
      <c r="G13" s="42"/>
    </row>
    <row r="14" spans="1:9" x14ac:dyDescent="0.2">
      <c r="A14" s="1">
        <v>8</v>
      </c>
      <c r="B14" s="8"/>
      <c r="C14" s="26"/>
      <c r="D14" s="26">
        <f t="shared" si="1"/>
        <v>23.887352275584611</v>
      </c>
      <c r="E14" s="4">
        <f t="shared" si="0"/>
        <v>0.7954</v>
      </c>
      <c r="G14" s="42"/>
    </row>
    <row r="15" spans="1:9" x14ac:dyDescent="0.2">
      <c r="A15" s="1">
        <v>9</v>
      </c>
      <c r="B15" s="8"/>
      <c r="C15" s="26"/>
      <c r="D15" s="26">
        <f t="shared" si="1"/>
        <v>23.080660835762874</v>
      </c>
      <c r="E15" s="4">
        <f t="shared" si="0"/>
        <v>0.82320000000000004</v>
      </c>
      <c r="G15" s="42"/>
    </row>
    <row r="16" spans="1:9" x14ac:dyDescent="0.2">
      <c r="A16" s="1">
        <v>10</v>
      </c>
      <c r="B16" s="8"/>
      <c r="C16" s="26"/>
      <c r="D16" s="26">
        <f t="shared" si="1"/>
        <v>22.371364653243848</v>
      </c>
      <c r="E16" s="4">
        <f t="shared" si="0"/>
        <v>0.84930000000000005</v>
      </c>
      <c r="G16" s="42"/>
    </row>
    <row r="17" spans="1:7" x14ac:dyDescent="0.2">
      <c r="A17" s="1">
        <v>11</v>
      </c>
      <c r="B17" s="8"/>
      <c r="C17" s="26"/>
      <c r="D17" s="26">
        <f t="shared" si="1"/>
        <v>21.754064575223268</v>
      </c>
      <c r="E17" s="4">
        <f t="shared" si="0"/>
        <v>0.87339999999999995</v>
      </c>
      <c r="G17" s="42"/>
    </row>
    <row r="18" spans="1:7" x14ac:dyDescent="0.2">
      <c r="A18" s="1">
        <v>12</v>
      </c>
      <c r="B18" s="8"/>
      <c r="C18" s="26"/>
      <c r="D18" s="26">
        <f t="shared" si="1"/>
        <v>21.210091538289795</v>
      </c>
      <c r="E18" s="4">
        <f t="shared" si="0"/>
        <v>0.89580000000000004</v>
      </c>
      <c r="G18" s="42"/>
    </row>
    <row r="19" spans="1:7" x14ac:dyDescent="0.2">
      <c r="A19" s="1">
        <v>13</v>
      </c>
      <c r="B19" s="8"/>
      <c r="C19" s="26"/>
      <c r="D19" s="26">
        <f t="shared" si="1"/>
        <v>20.733304233958972</v>
      </c>
      <c r="E19" s="4">
        <f t="shared" si="0"/>
        <v>0.91639999999999999</v>
      </c>
      <c r="G19" s="42"/>
    </row>
    <row r="20" spans="1:7" x14ac:dyDescent="0.2">
      <c r="A20" s="1">
        <v>14</v>
      </c>
      <c r="B20" s="8"/>
      <c r="C20" s="26"/>
      <c r="D20" s="26">
        <f t="shared" si="1"/>
        <v>20.318682493850925</v>
      </c>
      <c r="E20" s="4">
        <f t="shared" si="0"/>
        <v>0.93510000000000004</v>
      </c>
      <c r="G20" s="42"/>
    </row>
    <row r="21" spans="1:7" x14ac:dyDescent="0.2">
      <c r="A21" s="1">
        <v>15</v>
      </c>
      <c r="B21" s="8"/>
      <c r="C21" s="26"/>
      <c r="D21" s="26">
        <f t="shared" si="1"/>
        <v>19.957983193277311</v>
      </c>
      <c r="E21" s="4">
        <f t="shared" si="0"/>
        <v>0.95199999999999996</v>
      </c>
      <c r="G21" s="42"/>
    </row>
    <row r="22" spans="1:7" x14ac:dyDescent="0.2">
      <c r="A22" s="1">
        <v>16</v>
      </c>
      <c r="B22" s="8"/>
      <c r="C22" s="26"/>
      <c r="D22" s="26">
        <f t="shared" si="1"/>
        <v>19.628099173553721</v>
      </c>
      <c r="E22" s="4">
        <f t="shared" si="0"/>
        <v>0.96799999999999997</v>
      </c>
      <c r="G22" s="42"/>
    </row>
    <row r="23" spans="1:7" x14ac:dyDescent="0.2">
      <c r="A23" s="1">
        <v>17</v>
      </c>
      <c r="B23" s="8"/>
      <c r="C23" s="26"/>
      <c r="D23" s="26">
        <f t="shared" si="1"/>
        <v>19.308943089430894</v>
      </c>
      <c r="E23" s="4">
        <f t="shared" si="0"/>
        <v>0.98399999999999999</v>
      </c>
      <c r="G23" s="42"/>
    </row>
    <row r="24" spans="1:7" x14ac:dyDescent="0.2">
      <c r="A24" s="1">
        <v>18</v>
      </c>
      <c r="B24" s="8"/>
      <c r="C24" s="26"/>
      <c r="D24" s="26">
        <f t="shared" si="1"/>
        <v>19.076305220883533</v>
      </c>
      <c r="E24" s="4">
        <f t="shared" si="0"/>
        <v>0.996</v>
      </c>
      <c r="G24" s="42"/>
    </row>
    <row r="25" spans="1:7" x14ac:dyDescent="0.2">
      <c r="A25" s="1">
        <v>19</v>
      </c>
      <c r="B25" s="8"/>
      <c r="C25" s="26"/>
      <c r="D25" s="26">
        <f t="shared" si="1"/>
        <v>19</v>
      </c>
      <c r="E25" s="4">
        <f t="shared" si="0"/>
        <v>1</v>
      </c>
      <c r="G25" s="42"/>
    </row>
    <row r="26" spans="1:7" x14ac:dyDescent="0.2">
      <c r="A26" s="1">
        <v>20</v>
      </c>
      <c r="B26" s="8"/>
      <c r="C26" s="26"/>
      <c r="D26" s="26">
        <f t="shared" si="1"/>
        <v>19</v>
      </c>
      <c r="E26" s="4">
        <f t="shared" si="0"/>
        <v>1</v>
      </c>
    </row>
    <row r="27" spans="1:7" x14ac:dyDescent="0.2">
      <c r="A27" s="1">
        <v>21</v>
      </c>
      <c r="B27" s="8"/>
      <c r="C27" s="26"/>
      <c r="D27" s="26">
        <f t="shared" si="1"/>
        <v>19</v>
      </c>
      <c r="E27" s="4">
        <f t="shared" si="0"/>
        <v>1</v>
      </c>
    </row>
    <row r="28" spans="1:7" x14ac:dyDescent="0.2">
      <c r="A28" s="1">
        <v>22</v>
      </c>
      <c r="B28" s="8"/>
      <c r="C28" s="26"/>
      <c r="D28" s="26">
        <f t="shared" si="1"/>
        <v>19</v>
      </c>
      <c r="E28" s="4">
        <f t="shared" si="0"/>
        <v>1</v>
      </c>
    </row>
    <row r="29" spans="1:7" x14ac:dyDescent="0.2">
      <c r="A29" s="1">
        <v>23</v>
      </c>
      <c r="B29" s="8"/>
      <c r="C29" s="26"/>
      <c r="D29" s="26">
        <f t="shared" si="1"/>
        <v>19</v>
      </c>
      <c r="E29" s="4">
        <f t="shared" si="0"/>
        <v>1</v>
      </c>
    </row>
    <row r="30" spans="1:7" x14ac:dyDescent="0.2">
      <c r="A30" s="1">
        <v>24</v>
      </c>
      <c r="B30" s="8"/>
      <c r="C30" s="26"/>
      <c r="D30" s="26">
        <f t="shared" si="1"/>
        <v>19</v>
      </c>
      <c r="E30" s="4">
        <f t="shared" si="0"/>
        <v>1</v>
      </c>
    </row>
    <row r="31" spans="1:7" x14ac:dyDescent="0.2">
      <c r="A31" s="1">
        <v>25</v>
      </c>
      <c r="B31" s="8"/>
      <c r="C31" s="26"/>
      <c r="D31" s="26">
        <f t="shared" si="1"/>
        <v>19</v>
      </c>
      <c r="E31" s="4">
        <f t="shared" si="0"/>
        <v>1</v>
      </c>
    </row>
    <row r="32" spans="1:7" x14ac:dyDescent="0.2">
      <c r="A32" s="1">
        <v>26</v>
      </c>
      <c r="B32" s="8"/>
      <c r="C32" s="26"/>
      <c r="D32" s="26">
        <f t="shared" si="1"/>
        <v>19</v>
      </c>
      <c r="E32" s="4">
        <f t="shared" si="0"/>
        <v>1</v>
      </c>
    </row>
    <row r="33" spans="1:7" x14ac:dyDescent="0.2">
      <c r="A33" s="1">
        <v>27</v>
      </c>
      <c r="B33" s="8"/>
      <c r="C33" s="26"/>
      <c r="D33" s="26">
        <f t="shared" si="1"/>
        <v>19</v>
      </c>
      <c r="E33" s="4">
        <f t="shared" ref="E33:E64" si="2">ROUND(1-IF(A33&lt;I$3,0,IF(A33&lt;I$4,G$3*(A33-I$3)^2,G$2+G$4*(A33-I$4)+(A33&gt;I$5)*G$5*(A33-I$5)^2)),4)</f>
        <v>1</v>
      </c>
      <c r="G33" s="42"/>
    </row>
    <row r="34" spans="1:7" x14ac:dyDescent="0.2">
      <c r="A34" s="1">
        <v>28</v>
      </c>
      <c r="B34" s="8"/>
      <c r="C34" s="26"/>
      <c r="D34" s="26">
        <f t="shared" si="1"/>
        <v>19</v>
      </c>
      <c r="E34" s="4">
        <f t="shared" si="2"/>
        <v>1</v>
      </c>
    </row>
    <row r="35" spans="1:7" x14ac:dyDescent="0.2">
      <c r="A35" s="1">
        <v>29</v>
      </c>
      <c r="B35" s="8"/>
      <c r="C35" s="26"/>
      <c r="D35" s="26">
        <f t="shared" si="1"/>
        <v>19</v>
      </c>
      <c r="E35" s="4">
        <f t="shared" si="2"/>
        <v>1</v>
      </c>
    </row>
    <row r="36" spans="1:7" x14ac:dyDescent="0.2">
      <c r="A36" s="1">
        <v>30</v>
      </c>
      <c r="B36" s="8"/>
      <c r="C36" s="26"/>
      <c r="D36" s="26">
        <f t="shared" si="1"/>
        <v>19.005701710513154</v>
      </c>
      <c r="E36" s="4">
        <f t="shared" si="2"/>
        <v>0.99970000000000003</v>
      </c>
    </row>
    <row r="37" spans="1:7" x14ac:dyDescent="0.2">
      <c r="A37" s="1">
        <v>31</v>
      </c>
      <c r="B37" s="8"/>
      <c r="C37" s="26"/>
      <c r="D37" s="26">
        <f t="shared" si="1"/>
        <v>19.019019019019019</v>
      </c>
      <c r="E37" s="4">
        <f t="shared" si="2"/>
        <v>0.999</v>
      </c>
    </row>
    <row r="38" spans="1:7" x14ac:dyDescent="0.2">
      <c r="A38" s="1">
        <v>32</v>
      </c>
      <c r="B38" s="8"/>
      <c r="C38" s="26"/>
      <c r="D38" s="26">
        <f t="shared" si="1"/>
        <v>19.043800741705923</v>
      </c>
      <c r="E38" s="4">
        <f t="shared" si="2"/>
        <v>0.99770000000000003</v>
      </c>
    </row>
    <row r="39" spans="1:7" x14ac:dyDescent="0.2">
      <c r="A39" s="1">
        <v>33</v>
      </c>
      <c r="B39" s="8"/>
      <c r="C39" s="26"/>
      <c r="D39" s="26">
        <f t="shared" si="1"/>
        <v>19.07822070489005</v>
      </c>
      <c r="E39" s="4">
        <f t="shared" si="2"/>
        <v>0.99590000000000001</v>
      </c>
    </row>
    <row r="40" spans="1:7" x14ac:dyDescent="0.2">
      <c r="A40" s="1">
        <v>34</v>
      </c>
      <c r="B40" s="8"/>
      <c r="C40" s="26"/>
      <c r="D40" s="26">
        <f t="shared" si="1"/>
        <v>19.122383252818036</v>
      </c>
      <c r="E40" s="4">
        <f t="shared" si="2"/>
        <v>0.99360000000000004</v>
      </c>
    </row>
    <row r="41" spans="1:7" x14ac:dyDescent="0.2">
      <c r="A41" s="1">
        <v>35</v>
      </c>
      <c r="B41" s="8"/>
      <c r="C41" s="26"/>
      <c r="D41" s="26">
        <f t="shared" si="1"/>
        <v>19.174487839337974</v>
      </c>
      <c r="E41" s="4">
        <f t="shared" si="2"/>
        <v>0.9909</v>
      </c>
    </row>
    <row r="42" spans="1:7" x14ac:dyDescent="0.2">
      <c r="A42" s="1">
        <v>36</v>
      </c>
      <c r="B42" s="8"/>
      <c r="C42" s="26"/>
      <c r="D42" s="26">
        <f t="shared" ref="D42:D73" si="3">E$4/E42</f>
        <v>19.238558120696638</v>
      </c>
      <c r="E42" s="4">
        <f t="shared" si="2"/>
        <v>0.98760000000000003</v>
      </c>
    </row>
    <row r="43" spans="1:7" x14ac:dyDescent="0.2">
      <c r="A43" s="1">
        <v>37</v>
      </c>
      <c r="B43" s="8"/>
      <c r="C43" s="26"/>
      <c r="D43" s="26">
        <f t="shared" si="3"/>
        <v>19.312868469201057</v>
      </c>
      <c r="E43" s="4">
        <f t="shared" si="2"/>
        <v>0.98380000000000001</v>
      </c>
    </row>
    <row r="44" spans="1:7" x14ac:dyDescent="0.2">
      <c r="A44" s="1">
        <v>38</v>
      </c>
      <c r="B44" s="8"/>
      <c r="C44" s="26"/>
      <c r="D44" s="26">
        <f t="shared" si="3"/>
        <v>19.397651863195506</v>
      </c>
      <c r="E44" s="4">
        <f t="shared" si="2"/>
        <v>0.97950000000000004</v>
      </c>
    </row>
    <row r="45" spans="1:7" x14ac:dyDescent="0.2">
      <c r="A45" s="1">
        <v>39</v>
      </c>
      <c r="B45" s="8"/>
      <c r="C45" s="26"/>
      <c r="D45" s="26">
        <f t="shared" si="3"/>
        <v>19.49317738791423</v>
      </c>
      <c r="E45" s="4">
        <f t="shared" si="2"/>
        <v>0.97470000000000001</v>
      </c>
    </row>
    <row r="46" spans="1:7" x14ac:dyDescent="0.2">
      <c r="A46" s="1">
        <v>40</v>
      </c>
      <c r="B46" s="8"/>
      <c r="C46" s="26"/>
      <c r="D46" s="26">
        <f t="shared" si="3"/>
        <v>19.597730789066528</v>
      </c>
      <c r="E46" s="4">
        <f t="shared" si="2"/>
        <v>0.96950000000000003</v>
      </c>
    </row>
    <row r="47" spans="1:7" x14ac:dyDescent="0.2">
      <c r="A47" s="1">
        <v>41</v>
      </c>
      <c r="B47" s="8"/>
      <c r="C47" s="26"/>
      <c r="D47" s="26">
        <f t="shared" si="3"/>
        <v>19.715679153263462</v>
      </c>
      <c r="E47" s="4">
        <f t="shared" si="2"/>
        <v>0.9637</v>
      </c>
    </row>
    <row r="48" spans="1:7" x14ac:dyDescent="0.2">
      <c r="A48" s="1">
        <v>42</v>
      </c>
      <c r="B48" s="8"/>
      <c r="C48" s="26"/>
      <c r="D48" s="26">
        <f t="shared" si="3"/>
        <v>19.845414664716941</v>
      </c>
      <c r="E48" s="4">
        <f t="shared" si="2"/>
        <v>0.95740000000000003</v>
      </c>
    </row>
    <row r="49" spans="1:5" x14ac:dyDescent="0.2">
      <c r="A49" s="1">
        <v>43</v>
      </c>
      <c r="B49" s="8"/>
      <c r="C49" s="26"/>
      <c r="D49" s="26">
        <f t="shared" si="3"/>
        <v>19.987376393856511</v>
      </c>
      <c r="E49" s="4">
        <f t="shared" si="2"/>
        <v>0.9506</v>
      </c>
    </row>
    <row r="50" spans="1:5" x14ac:dyDescent="0.2">
      <c r="A50" s="1">
        <v>44</v>
      </c>
      <c r="B50" s="8"/>
      <c r="C50" s="26"/>
      <c r="D50" s="26">
        <f t="shared" si="3"/>
        <v>20.142054489557935</v>
      </c>
      <c r="E50" s="4">
        <f t="shared" si="2"/>
        <v>0.94330000000000003</v>
      </c>
    </row>
    <row r="51" spans="1:5" x14ac:dyDescent="0.2">
      <c r="A51" s="1">
        <v>45</v>
      </c>
      <c r="B51" s="8"/>
      <c r="C51" s="26"/>
      <c r="D51" s="26">
        <f t="shared" si="3"/>
        <v>20.309994655264564</v>
      </c>
      <c r="E51" s="4">
        <f t="shared" si="2"/>
        <v>0.9355</v>
      </c>
    </row>
    <row r="52" spans="1:5" x14ac:dyDescent="0.2">
      <c r="A52" s="1">
        <v>46</v>
      </c>
      <c r="B52" s="8"/>
      <c r="C52" s="26"/>
      <c r="D52" s="26">
        <f t="shared" si="3"/>
        <v>20.491803278688526</v>
      </c>
      <c r="E52" s="4">
        <f t="shared" si="2"/>
        <v>0.92720000000000002</v>
      </c>
    </row>
    <row r="53" spans="1:5" x14ac:dyDescent="0.2">
      <c r="A53" s="1">
        <v>47</v>
      </c>
      <c r="B53" s="8"/>
      <c r="C53" s="26"/>
      <c r="D53" s="26">
        <f t="shared" si="3"/>
        <v>20.688153310104529</v>
      </c>
      <c r="E53" s="4">
        <f t="shared" si="2"/>
        <v>0.91839999999999999</v>
      </c>
    </row>
    <row r="54" spans="1:5" x14ac:dyDescent="0.2">
      <c r="A54" s="1">
        <v>48</v>
      </c>
      <c r="B54" s="8"/>
      <c r="C54" s="26"/>
      <c r="D54" s="26">
        <f t="shared" si="3"/>
        <v>20.89979100208998</v>
      </c>
      <c r="E54" s="4">
        <f t="shared" si="2"/>
        <v>0.90910000000000002</v>
      </c>
    </row>
    <row r="55" spans="1:5" x14ac:dyDescent="0.2">
      <c r="A55" s="1">
        <v>49</v>
      </c>
      <c r="B55" s="8"/>
      <c r="C55" s="26"/>
      <c r="D55" s="26">
        <f t="shared" si="3"/>
        <v>21.127543645057266</v>
      </c>
      <c r="E55" s="4">
        <f t="shared" si="2"/>
        <v>0.89929999999999999</v>
      </c>
    </row>
    <row r="56" spans="1:5" x14ac:dyDescent="0.2">
      <c r="A56" s="1">
        <v>50</v>
      </c>
      <c r="B56" s="8"/>
      <c r="C56" s="26"/>
      <c r="D56" s="26">
        <f t="shared" si="3"/>
        <v>21.360314783586286</v>
      </c>
      <c r="E56" s="4">
        <f t="shared" si="2"/>
        <v>0.88949999999999996</v>
      </c>
    </row>
    <row r="57" spans="1:5" x14ac:dyDescent="0.2">
      <c r="A57" s="1">
        <v>51</v>
      </c>
      <c r="B57" s="8"/>
      <c r="C57" s="26"/>
      <c r="D57" s="26">
        <f t="shared" si="3"/>
        <v>21.595817231188907</v>
      </c>
      <c r="E57" s="4">
        <f t="shared" si="2"/>
        <v>0.87980000000000003</v>
      </c>
    </row>
    <row r="58" spans="1:5" x14ac:dyDescent="0.2">
      <c r="A58" s="1">
        <v>52</v>
      </c>
      <c r="B58" s="8"/>
      <c r="C58" s="26"/>
      <c r="D58" s="26">
        <f t="shared" si="3"/>
        <v>21.839080459770116</v>
      </c>
      <c r="E58" s="4">
        <f t="shared" si="2"/>
        <v>0.87</v>
      </c>
    </row>
    <row r="59" spans="1:5" x14ac:dyDescent="0.2">
      <c r="A59" s="1">
        <v>53</v>
      </c>
      <c r="B59" s="8"/>
      <c r="C59" s="26"/>
      <c r="D59" s="26">
        <f t="shared" si="3"/>
        <v>22.087886538014416</v>
      </c>
      <c r="E59" s="4">
        <f t="shared" si="2"/>
        <v>0.86019999999999996</v>
      </c>
    </row>
    <row r="60" spans="1:5" x14ac:dyDescent="0.2">
      <c r="A60" s="1">
        <v>54</v>
      </c>
      <c r="B60" s="8"/>
      <c r="C60" s="26"/>
      <c r="D60" s="26">
        <f t="shared" si="3"/>
        <v>22.342427093132642</v>
      </c>
      <c r="E60" s="4">
        <f t="shared" si="2"/>
        <v>0.85040000000000004</v>
      </c>
    </row>
    <row r="61" spans="1:5" x14ac:dyDescent="0.2">
      <c r="A61" s="1">
        <v>55</v>
      </c>
      <c r="B61" s="8"/>
      <c r="C61" s="26"/>
      <c r="D61" s="26">
        <f t="shared" si="3"/>
        <v>22.602902688555794</v>
      </c>
      <c r="E61" s="4">
        <f t="shared" si="2"/>
        <v>0.84060000000000001</v>
      </c>
    </row>
    <row r="62" spans="1:5" x14ac:dyDescent="0.2">
      <c r="A62" s="1">
        <v>56</v>
      </c>
      <c r="B62" s="8"/>
      <c r="C62" s="26"/>
      <c r="D62" s="26">
        <f t="shared" si="3"/>
        <v>22.869523350987002</v>
      </c>
      <c r="E62" s="4">
        <f t="shared" si="2"/>
        <v>0.83079999999999998</v>
      </c>
    </row>
    <row r="63" spans="1:5" x14ac:dyDescent="0.2">
      <c r="A63" s="1">
        <v>57</v>
      </c>
      <c r="B63" s="8"/>
      <c r="C63" s="26"/>
      <c r="D63" s="26">
        <f t="shared" si="3"/>
        <v>23.142509135200974</v>
      </c>
      <c r="E63" s="4">
        <f t="shared" si="2"/>
        <v>0.82099999999999995</v>
      </c>
    </row>
    <row r="64" spans="1:5" x14ac:dyDescent="0.2">
      <c r="A64" s="1">
        <v>58</v>
      </c>
      <c r="B64" s="8"/>
      <c r="C64" s="26"/>
      <c r="D64" s="26">
        <f t="shared" si="3"/>
        <v>23.422090729783037</v>
      </c>
      <c r="E64" s="4">
        <f t="shared" si="2"/>
        <v>0.81120000000000003</v>
      </c>
    </row>
    <row r="65" spans="1:5" x14ac:dyDescent="0.2">
      <c r="A65" s="1">
        <v>59</v>
      </c>
      <c r="B65" s="8"/>
      <c r="C65" s="26"/>
      <c r="D65" s="26">
        <f t="shared" si="3"/>
        <v>23.708510107312204</v>
      </c>
      <c r="E65" s="4">
        <f t="shared" ref="E65:E96" si="4">ROUND(1-IF(A65&lt;I$3,0,IF(A65&lt;I$4,G$3*(A65-I$3)^2,G$2+G$4*(A65-I$4)+(A65&gt;I$5)*G$5*(A65-I$5)^2)),4)</f>
        <v>0.8014</v>
      </c>
    </row>
    <row r="66" spans="1:5" x14ac:dyDescent="0.2">
      <c r="A66" s="1">
        <v>60</v>
      </c>
      <c r="B66" s="8"/>
      <c r="C66" s="26"/>
      <c r="D66" s="26">
        <f t="shared" si="3"/>
        <v>24.002021222839819</v>
      </c>
      <c r="E66" s="4">
        <f t="shared" si="4"/>
        <v>0.79159999999999997</v>
      </c>
    </row>
    <row r="67" spans="1:5" x14ac:dyDescent="0.2">
      <c r="A67" s="1">
        <v>61</v>
      </c>
      <c r="B67" s="8"/>
      <c r="C67" s="26"/>
      <c r="D67" s="26">
        <f t="shared" si="3"/>
        <v>24.302890764901509</v>
      </c>
      <c r="E67" s="4">
        <f t="shared" si="4"/>
        <v>0.78180000000000005</v>
      </c>
    </row>
    <row r="68" spans="1:5" x14ac:dyDescent="0.2">
      <c r="A68" s="1">
        <v>62</v>
      </c>
      <c r="B68" s="8"/>
      <c r="C68" s="26"/>
      <c r="D68" s="26">
        <f t="shared" si="3"/>
        <v>24.611398963730569</v>
      </c>
      <c r="E68" s="4">
        <f t="shared" si="4"/>
        <v>0.77200000000000002</v>
      </c>
    </row>
    <row r="69" spans="1:5" x14ac:dyDescent="0.2">
      <c r="A69" s="1">
        <v>63</v>
      </c>
      <c r="B69" s="8"/>
      <c r="C69" s="26"/>
      <c r="D69" s="26">
        <f t="shared" si="3"/>
        <v>24.927840461821045</v>
      </c>
      <c r="E69" s="4">
        <f t="shared" si="4"/>
        <v>0.76219999999999999</v>
      </c>
    </row>
    <row r="70" spans="1:5" x14ac:dyDescent="0.2">
      <c r="A70" s="1">
        <v>64</v>
      </c>
      <c r="B70" s="8"/>
      <c r="C70" s="26"/>
      <c r="D70" s="26">
        <f t="shared" si="3"/>
        <v>25.252525252525253</v>
      </c>
      <c r="E70" s="4">
        <f t="shared" si="4"/>
        <v>0.75239999999999996</v>
      </c>
    </row>
    <row r="71" spans="1:5" x14ac:dyDescent="0.2">
      <c r="A71" s="1">
        <v>65</v>
      </c>
      <c r="B71" s="8"/>
      <c r="C71" s="26"/>
      <c r="D71" s="26">
        <f t="shared" si="3"/>
        <v>25.585779692970643</v>
      </c>
      <c r="E71" s="4">
        <f t="shared" si="4"/>
        <v>0.74260000000000004</v>
      </c>
    </row>
    <row r="72" spans="1:5" x14ac:dyDescent="0.2">
      <c r="A72" s="1">
        <v>66</v>
      </c>
      <c r="B72" s="8"/>
      <c r="C72" s="26"/>
      <c r="D72" s="26">
        <f t="shared" si="3"/>
        <v>25.927947598253276</v>
      </c>
      <c r="E72" s="4">
        <f t="shared" si="4"/>
        <v>0.73280000000000001</v>
      </c>
    </row>
    <row r="73" spans="1:5" x14ac:dyDescent="0.2">
      <c r="A73" s="1">
        <v>67</v>
      </c>
      <c r="B73" s="8"/>
      <c r="C73" s="26"/>
      <c r="D73" s="26">
        <f t="shared" si="3"/>
        <v>26.279391424619643</v>
      </c>
      <c r="E73" s="4">
        <f t="shared" si="4"/>
        <v>0.72299999999999998</v>
      </c>
    </row>
    <row r="74" spans="1:5" x14ac:dyDescent="0.2">
      <c r="A74" s="1">
        <v>68</v>
      </c>
      <c r="B74" s="8"/>
      <c r="C74" s="26"/>
      <c r="D74" s="26">
        <f t="shared" ref="D74:D105" si="5">E$4/E74</f>
        <v>26.636758727043318</v>
      </c>
      <c r="E74" s="4">
        <f t="shared" si="4"/>
        <v>0.71330000000000005</v>
      </c>
    </row>
    <row r="75" spans="1:5" x14ac:dyDescent="0.2">
      <c r="A75" s="1">
        <v>69</v>
      </c>
      <c r="B75" s="8"/>
      <c r="C75" s="26"/>
      <c r="D75" s="26">
        <f t="shared" si="5"/>
        <v>27.007818052594171</v>
      </c>
      <c r="E75" s="4">
        <f t="shared" si="4"/>
        <v>0.70350000000000001</v>
      </c>
    </row>
    <row r="76" spans="1:5" x14ac:dyDescent="0.2">
      <c r="A76" s="1">
        <v>70</v>
      </c>
      <c r="B76" s="8"/>
      <c r="C76" s="26"/>
      <c r="D76" s="26">
        <f t="shared" si="5"/>
        <v>27.389361395415886</v>
      </c>
      <c r="E76" s="4">
        <f t="shared" si="4"/>
        <v>0.69369999999999998</v>
      </c>
    </row>
    <row r="77" spans="1:5" x14ac:dyDescent="0.2">
      <c r="A77" s="1">
        <v>71</v>
      </c>
      <c r="B77" s="8"/>
      <c r="C77" s="26"/>
      <c r="D77" s="26">
        <f t="shared" si="5"/>
        <v>27.781839450212022</v>
      </c>
      <c r="E77" s="4">
        <f t="shared" si="4"/>
        <v>0.68389999999999995</v>
      </c>
    </row>
    <row r="78" spans="1:5" x14ac:dyDescent="0.2">
      <c r="A78" s="1">
        <v>72</v>
      </c>
      <c r="B78" s="8"/>
      <c r="C78" s="26"/>
      <c r="D78" s="26">
        <f t="shared" si="5"/>
        <v>28.185729120308558</v>
      </c>
      <c r="E78" s="4">
        <f t="shared" si="4"/>
        <v>0.67410000000000003</v>
      </c>
    </row>
    <row r="79" spans="1:5" x14ac:dyDescent="0.2">
      <c r="A79" s="1">
        <v>73</v>
      </c>
      <c r="B79" s="8"/>
      <c r="C79" s="26"/>
      <c r="D79" s="26">
        <f t="shared" si="5"/>
        <v>28.60153545085052</v>
      </c>
      <c r="E79" s="4">
        <f t="shared" si="4"/>
        <v>0.6643</v>
      </c>
    </row>
    <row r="80" spans="1:5" x14ac:dyDescent="0.2">
      <c r="A80" s="1">
        <v>74</v>
      </c>
      <c r="B80" s="8"/>
      <c r="C80" s="26"/>
      <c r="D80" s="26">
        <f t="shared" si="5"/>
        <v>29.02979373567609</v>
      </c>
      <c r="E80" s="4">
        <f t="shared" si="4"/>
        <v>0.65449999999999997</v>
      </c>
    </row>
    <row r="81" spans="1:5" x14ac:dyDescent="0.2">
      <c r="A81" s="1">
        <v>75</v>
      </c>
      <c r="B81" s="8"/>
      <c r="C81" s="26"/>
      <c r="D81" s="26">
        <f t="shared" si="5"/>
        <v>29.471071816348687</v>
      </c>
      <c r="E81" s="4">
        <f t="shared" si="4"/>
        <v>0.64470000000000005</v>
      </c>
    </row>
    <row r="82" spans="1:5" x14ac:dyDescent="0.2">
      <c r="A82" s="1">
        <v>76</v>
      </c>
      <c r="B82" s="8"/>
      <c r="C82" s="26"/>
      <c r="D82" s="26">
        <f t="shared" si="5"/>
        <v>29.925972594109307</v>
      </c>
      <c r="E82" s="4">
        <f t="shared" si="4"/>
        <v>0.63490000000000002</v>
      </c>
    </row>
    <row r="83" spans="1:5" x14ac:dyDescent="0.2">
      <c r="A83" s="1">
        <v>77</v>
      </c>
      <c r="B83" s="8"/>
      <c r="C83" s="26"/>
      <c r="D83" s="26">
        <f t="shared" si="5"/>
        <v>30.395136778115504</v>
      </c>
      <c r="E83" s="4">
        <f t="shared" si="4"/>
        <v>0.62509999999999999</v>
      </c>
    </row>
    <row r="84" spans="1:5" x14ac:dyDescent="0.2">
      <c r="A84" s="1">
        <v>78</v>
      </c>
      <c r="B84" s="8"/>
      <c r="C84" s="26"/>
      <c r="D84" s="26">
        <f t="shared" si="5"/>
        <v>30.889286294911397</v>
      </c>
      <c r="E84" s="4">
        <f t="shared" si="4"/>
        <v>0.61509999999999998</v>
      </c>
    </row>
    <row r="85" spans="1:5" x14ac:dyDescent="0.2">
      <c r="A85" s="1">
        <v>79</v>
      </c>
      <c r="B85" s="8"/>
      <c r="C85" s="26"/>
      <c r="D85" s="26">
        <f t="shared" si="5"/>
        <v>31.451746399602715</v>
      </c>
      <c r="E85" s="4">
        <f t="shared" si="4"/>
        <v>0.60409999999999997</v>
      </c>
    </row>
    <row r="86" spans="1:5" x14ac:dyDescent="0.2">
      <c r="A86" s="1">
        <v>80</v>
      </c>
      <c r="B86" s="8"/>
      <c r="C86" s="26"/>
      <c r="D86" s="26">
        <f t="shared" si="5"/>
        <v>32.072923700202566</v>
      </c>
      <c r="E86" s="4">
        <f t="shared" si="4"/>
        <v>0.59240000000000004</v>
      </c>
    </row>
    <row r="87" spans="1:5" x14ac:dyDescent="0.2">
      <c r="A87" s="1">
        <v>81</v>
      </c>
      <c r="B87" s="8"/>
      <c r="C87" s="26"/>
      <c r="D87" s="26">
        <f t="shared" si="5"/>
        <v>32.775573572537517</v>
      </c>
      <c r="E87" s="4">
        <f t="shared" si="4"/>
        <v>0.57969999999999999</v>
      </c>
    </row>
    <row r="88" spans="1:5" x14ac:dyDescent="0.2">
      <c r="A88" s="1">
        <v>82</v>
      </c>
      <c r="B88" s="8"/>
      <c r="C88" s="26"/>
      <c r="D88" s="26">
        <f t="shared" si="5"/>
        <v>33.557046979865767</v>
      </c>
      <c r="E88" s="4">
        <f t="shared" si="4"/>
        <v>0.56620000000000004</v>
      </c>
    </row>
    <row r="89" spans="1:5" x14ac:dyDescent="0.2">
      <c r="A89" s="1">
        <v>83</v>
      </c>
      <c r="B89" s="8"/>
      <c r="C89" s="26"/>
      <c r="D89" s="26">
        <f t="shared" si="5"/>
        <v>34.432765494744473</v>
      </c>
      <c r="E89" s="4">
        <f t="shared" si="4"/>
        <v>0.55179999999999996</v>
      </c>
    </row>
    <row r="90" spans="1:5" x14ac:dyDescent="0.2">
      <c r="A90" s="1">
        <v>84</v>
      </c>
      <c r="B90" s="8"/>
      <c r="C90" s="26"/>
      <c r="D90" s="26">
        <f t="shared" si="5"/>
        <v>35.414725069897486</v>
      </c>
      <c r="E90" s="4">
        <f t="shared" si="4"/>
        <v>0.53649999999999998</v>
      </c>
    </row>
    <row r="91" spans="1:5" x14ac:dyDescent="0.2">
      <c r="A91" s="1">
        <v>85</v>
      </c>
      <c r="B91" s="8"/>
      <c r="C91" s="26"/>
      <c r="D91" s="26">
        <f t="shared" si="5"/>
        <v>36.517393811262735</v>
      </c>
      <c r="E91" s="4">
        <f t="shared" si="4"/>
        <v>0.52029999999999998</v>
      </c>
    </row>
    <row r="92" spans="1:5" x14ac:dyDescent="0.2">
      <c r="A92" s="1">
        <v>86</v>
      </c>
      <c r="B92" s="8"/>
      <c r="C92" s="26"/>
      <c r="D92" s="26">
        <f t="shared" si="5"/>
        <v>37.750844426783232</v>
      </c>
      <c r="E92" s="4">
        <f t="shared" si="4"/>
        <v>0.50329999999999997</v>
      </c>
    </row>
    <row r="93" spans="1:5" x14ac:dyDescent="0.2">
      <c r="A93" s="1">
        <v>87</v>
      </c>
      <c r="B93" s="8"/>
      <c r="C93" s="26"/>
      <c r="D93" s="26">
        <f t="shared" si="5"/>
        <v>39.142974866089823</v>
      </c>
      <c r="E93" s="4">
        <f t="shared" si="4"/>
        <v>0.4854</v>
      </c>
    </row>
    <row r="94" spans="1:5" x14ac:dyDescent="0.2">
      <c r="A94" s="1">
        <v>88</v>
      </c>
      <c r="B94" s="8"/>
      <c r="C94" s="26"/>
      <c r="D94" s="26">
        <f t="shared" si="5"/>
        <v>40.720102871838833</v>
      </c>
      <c r="E94" s="4">
        <f t="shared" si="4"/>
        <v>0.46660000000000001</v>
      </c>
    </row>
    <row r="95" spans="1:5" x14ac:dyDescent="0.2">
      <c r="A95" s="1">
        <v>89</v>
      </c>
      <c r="B95" s="8"/>
      <c r="C95" s="26"/>
      <c r="D95" s="26">
        <f t="shared" si="5"/>
        <v>42.505592841163313</v>
      </c>
      <c r="E95" s="4">
        <f t="shared" si="4"/>
        <v>0.44700000000000001</v>
      </c>
    </row>
    <row r="96" spans="1:5" x14ac:dyDescent="0.2">
      <c r="A96" s="1">
        <v>90</v>
      </c>
      <c r="B96" s="8"/>
      <c r="C96" s="26"/>
      <c r="D96" s="26">
        <f t="shared" si="5"/>
        <v>44.55909943714822</v>
      </c>
      <c r="E96" s="4">
        <f t="shared" si="4"/>
        <v>0.4264</v>
      </c>
    </row>
    <row r="97" spans="1:5" x14ac:dyDescent="0.2">
      <c r="A97" s="1">
        <v>91</v>
      </c>
      <c r="B97" s="8"/>
      <c r="C97" s="26"/>
      <c r="D97" s="26">
        <f t="shared" si="5"/>
        <v>46.913580246913575</v>
      </c>
      <c r="E97" s="4">
        <f t="shared" ref="E97:E106" si="6">ROUND(1-IF(A97&lt;I$3,0,IF(A97&lt;I$4,G$3*(A97-I$3)^2,G$2+G$4*(A97-I$4)+(A97&gt;I$5)*G$5*(A97-I$5)^2)),4)</f>
        <v>0.40500000000000003</v>
      </c>
    </row>
    <row r="98" spans="1:5" x14ac:dyDescent="0.2">
      <c r="A98" s="1">
        <v>92</v>
      </c>
      <c r="B98" s="8"/>
      <c r="C98" s="26"/>
      <c r="D98" s="26">
        <f t="shared" si="5"/>
        <v>49.634273772204807</v>
      </c>
      <c r="E98" s="4">
        <f t="shared" si="6"/>
        <v>0.38279999999999997</v>
      </c>
    </row>
    <row r="99" spans="1:5" x14ac:dyDescent="0.2">
      <c r="A99" s="1">
        <v>93</v>
      </c>
      <c r="B99" s="8"/>
      <c r="C99" s="26"/>
      <c r="D99" s="26">
        <f t="shared" si="5"/>
        <v>52.836484983314797</v>
      </c>
      <c r="E99" s="4">
        <f t="shared" si="6"/>
        <v>0.35959999999999998</v>
      </c>
    </row>
    <row r="100" spans="1:5" x14ac:dyDescent="0.2">
      <c r="A100" s="1">
        <v>94</v>
      </c>
      <c r="C100" s="26"/>
      <c r="D100" s="26">
        <f t="shared" si="5"/>
        <v>56.615017878426698</v>
      </c>
      <c r="E100" s="4">
        <f t="shared" si="6"/>
        <v>0.33560000000000001</v>
      </c>
    </row>
    <row r="101" spans="1:5" x14ac:dyDescent="0.2">
      <c r="A101" s="1">
        <v>95</v>
      </c>
      <c r="B101" s="8"/>
      <c r="C101" s="26"/>
      <c r="D101" s="26">
        <f t="shared" si="5"/>
        <v>61.15223688445446</v>
      </c>
      <c r="E101" s="4">
        <f t="shared" si="6"/>
        <v>0.31069999999999998</v>
      </c>
    </row>
    <row r="102" spans="1:5" x14ac:dyDescent="0.2">
      <c r="A102" s="1">
        <v>96</v>
      </c>
      <c r="C102" s="26"/>
      <c r="D102" s="26">
        <f t="shared" si="5"/>
        <v>66.690066690066686</v>
      </c>
      <c r="E102" s="4">
        <f t="shared" si="6"/>
        <v>0.28489999999999999</v>
      </c>
    </row>
    <row r="103" spans="1:5" x14ac:dyDescent="0.2">
      <c r="A103" s="1">
        <v>97</v>
      </c>
      <c r="C103" s="26"/>
      <c r="D103" s="26">
        <f t="shared" si="5"/>
        <v>73.557878435927222</v>
      </c>
      <c r="E103" s="4">
        <f t="shared" si="6"/>
        <v>0.25829999999999997</v>
      </c>
    </row>
    <row r="104" spans="1:5" x14ac:dyDescent="0.2">
      <c r="A104" s="1">
        <v>98</v>
      </c>
      <c r="C104" s="26"/>
      <c r="D104" s="26">
        <f t="shared" si="5"/>
        <v>82.358040745557005</v>
      </c>
      <c r="E104" s="4">
        <f t="shared" si="6"/>
        <v>0.23069999999999999</v>
      </c>
    </row>
    <row r="105" spans="1:5" x14ac:dyDescent="0.2">
      <c r="A105" s="1">
        <v>99</v>
      </c>
      <c r="C105" s="26"/>
      <c r="D105" s="26">
        <f t="shared" si="5"/>
        <v>93.919920909540281</v>
      </c>
      <c r="E105" s="4">
        <f t="shared" si="6"/>
        <v>0.20230000000000001</v>
      </c>
    </row>
    <row r="106" spans="1:5" x14ac:dyDescent="0.2">
      <c r="A106" s="1">
        <v>100</v>
      </c>
      <c r="D106" s="26">
        <f>E$4/E106</f>
        <v>109.76314269208549</v>
      </c>
      <c r="E106" s="4">
        <f t="shared" si="6"/>
        <v>0.1731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5.95" customHeight="1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0.10301793249699306</v>
      </c>
      <c r="H2" s="106"/>
      <c r="I2" s="106"/>
    </row>
    <row r="3" spans="1:20" ht="15.95" customHeight="1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2.3621396793227492E-4</v>
      </c>
      <c r="H3" s="107">
        <v>20</v>
      </c>
      <c r="I3" s="147">
        <f>Parameters!$AA$16</f>
        <v>27.997977094150826</v>
      </c>
    </row>
    <row r="4" spans="1:20" ht="15.75" x14ac:dyDescent="0.25">
      <c r="A4" s="32"/>
      <c r="B4" s="32"/>
      <c r="C4" s="32"/>
      <c r="D4" s="36">
        <f>Parameters!G16</f>
        <v>1.6458333333333332E-2</v>
      </c>
      <c r="E4" s="37">
        <f>D4*1440</f>
        <v>23.7</v>
      </c>
      <c r="F4" s="104">
        <v>1.6E-2</v>
      </c>
      <c r="G4" s="104">
        <f>Parameters!$AD$16</f>
        <v>9.865956538175907E-3</v>
      </c>
      <c r="H4" s="107">
        <v>17</v>
      </c>
      <c r="I4" s="147">
        <f>Parameters!$AB$16</f>
        <v>48.881493476646426</v>
      </c>
    </row>
    <row r="5" spans="1:20" ht="15.75" x14ac:dyDescent="0.25">
      <c r="A5" s="32"/>
      <c r="B5" s="32"/>
      <c r="C5" s="32"/>
      <c r="D5" s="36"/>
      <c r="E5" s="32">
        <f>E4*60</f>
        <v>1422</v>
      </c>
      <c r="F5" s="104">
        <v>9.8999999999999999E-4</v>
      </c>
      <c r="G5" s="104">
        <f>Parameters!$AE$16</f>
        <v>4.0897352853986268E-4</v>
      </c>
      <c r="H5" s="107">
        <v>15</v>
      </c>
      <c r="I5" s="147">
        <f>Parameters!$AC$16</f>
        <v>76.126748332105763</v>
      </c>
    </row>
    <row r="6" spans="1:20" ht="47.25" x14ac:dyDescent="0.25">
      <c r="A6" s="38" t="s">
        <v>71</v>
      </c>
      <c r="B6" s="38" t="s">
        <v>32</v>
      </c>
      <c r="C6" s="38" t="s">
        <v>72</v>
      </c>
      <c r="D6" s="38" t="s">
        <v>229</v>
      </c>
      <c r="E6" s="38" t="s">
        <v>379</v>
      </c>
      <c r="F6" s="33" t="s">
        <v>299</v>
      </c>
      <c r="G6" s="38" t="s">
        <v>297</v>
      </c>
      <c r="H6" s="38" t="s">
        <v>71</v>
      </c>
      <c r="I6" s="38"/>
      <c r="S6" s="40" t="s">
        <v>78</v>
      </c>
      <c r="T6" s="1" t="s">
        <v>71</v>
      </c>
    </row>
    <row r="7" spans="1:20" x14ac:dyDescent="0.2">
      <c r="A7" s="1">
        <v>1</v>
      </c>
      <c r="G7" s="146"/>
      <c r="H7" s="1">
        <v>1</v>
      </c>
      <c r="T7" s="1">
        <v>1</v>
      </c>
    </row>
    <row r="8" spans="1:20" x14ac:dyDescent="0.2">
      <c r="A8" s="1">
        <v>2</v>
      </c>
      <c r="G8" s="146"/>
      <c r="H8" s="1">
        <v>2</v>
      </c>
      <c r="T8" s="1">
        <v>2</v>
      </c>
    </row>
    <row r="9" spans="1:20" x14ac:dyDescent="0.2">
      <c r="A9" s="1">
        <v>3</v>
      </c>
      <c r="B9" s="41"/>
      <c r="C9" s="26"/>
      <c r="D9" s="26">
        <f t="shared" ref="D9:D40" si="0">E$4/E9</f>
        <v>38.890712175910728</v>
      </c>
      <c r="E9" s="4">
        <f t="shared" ref="E9:E32" si="1">ROUND(1-IF(A9&gt;=H$3,0,IF(A9&gt;=H$4,F$3*(A9-H$3)^2,F$2+F$4*(H$4-A9)+(A9&lt;H$5)*F$5*(H$5-A9)^2)),4)</f>
        <v>0.60940000000000005</v>
      </c>
      <c r="G9" s="146">
        <v>38.701019860440155</v>
      </c>
      <c r="H9" s="1">
        <v>3</v>
      </c>
      <c r="S9" s="42"/>
      <c r="T9" s="1">
        <v>3</v>
      </c>
    </row>
    <row r="10" spans="1:20" x14ac:dyDescent="0.2">
      <c r="A10" s="1">
        <v>4</v>
      </c>
      <c r="B10" s="8"/>
      <c r="C10" s="26"/>
      <c r="D10" s="26">
        <f t="shared" si="0"/>
        <v>36.562789262573276</v>
      </c>
      <c r="E10" s="4">
        <f t="shared" si="1"/>
        <v>0.6482</v>
      </c>
      <c r="F10" s="20"/>
      <c r="G10" s="146">
        <v>36.530374423671276</v>
      </c>
      <c r="H10" s="1">
        <v>4</v>
      </c>
      <c r="S10" s="42"/>
      <c r="T10" s="1">
        <v>4</v>
      </c>
    </row>
    <row r="11" spans="1:20" x14ac:dyDescent="0.2">
      <c r="A11" s="1">
        <v>5</v>
      </c>
      <c r="B11" s="8"/>
      <c r="C11" s="26"/>
      <c r="D11" s="26">
        <f t="shared" si="0"/>
        <v>34.598540145985396</v>
      </c>
      <c r="E11" s="4">
        <f t="shared" si="1"/>
        <v>0.68500000000000005</v>
      </c>
      <c r="F11" s="20"/>
      <c r="G11" s="26">
        <v>34.680134680134685</v>
      </c>
      <c r="H11" s="1">
        <v>5</v>
      </c>
      <c r="I11" s="20"/>
      <c r="S11" s="42">
        <f t="shared" ref="R11:S25" si="2">$E$4/($E11*0.8*24*60)</f>
        <v>3.0033454987834544E-2</v>
      </c>
      <c r="T11" s="1">
        <v>5</v>
      </c>
    </row>
    <row r="12" spans="1:20" x14ac:dyDescent="0.2">
      <c r="A12" s="1">
        <v>6</v>
      </c>
      <c r="B12" s="8">
        <v>2.4849537037037035E-2</v>
      </c>
      <c r="C12" s="26">
        <f t="shared" ref="C12:C74" si="3">B12*1440</f>
        <v>35.783333333333331</v>
      </c>
      <c r="D12" s="26">
        <f t="shared" si="0"/>
        <v>32.925812725757154</v>
      </c>
      <c r="E12" s="4">
        <f t="shared" si="1"/>
        <v>0.7198</v>
      </c>
      <c r="F12" s="20">
        <f t="shared" ref="F12:F43" si="4">100*(D12/C12)</f>
        <v>92.014381161873743</v>
      </c>
      <c r="G12" s="26">
        <v>33.090091330487866</v>
      </c>
      <c r="H12" s="1">
        <v>6</v>
      </c>
      <c r="I12" s="101" t="s">
        <v>300</v>
      </c>
      <c r="R12" s="42">
        <f t="shared" si="2"/>
        <v>2.8581434657775302E-2</v>
      </c>
      <c r="S12" s="1">
        <v>6</v>
      </c>
    </row>
    <row r="13" spans="1:20" x14ac:dyDescent="0.2">
      <c r="A13" s="1">
        <v>7</v>
      </c>
      <c r="B13" s="8">
        <v>2.3969907407407409E-2</v>
      </c>
      <c r="C13" s="26">
        <f t="shared" si="3"/>
        <v>34.516666666666666</v>
      </c>
      <c r="D13" s="26">
        <f t="shared" si="0"/>
        <v>31.490831783151737</v>
      </c>
      <c r="E13" s="4">
        <f t="shared" si="1"/>
        <v>0.75260000000000005</v>
      </c>
      <c r="F13" s="20">
        <f t="shared" si="4"/>
        <v>91.233699033756849</v>
      </c>
      <c r="G13" s="26">
        <v>31.714612474707486</v>
      </c>
      <c r="H13" s="1">
        <v>7</v>
      </c>
      <c r="I13" s="101" t="s">
        <v>301</v>
      </c>
      <c r="R13" s="42">
        <f t="shared" si="2"/>
        <v>2.7335791478430325E-2</v>
      </c>
      <c r="S13" s="1">
        <v>7</v>
      </c>
    </row>
    <row r="14" spans="1:20" x14ac:dyDescent="0.2">
      <c r="A14" s="1">
        <v>8</v>
      </c>
      <c r="B14" s="8">
        <v>2.1574074074074075E-2</v>
      </c>
      <c r="C14" s="26">
        <f t="shared" si="3"/>
        <v>31.06666666666667</v>
      </c>
      <c r="D14" s="26">
        <f t="shared" si="0"/>
        <v>30.248883216336949</v>
      </c>
      <c r="E14" s="4">
        <f t="shared" si="1"/>
        <v>0.78349999999999997</v>
      </c>
      <c r="F14" s="20">
        <f t="shared" si="4"/>
        <v>97.367649837994463</v>
      </c>
      <c r="G14" s="26">
        <v>30.522394378122094</v>
      </c>
      <c r="H14" s="1">
        <v>8</v>
      </c>
      <c r="I14" s="101" t="s">
        <v>302</v>
      </c>
      <c r="R14" s="42">
        <f t="shared" si="2"/>
        <v>2.6257711125292491E-2</v>
      </c>
      <c r="S14" s="1">
        <v>8</v>
      </c>
    </row>
    <row r="15" spans="1:20" x14ac:dyDescent="0.2">
      <c r="A15" s="1">
        <v>9</v>
      </c>
      <c r="B15" s="8">
        <v>2.1597222222222223E-2</v>
      </c>
      <c r="C15" s="26">
        <f t="shared" si="3"/>
        <v>31.1</v>
      </c>
      <c r="D15" s="26">
        <f t="shared" si="0"/>
        <v>29.172821270310191</v>
      </c>
      <c r="E15" s="4">
        <f t="shared" si="1"/>
        <v>0.81240000000000001</v>
      </c>
      <c r="F15" s="20">
        <f t="shared" si="4"/>
        <v>93.803283827363956</v>
      </c>
      <c r="G15" s="26">
        <v>29.481517827935885</v>
      </c>
      <c r="H15" s="1">
        <v>9</v>
      </c>
      <c r="I15" s="101" t="s">
        <v>303</v>
      </c>
      <c r="R15" s="42">
        <f t="shared" si="2"/>
        <v>2.5323629574922041E-2</v>
      </c>
      <c r="S15" s="1">
        <v>9</v>
      </c>
    </row>
    <row r="16" spans="1:20" x14ac:dyDescent="0.2">
      <c r="A16" s="1">
        <v>10</v>
      </c>
      <c r="B16" s="8">
        <v>2.480324074074074E-2</v>
      </c>
      <c r="C16" s="26">
        <f t="shared" si="3"/>
        <v>35.716666666666669</v>
      </c>
      <c r="D16" s="26">
        <f t="shared" si="0"/>
        <v>28.237817228642914</v>
      </c>
      <c r="E16" s="4">
        <f t="shared" si="1"/>
        <v>0.83930000000000005</v>
      </c>
      <c r="F16" s="20">
        <f t="shared" si="4"/>
        <v>79.06061753236466</v>
      </c>
      <c r="G16" s="26">
        <v>28.566900431871311</v>
      </c>
      <c r="H16" s="1">
        <v>10</v>
      </c>
      <c r="I16" s="101" t="s">
        <v>304</v>
      </c>
      <c r="R16" s="42">
        <f t="shared" si="2"/>
        <v>2.4511994122085864E-2</v>
      </c>
      <c r="S16" s="1">
        <v>10</v>
      </c>
    </row>
    <row r="17" spans="1:19" x14ac:dyDescent="0.2">
      <c r="A17" s="1">
        <v>11</v>
      </c>
      <c r="B17" s="8">
        <v>2.0381944444444446E-2</v>
      </c>
      <c r="C17" s="26">
        <f t="shared" si="3"/>
        <v>29.35</v>
      </c>
      <c r="D17" s="26">
        <f t="shared" si="0"/>
        <v>27.424207359407546</v>
      </c>
      <c r="E17" s="4">
        <f t="shared" si="1"/>
        <v>0.86419999999999997</v>
      </c>
      <c r="F17" s="20">
        <f t="shared" si="4"/>
        <v>93.438525926431154</v>
      </c>
      <c r="G17" s="26">
        <v>27.771358138818275</v>
      </c>
      <c r="H17" s="1">
        <v>11</v>
      </c>
      <c r="I17" s="101" t="s">
        <v>305</v>
      </c>
      <c r="R17" s="42">
        <f t="shared" si="2"/>
        <v>2.3805735555041271E-2</v>
      </c>
      <c r="S17" s="1">
        <v>11</v>
      </c>
    </row>
    <row r="18" spans="1:19" x14ac:dyDescent="0.2">
      <c r="A18" s="1">
        <v>12</v>
      </c>
      <c r="B18" s="8">
        <v>2.0775462962962964E-2</v>
      </c>
      <c r="C18" s="26">
        <f t="shared" si="3"/>
        <v>29.916666666666668</v>
      </c>
      <c r="D18" s="26">
        <f t="shared" si="0"/>
        <v>26.716266486303685</v>
      </c>
      <c r="E18" s="4">
        <f t="shared" si="1"/>
        <v>0.8871</v>
      </c>
      <c r="F18" s="20">
        <f t="shared" si="4"/>
        <v>89.302283519678056</v>
      </c>
      <c r="G18" s="26">
        <v>27.070661560411505</v>
      </c>
      <c r="H18" s="1">
        <v>12</v>
      </c>
      <c r="I18" s="101" t="s">
        <v>306</v>
      </c>
      <c r="R18" s="42">
        <f t="shared" si="2"/>
        <v>2.3191203547138613E-2</v>
      </c>
      <c r="S18" s="1">
        <v>12</v>
      </c>
    </row>
    <row r="19" spans="1:19" x14ac:dyDescent="0.2">
      <c r="A19" s="1">
        <v>13</v>
      </c>
      <c r="B19" s="8">
        <v>2.0752314814814814E-2</v>
      </c>
      <c r="C19" s="26">
        <f t="shared" si="3"/>
        <v>29.883333333333333</v>
      </c>
      <c r="D19" s="26">
        <f t="shared" si="0"/>
        <v>26.101321585903083</v>
      </c>
      <c r="E19" s="4">
        <f t="shared" si="1"/>
        <v>0.90800000000000003</v>
      </c>
      <c r="F19" s="20">
        <f t="shared" si="4"/>
        <v>87.344076695715842</v>
      </c>
      <c r="G19" s="26">
        <v>26.456773814765892</v>
      </c>
      <c r="H19" s="1">
        <v>13</v>
      </c>
      <c r="I19" s="101" t="s">
        <v>307</v>
      </c>
      <c r="R19" s="42">
        <f t="shared" si="2"/>
        <v>2.2657397209985313E-2</v>
      </c>
      <c r="S19" s="1">
        <v>13</v>
      </c>
    </row>
    <row r="20" spans="1:19" x14ac:dyDescent="0.2">
      <c r="A20" s="1">
        <v>14</v>
      </c>
      <c r="B20" s="8">
        <v>1.9212962962962963E-2</v>
      </c>
      <c r="C20" s="26">
        <f t="shared" si="3"/>
        <v>27.666666666666668</v>
      </c>
      <c r="D20" s="26">
        <f t="shared" si="0"/>
        <v>25.566343042071196</v>
      </c>
      <c r="E20" s="4">
        <f t="shared" si="1"/>
        <v>0.92700000000000005</v>
      </c>
      <c r="F20" s="20">
        <f t="shared" si="4"/>
        <v>92.408468826763354</v>
      </c>
      <c r="G20" s="26">
        <v>25.923129471829721</v>
      </c>
      <c r="H20" s="1">
        <v>14</v>
      </c>
      <c r="I20" s="101" t="s">
        <v>308</v>
      </c>
      <c r="R20" s="42">
        <f t="shared" si="2"/>
        <v>2.2193006112909024E-2</v>
      </c>
      <c r="S20" s="1">
        <v>14</v>
      </c>
    </row>
    <row r="21" spans="1:19" x14ac:dyDescent="0.2">
      <c r="A21" s="1">
        <v>15</v>
      </c>
      <c r="B21" s="8">
        <v>1.8171296296296297E-2</v>
      </c>
      <c r="C21" s="26">
        <f t="shared" si="3"/>
        <v>26.166666666666668</v>
      </c>
      <c r="D21" s="26">
        <f t="shared" si="0"/>
        <v>25.10593220338983</v>
      </c>
      <c r="E21" s="4">
        <f t="shared" si="1"/>
        <v>0.94399999999999995</v>
      </c>
      <c r="F21" s="20">
        <f t="shared" si="4"/>
        <v>95.946237719961132</v>
      </c>
      <c r="G21" s="26">
        <v>25.459039548022602</v>
      </c>
      <c r="H21" s="1">
        <v>15</v>
      </c>
      <c r="I21" s="101" t="s">
        <v>309</v>
      </c>
      <c r="R21" s="42">
        <f t="shared" si="2"/>
        <v>2.179334392655367E-2</v>
      </c>
      <c r="S21" s="1">
        <v>15</v>
      </c>
    </row>
    <row r="22" spans="1:19" x14ac:dyDescent="0.2">
      <c r="A22" s="1">
        <v>16</v>
      </c>
      <c r="B22" s="8">
        <v>1.8240740740740741E-2</v>
      </c>
      <c r="C22" s="26">
        <f t="shared" si="3"/>
        <v>26.266666666666669</v>
      </c>
      <c r="D22" s="26">
        <f t="shared" si="0"/>
        <v>24.6875</v>
      </c>
      <c r="E22" s="4">
        <f t="shared" si="1"/>
        <v>0.96</v>
      </c>
      <c r="F22" s="20">
        <f t="shared" si="4"/>
        <v>93.987944162436548</v>
      </c>
      <c r="G22" s="26">
        <v>25.034722222222225</v>
      </c>
      <c r="H22" s="1">
        <v>16</v>
      </c>
      <c r="I22" s="101" t="s">
        <v>310</v>
      </c>
      <c r="R22" s="42">
        <f t="shared" si="2"/>
        <v>2.1430121527777776E-2</v>
      </c>
      <c r="S22" s="1">
        <v>16</v>
      </c>
    </row>
    <row r="23" spans="1:19" x14ac:dyDescent="0.2">
      <c r="A23" s="1">
        <v>17</v>
      </c>
      <c r="B23" s="8">
        <v>1.7696759259259259E-2</v>
      </c>
      <c r="C23" s="26">
        <f t="shared" si="3"/>
        <v>25.483333333333334</v>
      </c>
      <c r="D23" s="26">
        <f t="shared" si="0"/>
        <v>24.282786885245901</v>
      </c>
      <c r="E23" s="4">
        <f t="shared" si="1"/>
        <v>0.97599999999999998</v>
      </c>
      <c r="F23" s="20">
        <f t="shared" si="4"/>
        <v>95.288895560153961</v>
      </c>
      <c r="G23" s="26">
        <v>24.624316939890711</v>
      </c>
      <c r="H23" s="1">
        <v>17</v>
      </c>
      <c r="I23" s="101" t="s">
        <v>311</v>
      </c>
      <c r="R23" s="42">
        <f t="shared" si="2"/>
        <v>2.1078808060109287E-2</v>
      </c>
      <c r="S23" s="1">
        <v>17</v>
      </c>
    </row>
    <row r="24" spans="1:19" x14ac:dyDescent="0.2">
      <c r="A24" s="1">
        <v>18</v>
      </c>
      <c r="B24" s="8">
        <v>1.7962962962962962E-2</v>
      </c>
      <c r="C24" s="26">
        <f t="shared" si="3"/>
        <v>25.866666666666664</v>
      </c>
      <c r="D24" s="26">
        <f t="shared" si="0"/>
        <v>23.956332760537755</v>
      </c>
      <c r="E24" s="4">
        <f t="shared" si="1"/>
        <v>0.98929999999999996</v>
      </c>
      <c r="F24" s="20">
        <f t="shared" si="4"/>
        <v>92.614688507233595</v>
      </c>
      <c r="G24" s="26">
        <v>24.293271336635335</v>
      </c>
      <c r="H24" s="1">
        <v>18</v>
      </c>
      <c r="I24" s="101" t="s">
        <v>312</v>
      </c>
      <c r="R24" s="42">
        <f t="shared" si="2"/>
        <v>2.0795427743522353E-2</v>
      </c>
      <c r="S24" s="1">
        <v>18</v>
      </c>
    </row>
    <row r="25" spans="1:19" x14ac:dyDescent="0.2">
      <c r="A25" s="1">
        <v>19</v>
      </c>
      <c r="B25" s="8">
        <v>1.7939814814814815E-2</v>
      </c>
      <c r="C25" s="26">
        <f t="shared" si="3"/>
        <v>25.833333333333332</v>
      </c>
      <c r="D25" s="26">
        <f t="shared" si="0"/>
        <v>23.764163240750026</v>
      </c>
      <c r="E25" s="4">
        <f t="shared" si="1"/>
        <v>0.99729999999999996</v>
      </c>
      <c r="F25" s="20">
        <f t="shared" si="4"/>
        <v>91.990309319032363</v>
      </c>
      <c r="G25" s="26">
        <v>24.098399010662124</v>
      </c>
      <c r="H25" s="1">
        <v>19</v>
      </c>
      <c r="I25" s="101" t="s">
        <v>313</v>
      </c>
      <c r="R25" s="42">
        <f t="shared" si="2"/>
        <v>2.0628613924262174E-2</v>
      </c>
      <c r="S25" s="1">
        <v>19</v>
      </c>
    </row>
    <row r="26" spans="1:19" x14ac:dyDescent="0.2">
      <c r="A26" s="1">
        <v>20</v>
      </c>
      <c r="B26" s="8">
        <v>1.7696759259259259E-2</v>
      </c>
      <c r="C26" s="26">
        <f t="shared" si="3"/>
        <v>25.483333333333334</v>
      </c>
      <c r="D26" s="26">
        <f t="shared" si="0"/>
        <v>23.7</v>
      </c>
      <c r="E26" s="4">
        <f t="shared" si="1"/>
        <v>1</v>
      </c>
      <c r="F26" s="20">
        <f t="shared" si="4"/>
        <v>93.001962066710263</v>
      </c>
      <c r="G26" s="26">
        <v>24.033333333333335</v>
      </c>
      <c r="H26" s="1">
        <v>20</v>
      </c>
      <c r="I26" s="101" t="s">
        <v>314</v>
      </c>
    </row>
    <row r="27" spans="1:19" x14ac:dyDescent="0.2">
      <c r="A27" s="1">
        <v>21</v>
      </c>
      <c r="B27" s="8">
        <v>1.7337962962962961E-2</v>
      </c>
      <c r="C27" s="26">
        <f t="shared" si="3"/>
        <v>24.966666666666665</v>
      </c>
      <c r="D27" s="26">
        <f t="shared" si="0"/>
        <v>23.7</v>
      </c>
      <c r="E27" s="4">
        <f t="shared" si="1"/>
        <v>1</v>
      </c>
      <c r="F27" s="20">
        <f t="shared" si="4"/>
        <v>94.926568758344459</v>
      </c>
      <c r="G27" s="26">
        <v>24.033333333333335</v>
      </c>
      <c r="H27" s="1">
        <v>21</v>
      </c>
      <c r="I27" s="101" t="s">
        <v>315</v>
      </c>
    </row>
    <row r="28" spans="1:19" x14ac:dyDescent="0.2">
      <c r="A28" s="1">
        <v>22</v>
      </c>
      <c r="B28" s="8">
        <v>1.7777777777777778E-2</v>
      </c>
      <c r="C28" s="26">
        <f t="shared" si="3"/>
        <v>25.6</v>
      </c>
      <c r="D28" s="26">
        <f t="shared" si="0"/>
        <v>23.7</v>
      </c>
      <c r="E28" s="4">
        <f t="shared" si="1"/>
        <v>1</v>
      </c>
      <c r="F28" s="20">
        <f t="shared" si="4"/>
        <v>92.578124999999986</v>
      </c>
      <c r="G28" s="26">
        <v>24.033333333333335</v>
      </c>
      <c r="H28" s="1">
        <v>22</v>
      </c>
      <c r="I28" s="101" t="s">
        <v>316</v>
      </c>
    </row>
    <row r="29" spans="1:19" x14ac:dyDescent="0.2">
      <c r="A29" s="1">
        <v>23</v>
      </c>
      <c r="B29" s="8">
        <v>1.7465277777777777E-2</v>
      </c>
      <c r="C29" s="26">
        <f t="shared" si="3"/>
        <v>25.15</v>
      </c>
      <c r="D29" s="26">
        <f t="shared" si="0"/>
        <v>23.7</v>
      </c>
      <c r="E29" s="4">
        <f t="shared" si="1"/>
        <v>1</v>
      </c>
      <c r="F29" s="20">
        <f t="shared" si="4"/>
        <v>94.234592445328033</v>
      </c>
      <c r="G29" s="26">
        <v>24.033333333333335</v>
      </c>
      <c r="H29" s="1">
        <v>23</v>
      </c>
      <c r="I29" s="101" t="s">
        <v>317</v>
      </c>
    </row>
    <row r="30" spans="1:19" x14ac:dyDescent="0.2">
      <c r="A30" s="1">
        <v>24</v>
      </c>
      <c r="B30" s="8">
        <v>1.7187499999999998E-2</v>
      </c>
      <c r="C30" s="26">
        <f t="shared" si="3"/>
        <v>24.749999999999996</v>
      </c>
      <c r="D30" s="26">
        <f t="shared" si="0"/>
        <v>23.7</v>
      </c>
      <c r="E30" s="4">
        <f t="shared" si="1"/>
        <v>1</v>
      </c>
      <c r="F30" s="20">
        <f t="shared" si="4"/>
        <v>95.757575757575765</v>
      </c>
      <c r="G30" s="26">
        <v>24.033333333333335</v>
      </c>
      <c r="H30" s="1">
        <v>24</v>
      </c>
      <c r="I30" s="101" t="s">
        <v>318</v>
      </c>
    </row>
    <row r="31" spans="1:19" x14ac:dyDescent="0.2">
      <c r="A31" s="1">
        <v>25</v>
      </c>
      <c r="B31" s="8">
        <v>1.699074074074074E-2</v>
      </c>
      <c r="C31" s="26">
        <f t="shared" si="3"/>
        <v>24.466666666666665</v>
      </c>
      <c r="D31" s="26">
        <f t="shared" si="0"/>
        <v>23.7</v>
      </c>
      <c r="E31" s="4">
        <f t="shared" si="1"/>
        <v>1</v>
      </c>
      <c r="F31" s="20">
        <f t="shared" si="4"/>
        <v>96.866485013623986</v>
      </c>
      <c r="G31" s="26">
        <v>24.033333333333335</v>
      </c>
      <c r="H31" s="1">
        <v>25</v>
      </c>
      <c r="I31" s="101" t="s">
        <v>319</v>
      </c>
    </row>
    <row r="32" spans="1:19" x14ac:dyDescent="0.2">
      <c r="A32" s="1">
        <v>26</v>
      </c>
      <c r="B32" s="8">
        <v>1.7361111111111112E-2</v>
      </c>
      <c r="C32" s="26">
        <f t="shared" si="3"/>
        <v>25</v>
      </c>
      <c r="D32" s="26">
        <f t="shared" si="0"/>
        <v>23.7</v>
      </c>
      <c r="E32" s="4">
        <f t="shared" si="1"/>
        <v>1</v>
      </c>
      <c r="F32" s="20">
        <f t="shared" si="4"/>
        <v>94.8</v>
      </c>
      <c r="G32" s="26">
        <v>24.033333333333335</v>
      </c>
      <c r="H32" s="1">
        <v>26</v>
      </c>
      <c r="I32" s="101" t="s">
        <v>320</v>
      </c>
    </row>
    <row r="33" spans="1:9" x14ac:dyDescent="0.2">
      <c r="A33" s="1">
        <v>27</v>
      </c>
      <c r="B33" s="8">
        <v>1.7222222222222222E-2</v>
      </c>
      <c r="C33" s="26">
        <f t="shared" si="3"/>
        <v>24.8</v>
      </c>
      <c r="D33" s="26">
        <f t="shared" si="0"/>
        <v>23.7</v>
      </c>
      <c r="E33" s="4">
        <f t="shared" ref="E33:E64" si="5">ROUND(1-IF(A33&lt;I$3,0,IF(A33&lt;I$4,G$3*(A33-I$3)^2,G$2+G$4*(A33-I$4)+(A33&gt;I$5)*G$5*(A33-I$5)^2)),4)</f>
        <v>1</v>
      </c>
      <c r="F33" s="20">
        <f t="shared" si="4"/>
        <v>95.564516129032256</v>
      </c>
      <c r="G33" s="26">
        <v>24.033333333333335</v>
      </c>
      <c r="H33" s="1">
        <v>27</v>
      </c>
      <c r="I33" s="101" t="s">
        <v>321</v>
      </c>
    </row>
    <row r="34" spans="1:9" x14ac:dyDescent="0.2">
      <c r="A34" s="1">
        <v>28</v>
      </c>
      <c r="B34" s="8">
        <v>1.744212962962963E-2</v>
      </c>
      <c r="C34" s="26">
        <f t="shared" si="3"/>
        <v>25.116666666666667</v>
      </c>
      <c r="D34" s="26">
        <f t="shared" si="0"/>
        <v>23.7</v>
      </c>
      <c r="E34" s="4">
        <f t="shared" si="5"/>
        <v>1</v>
      </c>
      <c r="F34" s="20">
        <f t="shared" si="4"/>
        <v>94.359654943596553</v>
      </c>
      <c r="G34" s="26">
        <v>24.033333333333335</v>
      </c>
      <c r="H34" s="1">
        <v>28</v>
      </c>
      <c r="I34" s="101" t="s">
        <v>322</v>
      </c>
    </row>
    <row r="35" spans="1:9" x14ac:dyDescent="0.2">
      <c r="A35" s="1">
        <v>29</v>
      </c>
      <c r="B35" s="8">
        <v>1.7361111111111112E-2</v>
      </c>
      <c r="C35" s="26">
        <f t="shared" si="3"/>
        <v>25</v>
      </c>
      <c r="D35" s="26">
        <f t="shared" si="0"/>
        <v>23.704740948189638</v>
      </c>
      <c r="E35" s="4">
        <f t="shared" si="5"/>
        <v>0.99980000000000002</v>
      </c>
      <c r="F35" s="20">
        <f t="shared" si="4"/>
        <v>94.818963792758552</v>
      </c>
      <c r="G35" s="26">
        <v>24.033333333333335</v>
      </c>
      <c r="H35" s="1">
        <v>29</v>
      </c>
      <c r="I35" s="101" t="s">
        <v>323</v>
      </c>
    </row>
    <row r="36" spans="1:9" x14ac:dyDescent="0.2">
      <c r="A36" s="1">
        <v>30</v>
      </c>
      <c r="B36" s="8">
        <v>1.7164351851851851E-2</v>
      </c>
      <c r="C36" s="26">
        <f t="shared" si="3"/>
        <v>24.716666666666665</v>
      </c>
      <c r="D36" s="26">
        <f t="shared" si="0"/>
        <v>23.721349214292864</v>
      </c>
      <c r="E36" s="4">
        <f t="shared" si="5"/>
        <v>0.99909999999999999</v>
      </c>
      <c r="F36" s="20">
        <f t="shared" si="4"/>
        <v>95.973091898689958</v>
      </c>
      <c r="G36" s="26">
        <v>24.033333333333335</v>
      </c>
      <c r="H36" s="1">
        <v>30</v>
      </c>
      <c r="I36" s="101" t="s">
        <v>324</v>
      </c>
    </row>
    <row r="37" spans="1:9" x14ac:dyDescent="0.2">
      <c r="A37" s="1">
        <v>31</v>
      </c>
      <c r="B37" s="8">
        <v>1.7395833333333336E-2</v>
      </c>
      <c r="C37" s="26">
        <f t="shared" si="3"/>
        <v>25.050000000000004</v>
      </c>
      <c r="D37" s="26">
        <f t="shared" si="0"/>
        <v>23.749874736947589</v>
      </c>
      <c r="E37" s="4">
        <f t="shared" si="5"/>
        <v>0.99790000000000001</v>
      </c>
      <c r="F37" s="20">
        <f t="shared" si="4"/>
        <v>94.809879189411518</v>
      </c>
      <c r="G37" s="26">
        <v>24.038140961525638</v>
      </c>
      <c r="H37" s="1">
        <v>31</v>
      </c>
      <c r="I37" s="101" t="s">
        <v>325</v>
      </c>
    </row>
    <row r="38" spans="1:9" x14ac:dyDescent="0.2">
      <c r="A38" s="1">
        <v>32</v>
      </c>
      <c r="B38" s="8">
        <v>1.7083333333333336E-2</v>
      </c>
      <c r="C38" s="26">
        <f t="shared" si="3"/>
        <v>24.600000000000005</v>
      </c>
      <c r="D38" s="26">
        <f t="shared" si="0"/>
        <v>23.790403533427021</v>
      </c>
      <c r="E38" s="4">
        <f t="shared" si="5"/>
        <v>0.99619999999999997</v>
      </c>
      <c r="F38" s="20">
        <f t="shared" si="4"/>
        <v>96.708957452955346</v>
      </c>
      <c r="G38" s="26">
        <v>24.057390724057392</v>
      </c>
      <c r="H38" s="1">
        <v>32</v>
      </c>
      <c r="I38" s="101" t="s">
        <v>326</v>
      </c>
    </row>
    <row r="39" spans="1:9" x14ac:dyDescent="0.2">
      <c r="A39" s="1">
        <v>33</v>
      </c>
      <c r="B39" s="8">
        <v>1.7627314814814814E-2</v>
      </c>
      <c r="C39" s="26">
        <f t="shared" si="3"/>
        <v>25.383333333333333</v>
      </c>
      <c r="D39" s="26">
        <f t="shared" si="0"/>
        <v>23.840659893370887</v>
      </c>
      <c r="E39" s="4">
        <f t="shared" si="5"/>
        <v>0.99409999999999998</v>
      </c>
      <c r="F39" s="20">
        <f t="shared" si="4"/>
        <v>93.922494655433567</v>
      </c>
      <c r="G39" s="26">
        <v>24.09115209836942</v>
      </c>
      <c r="H39" s="1">
        <v>33</v>
      </c>
      <c r="I39" s="101" t="s">
        <v>327</v>
      </c>
    </row>
    <row r="40" spans="1:9" x14ac:dyDescent="0.2">
      <c r="A40" s="1">
        <v>34</v>
      </c>
      <c r="B40" s="8">
        <v>1.7187499999999998E-2</v>
      </c>
      <c r="C40" s="26">
        <f t="shared" si="3"/>
        <v>24.749999999999996</v>
      </c>
      <c r="D40" s="26">
        <f t="shared" si="0"/>
        <v>23.903177004538577</v>
      </c>
      <c r="E40" s="4">
        <f t="shared" si="5"/>
        <v>0.99150000000000005</v>
      </c>
      <c r="F40" s="20">
        <f t="shared" si="4"/>
        <v>96.578492947630622</v>
      </c>
      <c r="G40" s="26">
        <v>24.139547341636536</v>
      </c>
      <c r="H40" s="1">
        <v>34</v>
      </c>
      <c r="I40" s="101" t="s">
        <v>328</v>
      </c>
    </row>
    <row r="41" spans="1:9" x14ac:dyDescent="0.2">
      <c r="A41" s="1">
        <v>35</v>
      </c>
      <c r="B41" s="8">
        <v>1.7858796296296296E-2</v>
      </c>
      <c r="C41" s="26">
        <f t="shared" si="3"/>
        <v>25.716666666666665</v>
      </c>
      <c r="D41" s="26">
        <f t="shared" ref="D41:D72" si="6">E$4/E41</f>
        <v>23.97814649939296</v>
      </c>
      <c r="E41" s="4">
        <f t="shared" si="5"/>
        <v>0.98839999999999995</v>
      </c>
      <c r="F41" s="20">
        <f t="shared" si="4"/>
        <v>93.239714190769774</v>
      </c>
      <c r="G41" s="26">
        <v>24.200315510354784</v>
      </c>
      <c r="H41" s="1">
        <v>35</v>
      </c>
      <c r="I41" s="101" t="s">
        <v>329</v>
      </c>
    </row>
    <row r="42" spans="1:9" x14ac:dyDescent="0.2">
      <c r="A42" s="1">
        <v>36</v>
      </c>
      <c r="B42" s="8">
        <v>1.7199074074074071E-2</v>
      </c>
      <c r="C42" s="26">
        <f t="shared" si="3"/>
        <v>24.766666666666662</v>
      </c>
      <c r="D42" s="26">
        <f t="shared" si="6"/>
        <v>24.063356685957963</v>
      </c>
      <c r="E42" s="4">
        <f t="shared" si="5"/>
        <v>0.9849</v>
      </c>
      <c r="F42" s="20">
        <f t="shared" si="4"/>
        <v>97.160255797946036</v>
      </c>
      <c r="G42" s="26">
        <v>24.276094276094277</v>
      </c>
      <c r="H42" s="1">
        <v>36</v>
      </c>
      <c r="I42" s="101" t="s">
        <v>330</v>
      </c>
    </row>
    <row r="43" spans="1:9" x14ac:dyDescent="0.2">
      <c r="A43" s="1">
        <v>37</v>
      </c>
      <c r="B43" s="8">
        <v>1.8252314814814815E-2</v>
      </c>
      <c r="C43" s="26">
        <f t="shared" si="3"/>
        <v>26.283333333333335</v>
      </c>
      <c r="D43" s="26">
        <f t="shared" si="6"/>
        <v>24.161484351106125</v>
      </c>
      <c r="E43" s="4">
        <f t="shared" si="5"/>
        <v>0.98089999999999999</v>
      </c>
      <c r="F43" s="20">
        <f t="shared" si="4"/>
        <v>91.927017188736045</v>
      </c>
      <c r="G43" s="26">
        <v>24.3646931603136</v>
      </c>
      <c r="H43" s="1">
        <v>37</v>
      </c>
      <c r="I43" s="101" t="s">
        <v>331</v>
      </c>
    </row>
    <row r="44" spans="1:9" x14ac:dyDescent="0.2">
      <c r="A44" s="1">
        <v>38</v>
      </c>
      <c r="B44" s="8">
        <v>1.8171296296296297E-2</v>
      </c>
      <c r="C44" s="26">
        <f t="shared" si="3"/>
        <v>26.166666666666668</v>
      </c>
      <c r="D44" s="26">
        <f t="shared" si="6"/>
        <v>24.272839000409665</v>
      </c>
      <c r="E44" s="4">
        <f t="shared" si="5"/>
        <v>0.97640000000000005</v>
      </c>
      <c r="F44" s="20">
        <f t="shared" ref="F44:F75" si="7">100*(D44/C44)</f>
        <v>92.762442039782158</v>
      </c>
      <c r="G44" s="26">
        <v>24.47137087194108</v>
      </c>
      <c r="H44" s="1">
        <v>38</v>
      </c>
      <c r="I44" s="101" t="s">
        <v>332</v>
      </c>
    </row>
    <row r="45" spans="1:9" x14ac:dyDescent="0.2">
      <c r="A45" s="1">
        <v>39</v>
      </c>
      <c r="B45" s="8">
        <v>1.7650462962962962E-2</v>
      </c>
      <c r="C45" s="26">
        <f t="shared" si="3"/>
        <v>25.416666666666664</v>
      </c>
      <c r="D45" s="26">
        <f t="shared" si="6"/>
        <v>24.397776405188385</v>
      </c>
      <c r="E45" s="4">
        <f t="shared" si="5"/>
        <v>0.97140000000000004</v>
      </c>
      <c r="F45" s="20">
        <f t="shared" si="7"/>
        <v>95.991251430249392</v>
      </c>
      <c r="G45" s="26">
        <v>24.591561785872646</v>
      </c>
      <c r="H45" s="1">
        <v>39</v>
      </c>
      <c r="I45" s="101" t="s">
        <v>333</v>
      </c>
    </row>
    <row r="46" spans="1:9" x14ac:dyDescent="0.2">
      <c r="A46" s="1">
        <v>40</v>
      </c>
      <c r="B46" s="8">
        <v>1.8275462962962962E-2</v>
      </c>
      <c r="C46" s="26">
        <f t="shared" si="3"/>
        <v>26.316666666666666</v>
      </c>
      <c r="D46" s="26">
        <f t="shared" si="6"/>
        <v>24.534161490683228</v>
      </c>
      <c r="E46" s="4">
        <f t="shared" si="5"/>
        <v>0.96599999999999997</v>
      </c>
      <c r="F46" s="20">
        <f t="shared" si="7"/>
        <v>93.226706107726017</v>
      </c>
      <c r="G46" s="26">
        <v>24.725651577503431</v>
      </c>
      <c r="H46" s="1">
        <v>40</v>
      </c>
      <c r="I46" s="101" t="s">
        <v>334</v>
      </c>
    </row>
    <row r="47" spans="1:9" x14ac:dyDescent="0.2">
      <c r="A47" s="1">
        <v>41</v>
      </c>
      <c r="B47" s="8">
        <v>1.8229166666666668E-2</v>
      </c>
      <c r="C47" s="26">
        <f t="shared" si="3"/>
        <v>26.25</v>
      </c>
      <c r="D47" s="26">
        <f t="shared" si="6"/>
        <v>24.684928653265285</v>
      </c>
      <c r="E47" s="4">
        <f t="shared" si="5"/>
        <v>0.96009999999999995</v>
      </c>
      <c r="F47" s="20">
        <f t="shared" si="7"/>
        <v>94.037823441010602</v>
      </c>
      <c r="G47" s="26">
        <v>24.879227053140099</v>
      </c>
      <c r="H47" s="1">
        <v>41</v>
      </c>
      <c r="I47" s="101" t="s">
        <v>335</v>
      </c>
    </row>
    <row r="48" spans="1:9" x14ac:dyDescent="0.2">
      <c r="A48" s="1">
        <v>42</v>
      </c>
      <c r="B48" s="8">
        <v>1.8159722222222219E-2</v>
      </c>
      <c r="C48" s="26">
        <f t="shared" si="3"/>
        <v>26.149999999999995</v>
      </c>
      <c r="D48" s="26">
        <f t="shared" si="6"/>
        <v>24.850581944007548</v>
      </c>
      <c r="E48" s="4">
        <f t="shared" si="5"/>
        <v>0.95369999999999999</v>
      </c>
      <c r="F48" s="20">
        <f t="shared" si="7"/>
        <v>95.030906095631167</v>
      </c>
      <c r="G48" s="26">
        <v>25.047767934688206</v>
      </c>
      <c r="H48" s="1">
        <v>42</v>
      </c>
      <c r="I48" s="101" t="s">
        <v>336</v>
      </c>
    </row>
    <row r="49" spans="1:9" x14ac:dyDescent="0.2">
      <c r="A49" s="1">
        <v>43</v>
      </c>
      <c r="B49" s="8">
        <v>1.8483796296296297E-2</v>
      </c>
      <c r="C49" s="26">
        <f t="shared" si="3"/>
        <v>26.616666666666667</v>
      </c>
      <c r="D49" s="26">
        <f t="shared" si="6"/>
        <v>25.031685678073512</v>
      </c>
      <c r="E49" s="4">
        <f t="shared" si="5"/>
        <v>0.94679999999999997</v>
      </c>
      <c r="F49" s="20">
        <f t="shared" si="7"/>
        <v>94.045155960201043</v>
      </c>
      <c r="G49" s="26">
        <v>25.234495310093799</v>
      </c>
      <c r="H49" s="1">
        <v>43</v>
      </c>
      <c r="I49" s="101" t="s">
        <v>337</v>
      </c>
    </row>
    <row r="50" spans="1:9" x14ac:dyDescent="0.2">
      <c r="A50" s="1">
        <v>44</v>
      </c>
      <c r="B50" s="8">
        <v>1.8356481481481481E-2</v>
      </c>
      <c r="C50" s="26">
        <f t="shared" si="3"/>
        <v>26.433333333333334</v>
      </c>
      <c r="D50" s="26">
        <f t="shared" si="6"/>
        <v>25.226184140500266</v>
      </c>
      <c r="E50" s="4">
        <f t="shared" si="5"/>
        <v>0.9395</v>
      </c>
      <c r="F50" s="20">
        <f t="shared" si="7"/>
        <v>95.433231300757626</v>
      </c>
      <c r="G50" s="26">
        <v>25.440175011467488</v>
      </c>
      <c r="H50" s="1">
        <v>44</v>
      </c>
      <c r="I50" s="101" t="s">
        <v>338</v>
      </c>
    </row>
    <row r="51" spans="1:9" x14ac:dyDescent="0.2">
      <c r="A51" s="1">
        <v>45</v>
      </c>
      <c r="B51" s="8">
        <v>1.8703703703703705E-2</v>
      </c>
      <c r="C51" s="26">
        <f t="shared" si="3"/>
        <v>26.933333333333334</v>
      </c>
      <c r="D51" s="26">
        <f t="shared" si="6"/>
        <v>25.437372544810561</v>
      </c>
      <c r="E51" s="4">
        <f t="shared" si="5"/>
        <v>0.93169999999999997</v>
      </c>
      <c r="F51" s="20">
        <f t="shared" si="7"/>
        <v>94.445690141623373</v>
      </c>
      <c r="G51" s="26">
        <v>25.662929346858874</v>
      </c>
      <c r="H51" s="1">
        <v>45</v>
      </c>
      <c r="I51" s="101" t="s">
        <v>339</v>
      </c>
    </row>
    <row r="52" spans="1:9" x14ac:dyDescent="0.2">
      <c r="A52" s="1">
        <v>46</v>
      </c>
      <c r="B52" s="8">
        <v>1.9664351851851853E-2</v>
      </c>
      <c r="C52" s="26">
        <f t="shared" si="3"/>
        <v>28.31666666666667</v>
      </c>
      <c r="D52" s="26">
        <f t="shared" si="6"/>
        <v>25.666016894087068</v>
      </c>
      <c r="E52" s="4">
        <f t="shared" si="5"/>
        <v>0.9234</v>
      </c>
      <c r="F52" s="20">
        <f t="shared" si="7"/>
        <v>90.639259190419295</v>
      </c>
      <c r="G52" s="26">
        <v>25.909156245508125</v>
      </c>
      <c r="H52" s="1">
        <v>46</v>
      </c>
      <c r="I52" s="101" t="s">
        <v>340</v>
      </c>
    </row>
    <row r="53" spans="1:9" x14ac:dyDescent="0.2">
      <c r="A53" s="1">
        <v>47</v>
      </c>
      <c r="B53" s="8">
        <v>1.8726851851851852E-2</v>
      </c>
      <c r="C53" s="26">
        <f t="shared" si="3"/>
        <v>26.966666666666669</v>
      </c>
      <c r="D53" s="26">
        <f t="shared" si="6"/>
        <v>25.910134470318138</v>
      </c>
      <c r="E53" s="4">
        <f t="shared" si="5"/>
        <v>0.91469999999999996</v>
      </c>
      <c r="F53" s="20">
        <f t="shared" si="7"/>
        <v>96.082080854084566</v>
      </c>
      <c r="G53" s="26">
        <v>26.171548876547245</v>
      </c>
      <c r="H53" s="1">
        <v>47</v>
      </c>
      <c r="I53" s="101" t="s">
        <v>341</v>
      </c>
    </row>
    <row r="54" spans="1:9" x14ac:dyDescent="0.2">
      <c r="A54" s="1">
        <v>48</v>
      </c>
      <c r="B54" s="8">
        <v>1.800925925925926E-2</v>
      </c>
      <c r="C54" s="26">
        <f t="shared" si="3"/>
        <v>25.933333333333334</v>
      </c>
      <c r="D54" s="26">
        <f t="shared" si="6"/>
        <v>26.173384870237438</v>
      </c>
      <c r="E54" s="4">
        <f t="shared" si="5"/>
        <v>0.90549999999999997</v>
      </c>
      <c r="F54" s="20">
        <f t="shared" si="7"/>
        <v>100.92564859988728</v>
      </c>
      <c r="G54" s="26">
        <v>26.45968659400345</v>
      </c>
      <c r="H54" s="1">
        <v>48</v>
      </c>
      <c r="I54" s="101" t="s">
        <v>342</v>
      </c>
    </row>
    <row r="55" spans="1:9" x14ac:dyDescent="0.2">
      <c r="A55" s="1">
        <v>49</v>
      </c>
      <c r="B55" s="8">
        <v>1.8101851851851852E-2</v>
      </c>
      <c r="C55" s="26">
        <f t="shared" si="3"/>
        <v>26.066666666666666</v>
      </c>
      <c r="D55" s="26">
        <f t="shared" si="6"/>
        <v>26.456798392498325</v>
      </c>
      <c r="E55" s="4">
        <f t="shared" si="5"/>
        <v>0.89580000000000004</v>
      </c>
      <c r="F55" s="20">
        <f t="shared" si="7"/>
        <v>101.49666902492964</v>
      </c>
      <c r="G55" s="26">
        <v>26.760197453884128</v>
      </c>
      <c r="H55" s="1">
        <v>49</v>
      </c>
      <c r="I55" s="101" t="s">
        <v>343</v>
      </c>
    </row>
    <row r="56" spans="1:9" x14ac:dyDescent="0.2">
      <c r="A56" s="1">
        <v>50</v>
      </c>
      <c r="B56" s="8">
        <v>1.8530092592592595E-2</v>
      </c>
      <c r="C56" s="26">
        <f t="shared" si="3"/>
        <v>26.683333333333337</v>
      </c>
      <c r="D56" s="26">
        <f t="shared" si="6"/>
        <v>26.752455130375889</v>
      </c>
      <c r="E56" s="4">
        <f t="shared" si="5"/>
        <v>0.88590000000000002</v>
      </c>
      <c r="F56" s="20">
        <f t="shared" si="7"/>
        <v>100.25904483588715</v>
      </c>
      <c r="G56" s="26">
        <v>27.070661560411505</v>
      </c>
      <c r="H56" s="1">
        <v>50</v>
      </c>
      <c r="I56" s="101" t="s">
        <v>344</v>
      </c>
    </row>
    <row r="57" spans="1:9" x14ac:dyDescent="0.2">
      <c r="A57" s="1">
        <v>51</v>
      </c>
      <c r="B57" s="8">
        <v>2.0231481481481482E-2</v>
      </c>
      <c r="C57" s="26">
        <f t="shared" si="3"/>
        <v>29.133333333333333</v>
      </c>
      <c r="D57" s="26">
        <f t="shared" si="6"/>
        <v>27.051706426207055</v>
      </c>
      <c r="E57" s="4">
        <f t="shared" si="5"/>
        <v>0.87609999999999999</v>
      </c>
      <c r="F57" s="20">
        <f t="shared" si="7"/>
        <v>92.8548275499098</v>
      </c>
      <c r="G57" s="26">
        <v>27.385293223944089</v>
      </c>
      <c r="H57" s="1">
        <v>51</v>
      </c>
      <c r="I57" s="101" t="s">
        <v>345</v>
      </c>
    </row>
    <row r="58" spans="1:9" x14ac:dyDescent="0.2">
      <c r="A58" s="1">
        <v>52</v>
      </c>
      <c r="B58" s="8">
        <v>1.9722222222222221E-2</v>
      </c>
      <c r="C58" s="26">
        <f t="shared" si="3"/>
        <v>28.4</v>
      </c>
      <c r="D58" s="26">
        <f t="shared" si="6"/>
        <v>27.360886631262989</v>
      </c>
      <c r="E58" s="4">
        <f t="shared" si="5"/>
        <v>0.86619999999999997</v>
      </c>
      <c r="F58" s="20">
        <f t="shared" si="7"/>
        <v>96.341150110080946</v>
      </c>
      <c r="G58" s="26">
        <v>27.710519235942968</v>
      </c>
      <c r="H58" s="1">
        <v>52</v>
      </c>
      <c r="I58" s="101" t="s">
        <v>346</v>
      </c>
    </row>
    <row r="59" spans="1:9" x14ac:dyDescent="0.2">
      <c r="A59" s="1">
        <v>53</v>
      </c>
      <c r="B59" s="8">
        <v>2.0682870370370372E-2</v>
      </c>
      <c r="C59" s="26">
        <f t="shared" si="3"/>
        <v>29.783333333333335</v>
      </c>
      <c r="D59" s="26">
        <f t="shared" si="6"/>
        <v>27.677215928996848</v>
      </c>
      <c r="E59" s="4">
        <f t="shared" si="5"/>
        <v>0.85629999999999995</v>
      </c>
      <c r="F59" s="20">
        <f t="shared" si="7"/>
        <v>92.928536974807542</v>
      </c>
      <c r="G59" s="26">
        <v>28.040290903434062</v>
      </c>
      <c r="H59" s="1">
        <v>53</v>
      </c>
      <c r="I59" s="101" t="s">
        <v>347</v>
      </c>
    </row>
    <row r="60" spans="1:9" x14ac:dyDescent="0.2">
      <c r="A60" s="1">
        <v>54</v>
      </c>
      <c r="B60" s="8">
        <v>2.0509259259259258E-2</v>
      </c>
      <c r="C60" s="26">
        <f t="shared" si="3"/>
        <v>29.533333333333331</v>
      </c>
      <c r="D60" s="26">
        <f t="shared" si="6"/>
        <v>27.997637330183107</v>
      </c>
      <c r="E60" s="4">
        <f t="shared" si="5"/>
        <v>0.84650000000000003</v>
      </c>
      <c r="F60" s="20">
        <f t="shared" si="7"/>
        <v>94.800126400168537</v>
      </c>
      <c r="G60" s="26">
        <v>28.381357266572195</v>
      </c>
      <c r="H60" s="1">
        <v>54</v>
      </c>
      <c r="I60" s="101" t="s">
        <v>348</v>
      </c>
    </row>
    <row r="61" spans="1:9" x14ac:dyDescent="0.2">
      <c r="A61" s="1">
        <v>55</v>
      </c>
      <c r="B61" s="8">
        <v>2.1319444444444443E-2</v>
      </c>
      <c r="C61" s="26">
        <f t="shared" si="3"/>
        <v>30.7</v>
      </c>
      <c r="D61" s="26">
        <f t="shared" si="6"/>
        <v>28.328950513985177</v>
      </c>
      <c r="E61" s="4">
        <f t="shared" si="5"/>
        <v>0.83660000000000001</v>
      </c>
      <c r="F61" s="20">
        <f t="shared" si="7"/>
        <v>92.276711771938693</v>
      </c>
      <c r="G61" s="26">
        <v>28.727388636544745</v>
      </c>
      <c r="H61" s="1">
        <v>55</v>
      </c>
      <c r="I61" s="101" t="s">
        <v>349</v>
      </c>
    </row>
    <row r="62" spans="1:9" x14ac:dyDescent="0.2">
      <c r="A62" s="1">
        <v>56</v>
      </c>
      <c r="B62" s="8">
        <v>2.0937499999999998E-2</v>
      </c>
      <c r="C62" s="26">
        <f t="shared" si="3"/>
        <v>30.15</v>
      </c>
      <c r="D62" s="26">
        <f t="shared" si="6"/>
        <v>28.664731494920176</v>
      </c>
      <c r="E62" s="4">
        <f t="shared" si="5"/>
        <v>0.82679999999999998</v>
      </c>
      <c r="F62" s="20">
        <f t="shared" si="7"/>
        <v>95.073736301559464</v>
      </c>
      <c r="G62" s="26">
        <v>29.085481463552384</v>
      </c>
      <c r="H62" s="1">
        <v>56</v>
      </c>
      <c r="I62" s="101" t="s">
        <v>350</v>
      </c>
    </row>
    <row r="63" spans="1:9" x14ac:dyDescent="0.2">
      <c r="A63" s="1">
        <v>57</v>
      </c>
      <c r="B63" s="8">
        <v>2.1319444444444443E-2</v>
      </c>
      <c r="C63" s="26">
        <f t="shared" si="3"/>
        <v>30.7</v>
      </c>
      <c r="D63" s="26">
        <f t="shared" si="6"/>
        <v>29.012118986412045</v>
      </c>
      <c r="E63" s="4">
        <f t="shared" si="5"/>
        <v>0.81689999999999996</v>
      </c>
      <c r="F63" s="20">
        <f t="shared" si="7"/>
        <v>94.502016242384514</v>
      </c>
      <c r="G63" s="26">
        <v>29.449005432340808</v>
      </c>
      <c r="H63" s="1">
        <v>57</v>
      </c>
      <c r="I63" s="101" t="s">
        <v>351</v>
      </c>
    </row>
    <row r="64" spans="1:9" x14ac:dyDescent="0.2">
      <c r="A64" s="1">
        <v>58</v>
      </c>
      <c r="B64" s="8">
        <v>2.1944444444444447E-2</v>
      </c>
      <c r="C64" s="26">
        <f t="shared" si="3"/>
        <v>31.600000000000005</v>
      </c>
      <c r="D64" s="26">
        <f t="shared" si="6"/>
        <v>29.368029739776947</v>
      </c>
      <c r="E64" s="4">
        <f t="shared" si="5"/>
        <v>0.80700000000000005</v>
      </c>
      <c r="F64" s="20">
        <f t="shared" si="7"/>
        <v>92.936802973977663</v>
      </c>
      <c r="G64" s="26">
        <v>29.82543228261769</v>
      </c>
      <c r="H64" s="1">
        <v>58</v>
      </c>
      <c r="I64" s="101" t="s">
        <v>352</v>
      </c>
    </row>
    <row r="65" spans="1:9" x14ac:dyDescent="0.2">
      <c r="A65" s="1">
        <v>59</v>
      </c>
      <c r="B65" s="8">
        <v>2.1898148148148149E-2</v>
      </c>
      <c r="C65" s="26">
        <f t="shared" si="3"/>
        <v>31.533333333333335</v>
      </c>
      <c r="D65" s="26">
        <f t="shared" si="6"/>
        <v>29.729051680883089</v>
      </c>
      <c r="E65" s="4">
        <f t="shared" ref="E65:E96" si="8">ROUND(1-IF(A65&lt;I$3,0,IF(A65&lt;I$4,G$3*(A65-I$3)^2,G$2+G$4*(A65-I$4)+(A65&gt;I$5)*G$5*(A65-I$5)^2)),4)</f>
        <v>0.79720000000000002</v>
      </c>
      <c r="F65" s="20">
        <f t="shared" si="7"/>
        <v>94.278176577853344</v>
      </c>
      <c r="G65" s="26">
        <v>30.207809619574327</v>
      </c>
      <c r="H65" s="1">
        <v>59</v>
      </c>
      <c r="I65" s="101" t="s">
        <v>353</v>
      </c>
    </row>
    <row r="66" spans="1:9" x14ac:dyDescent="0.2">
      <c r="A66" s="1">
        <v>60</v>
      </c>
      <c r="B66" s="8">
        <v>2.1851851851851848E-2</v>
      </c>
      <c r="C66" s="26">
        <f t="shared" si="3"/>
        <v>31.466666666666661</v>
      </c>
      <c r="D66" s="26">
        <f t="shared" si="6"/>
        <v>30.10288327194208</v>
      </c>
      <c r="E66" s="4">
        <f t="shared" si="8"/>
        <v>0.7873</v>
      </c>
      <c r="F66" s="20">
        <f t="shared" si="7"/>
        <v>95.665942601510864</v>
      </c>
      <c r="G66" s="26">
        <v>30.600118835412957</v>
      </c>
      <c r="H66" s="1">
        <v>60</v>
      </c>
      <c r="I66" s="101" t="s">
        <v>354</v>
      </c>
    </row>
    <row r="67" spans="1:9" x14ac:dyDescent="0.2">
      <c r="A67" s="1">
        <v>61</v>
      </c>
      <c r="B67" s="8">
        <v>2.2430555555555554E-2</v>
      </c>
      <c r="C67" s="26">
        <f t="shared" si="3"/>
        <v>32.299999999999997</v>
      </c>
      <c r="D67" s="26">
        <f t="shared" si="6"/>
        <v>30.486236171854902</v>
      </c>
      <c r="E67" s="4">
        <f t="shared" si="8"/>
        <v>0.77739999999999998</v>
      </c>
      <c r="F67" s="20">
        <f t="shared" si="7"/>
        <v>94.384632111005899</v>
      </c>
      <c r="G67" s="26">
        <v>31.006751816969857</v>
      </c>
      <c r="H67" s="1">
        <v>61</v>
      </c>
      <c r="I67" s="101" t="s">
        <v>355</v>
      </c>
    </row>
    <row r="68" spans="1:9" x14ac:dyDescent="0.2">
      <c r="A68" s="1">
        <v>62</v>
      </c>
      <c r="B68" s="8">
        <v>2.1979166666666664E-2</v>
      </c>
      <c r="C68" s="26">
        <f t="shared" si="3"/>
        <v>31.649999999999995</v>
      </c>
      <c r="D68" s="26">
        <f t="shared" si="6"/>
        <v>30.875455966649298</v>
      </c>
      <c r="E68" s="4">
        <f t="shared" si="8"/>
        <v>0.76759999999999995</v>
      </c>
      <c r="F68" s="20">
        <f t="shared" si="7"/>
        <v>97.552783464926705</v>
      </c>
      <c r="G68" s="26">
        <v>31.420229223863686</v>
      </c>
      <c r="H68" s="1">
        <v>62</v>
      </c>
      <c r="I68" s="101" t="s">
        <v>356</v>
      </c>
    </row>
    <row r="69" spans="1:9" x14ac:dyDescent="0.2">
      <c r="A69" s="1">
        <v>63</v>
      </c>
      <c r="B69" s="8">
        <v>2.269675925925926E-2</v>
      </c>
      <c r="C69" s="26">
        <f t="shared" si="3"/>
        <v>32.683333333333337</v>
      </c>
      <c r="D69" s="26">
        <f t="shared" si="6"/>
        <v>31.278870265276492</v>
      </c>
      <c r="E69" s="4">
        <f t="shared" si="8"/>
        <v>0.75770000000000004</v>
      </c>
      <c r="F69" s="20">
        <f t="shared" si="7"/>
        <v>95.702815702018825</v>
      </c>
      <c r="G69" s="26">
        <v>31.849103277674708</v>
      </c>
      <c r="H69" s="1">
        <v>63</v>
      </c>
      <c r="I69" s="101" t="s">
        <v>357</v>
      </c>
    </row>
    <row r="70" spans="1:9" x14ac:dyDescent="0.2">
      <c r="A70" s="1">
        <v>64</v>
      </c>
      <c r="B70" s="8">
        <v>2.372685185185185E-2</v>
      </c>
      <c r="C70" s="26">
        <f t="shared" si="3"/>
        <v>34.166666666666664</v>
      </c>
      <c r="D70" s="26">
        <f t="shared" si="6"/>
        <v>31.692966033698848</v>
      </c>
      <c r="E70" s="4">
        <f t="shared" si="8"/>
        <v>0.74780000000000002</v>
      </c>
      <c r="F70" s="20">
        <f t="shared" si="7"/>
        <v>92.759900586435663</v>
      </c>
      <c r="G70" s="26">
        <v>32.285509582661653</v>
      </c>
      <c r="H70" s="1">
        <v>64</v>
      </c>
      <c r="I70" s="101" t="s">
        <v>358</v>
      </c>
    </row>
    <row r="71" spans="1:9" x14ac:dyDescent="0.2">
      <c r="A71" s="1">
        <v>65</v>
      </c>
      <c r="B71" s="8">
        <v>2.3472222222222217E-2</v>
      </c>
      <c r="C71" s="26">
        <f t="shared" si="3"/>
        <v>33.79999999999999</v>
      </c>
      <c r="D71" s="26">
        <f t="shared" si="6"/>
        <v>32.113821138211378</v>
      </c>
      <c r="E71" s="4">
        <f t="shared" si="8"/>
        <v>0.73799999999999999</v>
      </c>
      <c r="F71" s="20">
        <f t="shared" si="7"/>
        <v>95.011305142637241</v>
      </c>
      <c r="G71" s="26">
        <v>32.738500658402586</v>
      </c>
      <c r="H71" s="1">
        <v>65</v>
      </c>
      <c r="I71" s="101" t="s">
        <v>359</v>
      </c>
    </row>
    <row r="72" spans="1:9" x14ac:dyDescent="0.2">
      <c r="A72" s="1">
        <v>66</v>
      </c>
      <c r="B72" s="8">
        <v>2.4641203703703703E-2</v>
      </c>
      <c r="C72" s="26">
        <f t="shared" si="3"/>
        <v>35.483333333333334</v>
      </c>
      <c r="D72" s="26">
        <f t="shared" si="6"/>
        <v>32.550473836011534</v>
      </c>
      <c r="E72" s="4">
        <f t="shared" si="8"/>
        <v>0.72809999999999997</v>
      </c>
      <c r="F72" s="20">
        <f t="shared" si="7"/>
        <v>91.734543455175768</v>
      </c>
      <c r="G72" s="26">
        <v>33.199797393746834</v>
      </c>
      <c r="H72" s="1">
        <v>66</v>
      </c>
      <c r="I72" s="101" t="s">
        <v>360</v>
      </c>
    </row>
    <row r="73" spans="1:9" x14ac:dyDescent="0.2">
      <c r="A73" s="1">
        <v>67</v>
      </c>
      <c r="B73" s="8">
        <v>2.461805555555556E-2</v>
      </c>
      <c r="C73" s="26">
        <f t="shared" si="3"/>
        <v>35.450000000000003</v>
      </c>
      <c r="D73" s="26">
        <f t="shared" ref="D73:D104" si="9">E$4/E73</f>
        <v>32.999164578111944</v>
      </c>
      <c r="E73" s="4">
        <f t="shared" si="8"/>
        <v>0.71819999999999995</v>
      </c>
      <c r="F73" s="20">
        <f t="shared" si="7"/>
        <v>93.086500925562603</v>
      </c>
      <c r="G73" s="26">
        <v>33.678998505231689</v>
      </c>
      <c r="H73" s="1">
        <v>67</v>
      </c>
      <c r="I73" s="101" t="s">
        <v>374</v>
      </c>
    </row>
    <row r="74" spans="1:9" x14ac:dyDescent="0.2">
      <c r="A74" s="1">
        <v>68</v>
      </c>
      <c r="B74" s="8">
        <v>2.361111111111111E-2</v>
      </c>
      <c r="C74" s="26">
        <f t="shared" si="3"/>
        <v>34</v>
      </c>
      <c r="D74" s="26">
        <f t="shared" si="9"/>
        <v>33.455674760022582</v>
      </c>
      <c r="E74" s="4">
        <f t="shared" si="8"/>
        <v>0.70840000000000003</v>
      </c>
      <c r="F74" s="20">
        <f t="shared" si="7"/>
        <v>98.399043411831116</v>
      </c>
      <c r="G74" s="26">
        <v>34.167377499763056</v>
      </c>
      <c r="H74" s="1">
        <v>68</v>
      </c>
      <c r="I74" s="101" t="s">
        <v>361</v>
      </c>
    </row>
    <row r="75" spans="1:9" x14ac:dyDescent="0.2">
      <c r="A75" s="1">
        <v>69</v>
      </c>
      <c r="B75" s="8">
        <v>2.7013888888888889E-2</v>
      </c>
      <c r="C75" s="26">
        <f t="shared" ref="C75:C91" si="10">B75*1440</f>
        <v>38.9</v>
      </c>
      <c r="D75" s="26">
        <f t="shared" si="9"/>
        <v>33.929849677881172</v>
      </c>
      <c r="E75" s="4">
        <f t="shared" si="8"/>
        <v>0.69850000000000001</v>
      </c>
      <c r="F75" s="20">
        <f t="shared" si="7"/>
        <v>87.223263953422034</v>
      </c>
      <c r="G75" s="26">
        <v>34.675131053720001</v>
      </c>
      <c r="H75" s="1">
        <v>69</v>
      </c>
      <c r="I75" s="101" t="s">
        <v>362</v>
      </c>
    </row>
    <row r="76" spans="1:9" x14ac:dyDescent="0.2">
      <c r="A76" s="1">
        <v>70</v>
      </c>
      <c r="B76" s="8">
        <v>2.5011574074074075E-2</v>
      </c>
      <c r="C76" s="26">
        <f t="shared" si="10"/>
        <v>36.016666666666666</v>
      </c>
      <c r="D76" s="26">
        <f t="shared" si="9"/>
        <v>34.417659018297996</v>
      </c>
      <c r="E76" s="4">
        <f t="shared" si="8"/>
        <v>0.68859999999999999</v>
      </c>
      <c r="F76" s="20">
        <f t="shared" ref="F76:F91" si="11">100*(D76/C76)</f>
        <v>95.560367473293837</v>
      </c>
      <c r="G76" s="26">
        <v>35.19304925074438</v>
      </c>
      <c r="H76" s="1">
        <v>70</v>
      </c>
      <c r="I76" s="101" t="s">
        <v>363</v>
      </c>
    </row>
    <row r="77" spans="1:9" x14ac:dyDescent="0.2">
      <c r="A77" s="1">
        <v>71</v>
      </c>
      <c r="B77" s="8">
        <v>2.6805555555555555E-2</v>
      </c>
      <c r="C77" s="26">
        <f t="shared" si="10"/>
        <v>38.6</v>
      </c>
      <c r="D77" s="26">
        <f t="shared" si="9"/>
        <v>34.914555097230405</v>
      </c>
      <c r="E77" s="4">
        <f t="shared" si="8"/>
        <v>0.67879999999999996</v>
      </c>
      <c r="F77" s="20">
        <f t="shared" si="11"/>
        <v>90.45221527779897</v>
      </c>
      <c r="G77" s="26">
        <v>35.726673603884848</v>
      </c>
      <c r="H77" s="1">
        <v>71</v>
      </c>
      <c r="I77" s="101" t="s">
        <v>364</v>
      </c>
    </row>
    <row r="78" spans="1:9" x14ac:dyDescent="0.2">
      <c r="A78" s="1">
        <v>72</v>
      </c>
      <c r="B78" s="8">
        <v>2.7407407407407408E-2</v>
      </c>
      <c r="C78" s="26">
        <f t="shared" si="10"/>
        <v>39.466666666666669</v>
      </c>
      <c r="D78" s="26">
        <f t="shared" si="9"/>
        <v>35.431305127821794</v>
      </c>
      <c r="E78" s="4">
        <f t="shared" si="8"/>
        <v>0.66890000000000005</v>
      </c>
      <c r="F78" s="20">
        <f t="shared" si="11"/>
        <v>89.775266371170076</v>
      </c>
      <c r="G78" s="26">
        <v>36.282206119162645</v>
      </c>
      <c r="H78" s="1">
        <v>72</v>
      </c>
      <c r="I78" s="101" t="s">
        <v>365</v>
      </c>
    </row>
    <row r="79" spans="1:9" x14ac:dyDescent="0.2">
      <c r="A79" s="1">
        <v>73</v>
      </c>
      <c r="B79" s="8">
        <v>2.6354166666666668E-2</v>
      </c>
      <c r="C79" s="26">
        <f t="shared" si="10"/>
        <v>37.950000000000003</v>
      </c>
      <c r="D79" s="26">
        <f t="shared" si="9"/>
        <v>35.963581183611531</v>
      </c>
      <c r="E79" s="4">
        <f t="shared" si="8"/>
        <v>0.65900000000000003</v>
      </c>
      <c r="F79" s="20">
        <f t="shared" si="11"/>
        <v>94.765694818475694</v>
      </c>
      <c r="G79" s="26">
        <v>36.849637125626089</v>
      </c>
      <c r="H79" s="1">
        <v>73</v>
      </c>
      <c r="I79" s="101" t="s">
        <v>366</v>
      </c>
    </row>
    <row r="80" spans="1:9" x14ac:dyDescent="0.2">
      <c r="A80" s="1">
        <v>74</v>
      </c>
      <c r="B80" s="8">
        <v>2.7881944444444445E-2</v>
      </c>
      <c r="C80" s="26">
        <f t="shared" si="10"/>
        <v>40.15</v>
      </c>
      <c r="D80" s="26">
        <f t="shared" si="9"/>
        <v>36.506469500924212</v>
      </c>
      <c r="E80" s="4">
        <f t="shared" si="8"/>
        <v>0.6492</v>
      </c>
      <c r="F80" s="20">
        <f t="shared" si="11"/>
        <v>90.925204236423937</v>
      </c>
      <c r="G80" s="26">
        <v>37.440930570701568</v>
      </c>
      <c r="H80" s="1">
        <v>74</v>
      </c>
      <c r="I80" s="101" t="s">
        <v>367</v>
      </c>
    </row>
    <row r="81" spans="1:9" x14ac:dyDescent="0.2">
      <c r="A81" s="1">
        <v>75</v>
      </c>
      <c r="B81" s="8">
        <v>2.8946759259259255E-2</v>
      </c>
      <c r="C81" s="26">
        <f t="shared" si="10"/>
        <v>41.68333333333333</v>
      </c>
      <c r="D81" s="26">
        <f t="shared" si="9"/>
        <v>37.07179727827311</v>
      </c>
      <c r="E81" s="4">
        <f t="shared" si="8"/>
        <v>0.63929999999999998</v>
      </c>
      <c r="F81" s="20">
        <f t="shared" si="11"/>
        <v>88.93673877234653</v>
      </c>
      <c r="G81" s="26">
        <v>38.045485726346897</v>
      </c>
      <c r="H81" s="1">
        <v>75</v>
      </c>
      <c r="I81" s="101" t="s">
        <v>368</v>
      </c>
    </row>
    <row r="82" spans="1:9" x14ac:dyDescent="0.2">
      <c r="A82" s="1">
        <v>76</v>
      </c>
      <c r="B82" s="8">
        <v>2.8043981481481479E-2</v>
      </c>
      <c r="C82" s="26">
        <f t="shared" si="10"/>
        <v>40.383333333333333</v>
      </c>
      <c r="D82" s="26">
        <f t="shared" si="9"/>
        <v>37.654909437559581</v>
      </c>
      <c r="E82" s="4">
        <f t="shared" si="8"/>
        <v>0.62939999999999996</v>
      </c>
      <c r="F82" s="20">
        <f t="shared" si="11"/>
        <v>93.243688248187169</v>
      </c>
      <c r="G82" s="26">
        <v>38.676107713764623</v>
      </c>
      <c r="H82" s="1">
        <v>76</v>
      </c>
      <c r="I82" s="101" t="s">
        <v>369</v>
      </c>
    </row>
    <row r="83" spans="1:9" x14ac:dyDescent="0.2">
      <c r="A83" s="1">
        <v>77</v>
      </c>
      <c r="B83" s="8">
        <v>2.9861111111111113E-2</v>
      </c>
      <c r="C83" s="26">
        <f t="shared" si="10"/>
        <v>43</v>
      </c>
      <c r="D83" s="26">
        <f t="shared" si="9"/>
        <v>38.269013402228325</v>
      </c>
      <c r="E83" s="4">
        <f t="shared" si="8"/>
        <v>0.61929999999999996</v>
      </c>
      <c r="F83" s="20">
        <f t="shared" si="11"/>
        <v>88.997705586577496</v>
      </c>
      <c r="G83" s="26">
        <v>39.321553228621298</v>
      </c>
      <c r="H83" s="1">
        <v>77</v>
      </c>
      <c r="I83" s="101" t="s">
        <v>370</v>
      </c>
    </row>
    <row r="84" spans="1:9" x14ac:dyDescent="0.2">
      <c r="A84" s="1">
        <v>78</v>
      </c>
      <c r="B84" s="8">
        <v>3.1770833333333331E-2</v>
      </c>
      <c r="C84" s="26">
        <f t="shared" si="10"/>
        <v>45.75</v>
      </c>
      <c r="D84" s="26">
        <f t="shared" si="9"/>
        <v>38.961038961038966</v>
      </c>
      <c r="E84" s="4">
        <f t="shared" si="8"/>
        <v>0.60829999999999995</v>
      </c>
      <c r="F84" s="20">
        <f t="shared" si="11"/>
        <v>85.160740898445823</v>
      </c>
      <c r="G84" s="26">
        <v>39.995562212237203</v>
      </c>
      <c r="H84" s="1">
        <v>78</v>
      </c>
      <c r="I84" s="101" t="s">
        <v>371</v>
      </c>
    </row>
    <row r="85" spans="1:9" x14ac:dyDescent="0.2">
      <c r="A85" s="1">
        <v>79</v>
      </c>
      <c r="B85" s="8">
        <v>3.6620370370370373E-2</v>
      </c>
      <c r="C85" s="26">
        <f t="shared" si="10"/>
        <v>52.733333333333334</v>
      </c>
      <c r="D85" s="26">
        <f t="shared" si="9"/>
        <v>39.731768650461021</v>
      </c>
      <c r="E85" s="4">
        <f t="shared" si="8"/>
        <v>0.59650000000000003</v>
      </c>
      <c r="F85" s="20">
        <f t="shared" si="11"/>
        <v>75.344694027422918</v>
      </c>
      <c r="G85" s="26">
        <v>40.706865401987351</v>
      </c>
      <c r="H85" s="1">
        <v>79</v>
      </c>
      <c r="I85" s="101" t="s">
        <v>372</v>
      </c>
    </row>
    <row r="86" spans="1:9" x14ac:dyDescent="0.2">
      <c r="A86" s="1">
        <v>80</v>
      </c>
      <c r="B86" s="108">
        <v>3.0428240740740742E-2</v>
      </c>
      <c r="C86" s="26">
        <f t="shared" si="10"/>
        <v>43.81666666666667</v>
      </c>
      <c r="D86" s="26">
        <f t="shared" si="9"/>
        <v>40.596094552929088</v>
      </c>
      <c r="E86" s="4">
        <f t="shared" si="8"/>
        <v>0.58379999999999999</v>
      </c>
      <c r="F86" s="20">
        <f t="shared" si="11"/>
        <v>92.649892475304114</v>
      </c>
      <c r="G86" s="26">
        <v>41.522690624280123</v>
      </c>
      <c r="H86" s="1">
        <v>80</v>
      </c>
      <c r="I86" s="101" t="s">
        <v>373</v>
      </c>
    </row>
    <row r="87" spans="1:9" x14ac:dyDescent="0.2">
      <c r="A87" s="1">
        <v>81</v>
      </c>
      <c r="B87" s="8"/>
      <c r="C87" s="26"/>
      <c r="D87" s="26">
        <f t="shared" si="9"/>
        <v>41.549789621318368</v>
      </c>
      <c r="E87" s="4">
        <f t="shared" si="8"/>
        <v>0.57040000000000002</v>
      </c>
      <c r="F87" s="20"/>
      <c r="G87" s="26">
        <v>42.431732580037668</v>
      </c>
      <c r="H87" s="1">
        <v>81</v>
      </c>
      <c r="I87" s="24"/>
    </row>
    <row r="88" spans="1:9" x14ac:dyDescent="0.2">
      <c r="A88" s="1">
        <v>82</v>
      </c>
      <c r="B88" s="8">
        <v>3.3865740740740738E-2</v>
      </c>
      <c r="C88" s="26">
        <f t="shared" si="10"/>
        <v>48.766666666666666</v>
      </c>
      <c r="D88" s="26">
        <f t="shared" si="9"/>
        <v>42.618234130552054</v>
      </c>
      <c r="E88" s="4">
        <f t="shared" si="8"/>
        <v>0.55610000000000004</v>
      </c>
      <c r="F88" s="20">
        <f t="shared" si="11"/>
        <v>87.392141074269432</v>
      </c>
      <c r="G88" s="26">
        <v>43.459915611814345</v>
      </c>
      <c r="H88" s="1">
        <v>82</v>
      </c>
      <c r="I88" s="101" t="s">
        <v>375</v>
      </c>
    </row>
    <row r="89" spans="1:9" x14ac:dyDescent="0.2">
      <c r="A89" s="1">
        <v>83</v>
      </c>
      <c r="B89" s="8">
        <v>3.5358796296296298E-2</v>
      </c>
      <c r="C89" s="26">
        <f t="shared" si="10"/>
        <v>50.916666666666671</v>
      </c>
      <c r="D89" s="26">
        <f t="shared" si="9"/>
        <v>43.80776340110905</v>
      </c>
      <c r="E89" s="4">
        <f t="shared" si="8"/>
        <v>0.54100000000000004</v>
      </c>
      <c r="F89" s="20">
        <f t="shared" si="11"/>
        <v>86.038160525909746</v>
      </c>
      <c r="G89" s="26">
        <v>44.613575892580911</v>
      </c>
      <c r="H89" s="1">
        <v>83</v>
      </c>
      <c r="I89" s="101" t="s">
        <v>376</v>
      </c>
    </row>
    <row r="90" spans="1:9" x14ac:dyDescent="0.2">
      <c r="A90" s="1">
        <v>84</v>
      </c>
      <c r="B90" s="8">
        <v>4.6006944444444448E-2</v>
      </c>
      <c r="C90" s="26">
        <f t="shared" si="10"/>
        <v>66.25</v>
      </c>
      <c r="D90" s="26">
        <f t="shared" si="9"/>
        <v>45.125666412795127</v>
      </c>
      <c r="E90" s="4">
        <f t="shared" si="8"/>
        <v>0.5252</v>
      </c>
      <c r="F90" s="20">
        <f t="shared" si="11"/>
        <v>68.114213453275667</v>
      </c>
      <c r="G90" s="26">
        <v>45.917717488218067</v>
      </c>
      <c r="H90" s="1">
        <v>84</v>
      </c>
      <c r="I90" s="101" t="s">
        <v>377</v>
      </c>
    </row>
    <row r="91" spans="1:9" x14ac:dyDescent="0.2">
      <c r="A91" s="1">
        <v>85</v>
      </c>
      <c r="B91" s="8">
        <v>3.8483796296296294E-2</v>
      </c>
      <c r="C91" s="26">
        <f t="shared" si="10"/>
        <v>55.416666666666664</v>
      </c>
      <c r="D91" s="26">
        <f t="shared" si="9"/>
        <v>46.616837136113297</v>
      </c>
      <c r="E91" s="4">
        <f t="shared" si="8"/>
        <v>0.50839999999999996</v>
      </c>
      <c r="F91" s="20">
        <f t="shared" si="11"/>
        <v>84.120608365918741</v>
      </c>
      <c r="G91" s="26">
        <v>47.384332281808625</v>
      </c>
      <c r="H91" s="1">
        <v>85</v>
      </c>
      <c r="I91" s="101" t="s">
        <v>378</v>
      </c>
    </row>
    <row r="92" spans="1:9" x14ac:dyDescent="0.2">
      <c r="A92" s="1">
        <v>86</v>
      </c>
      <c r="B92" s="8"/>
      <c r="C92" s="26"/>
      <c r="D92" s="26">
        <f t="shared" si="9"/>
        <v>48.278671827256062</v>
      </c>
      <c r="E92" s="4">
        <f t="shared" si="8"/>
        <v>0.4909</v>
      </c>
      <c r="F92" s="20"/>
      <c r="G92" s="26">
        <v>49.037611371828881</v>
      </c>
      <c r="H92" s="1">
        <v>86</v>
      </c>
      <c r="I92" s="24"/>
    </row>
    <row r="93" spans="1:9" x14ac:dyDescent="0.2">
      <c r="A93" s="1">
        <v>87</v>
      </c>
      <c r="B93" s="8"/>
      <c r="C93" s="26"/>
      <c r="D93" s="26">
        <f t="shared" si="9"/>
        <v>50.148116800677101</v>
      </c>
      <c r="E93" s="4">
        <f t="shared" si="8"/>
        <v>0.47260000000000002</v>
      </c>
      <c r="F93" s="20"/>
      <c r="G93" s="26">
        <v>50.918079096045204</v>
      </c>
      <c r="H93" s="1">
        <v>87</v>
      </c>
      <c r="I93" s="24"/>
    </row>
    <row r="94" spans="1:9" x14ac:dyDescent="0.2">
      <c r="A94" s="1">
        <v>88</v>
      </c>
      <c r="B94" s="8"/>
      <c r="C94" s="26"/>
      <c r="D94" s="26">
        <f t="shared" si="9"/>
        <v>52.271724746360825</v>
      </c>
      <c r="E94" s="4">
        <f t="shared" si="8"/>
        <v>0.45340000000000003</v>
      </c>
      <c r="F94" s="20"/>
      <c r="G94" s="26">
        <v>53.053715967623255</v>
      </c>
      <c r="H94" s="1">
        <v>88</v>
      </c>
      <c r="I94" s="24"/>
    </row>
    <row r="95" spans="1:9" x14ac:dyDescent="0.2">
      <c r="A95" s="1">
        <v>89</v>
      </c>
      <c r="B95" s="8"/>
      <c r="C95" s="26"/>
      <c r="D95" s="26">
        <f t="shared" si="9"/>
        <v>54.683894785417628</v>
      </c>
      <c r="E95" s="4">
        <f t="shared" si="8"/>
        <v>0.43340000000000001</v>
      </c>
      <c r="F95" s="20"/>
      <c r="G95" s="26">
        <v>55.504234026173982</v>
      </c>
      <c r="H95" s="1">
        <v>89</v>
      </c>
      <c r="I95" s="24"/>
    </row>
    <row r="96" spans="1:9" x14ac:dyDescent="0.2">
      <c r="A96" s="1">
        <v>90</v>
      </c>
      <c r="B96" s="8"/>
      <c r="C96" s="26"/>
      <c r="D96" s="26">
        <f t="shared" si="9"/>
        <v>57.440620455647114</v>
      </c>
      <c r="E96" s="4">
        <f t="shared" si="8"/>
        <v>0.41260000000000002</v>
      </c>
      <c r="F96" s="20"/>
      <c r="G96" s="26">
        <v>58.319178192995231</v>
      </c>
      <c r="H96" s="1">
        <v>90</v>
      </c>
    </row>
    <row r="97" spans="1:8" x14ac:dyDescent="0.2">
      <c r="A97" s="1">
        <v>91</v>
      </c>
      <c r="B97" s="8"/>
      <c r="C97" s="26"/>
      <c r="D97" s="26">
        <f t="shared" si="9"/>
        <v>60.613810741687978</v>
      </c>
      <c r="E97" s="4">
        <f t="shared" ref="E97:E106" si="12">ROUND(1-IF(A97&lt;I$3,0,IF(A97&lt;I$4,G$3*(A97-I$3)^2,G$2+G$4*(A97-I$4)+(A97&gt;I$5)*G$5*(A97-I$5)^2)),4)</f>
        <v>0.39100000000000001</v>
      </c>
      <c r="F97" s="20"/>
      <c r="G97" s="26">
        <v>61.576565035442826</v>
      </c>
      <c r="H97" s="1">
        <v>91</v>
      </c>
    </row>
    <row r="98" spans="1:8" x14ac:dyDescent="0.2">
      <c r="A98" s="1">
        <v>92</v>
      </c>
      <c r="B98" s="8"/>
      <c r="C98" s="26"/>
      <c r="D98" s="26">
        <f t="shared" si="9"/>
        <v>64.314789687924019</v>
      </c>
      <c r="E98" s="4">
        <f t="shared" si="12"/>
        <v>0.36849999999999999</v>
      </c>
      <c r="F98" s="20"/>
      <c r="G98" s="26">
        <v>65.396825396825406</v>
      </c>
      <c r="H98" s="1">
        <v>92</v>
      </c>
    </row>
    <row r="99" spans="1:8" x14ac:dyDescent="0.2">
      <c r="A99" s="1">
        <v>93</v>
      </c>
      <c r="B99" s="8"/>
      <c r="C99" s="26"/>
      <c r="D99" s="26">
        <f t="shared" si="9"/>
        <v>68.635968722849697</v>
      </c>
      <c r="E99" s="4">
        <f t="shared" si="12"/>
        <v>0.3453</v>
      </c>
      <c r="F99" s="20"/>
      <c r="G99" s="26">
        <v>69.90498351754897</v>
      </c>
      <c r="H99" s="1">
        <v>93</v>
      </c>
    </row>
    <row r="100" spans="1:8" x14ac:dyDescent="0.2">
      <c r="A100" s="1">
        <v>94</v>
      </c>
      <c r="B100" s="8"/>
      <c r="C100" s="26"/>
      <c r="D100" s="26">
        <f t="shared" si="9"/>
        <v>73.785803237858033</v>
      </c>
      <c r="E100" s="4">
        <f t="shared" si="12"/>
        <v>0.32119999999999999</v>
      </c>
      <c r="F100" s="20"/>
      <c r="G100" s="26">
        <v>75.315992896688613</v>
      </c>
      <c r="H100" s="1">
        <v>94</v>
      </c>
    </row>
    <row r="101" spans="1:8" x14ac:dyDescent="0.2">
      <c r="A101" s="1">
        <v>95</v>
      </c>
      <c r="B101" s="8"/>
      <c r="C101" s="26"/>
      <c r="D101" s="26">
        <f t="shared" si="9"/>
        <v>79.986500168747881</v>
      </c>
      <c r="E101" s="4">
        <f t="shared" si="12"/>
        <v>0.29630000000000001</v>
      </c>
      <c r="F101" s="20"/>
      <c r="G101" s="26">
        <v>81.885292447473034</v>
      </c>
      <c r="H101" s="1">
        <v>95</v>
      </c>
    </row>
    <row r="102" spans="1:8" x14ac:dyDescent="0.2">
      <c r="A102" s="1">
        <v>96</v>
      </c>
      <c r="B102" s="1" t="s">
        <v>82</v>
      </c>
      <c r="C102" s="26"/>
      <c r="D102" s="26">
        <f t="shared" si="9"/>
        <v>87.58314855875831</v>
      </c>
      <c r="E102" s="4">
        <f t="shared" si="12"/>
        <v>0.27060000000000001</v>
      </c>
      <c r="F102" s="20"/>
      <c r="G102" s="26">
        <v>90.046209566629202</v>
      </c>
      <c r="H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9"/>
        <v>97.091356001638658</v>
      </c>
      <c r="E103" s="4">
        <f t="shared" si="12"/>
        <v>0.24410000000000001</v>
      </c>
      <c r="G103" s="26">
        <v>100.34794711203898</v>
      </c>
      <c r="H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9"/>
        <v>109.36778957083526</v>
      </c>
      <c r="E104" s="4">
        <f t="shared" si="12"/>
        <v>0.2167</v>
      </c>
      <c r="G104" s="26">
        <v>113.90205371248027</v>
      </c>
      <c r="H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>E$4/E105</f>
        <v>125.72944297082228</v>
      </c>
      <c r="E105" s="4">
        <f t="shared" si="12"/>
        <v>0.1885</v>
      </c>
      <c r="G105" s="26">
        <v>132.2693083837828</v>
      </c>
      <c r="H105" s="1">
        <v>99</v>
      </c>
    </row>
    <row r="106" spans="1:8" x14ac:dyDescent="0.2">
      <c r="A106" s="1">
        <v>100</v>
      </c>
      <c r="D106" s="26">
        <f>E$4/E106</f>
        <v>148.49624060150376</v>
      </c>
      <c r="E106" s="4">
        <f t="shared" si="12"/>
        <v>0.15959999999999999</v>
      </c>
      <c r="G106" s="146">
        <v>158.74064288859535</v>
      </c>
    </row>
    <row r="107" spans="1:8" x14ac:dyDescent="0.2">
      <c r="E107" s="4"/>
    </row>
    <row r="108" spans="1:8" x14ac:dyDescent="0.2">
      <c r="E108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 x14ac:dyDescent="0.2"/>
  <cols>
    <col min="1" max="5" width="9.6640625" style="1" customWidth="1"/>
    <col min="6" max="7" width="10.6640625" style="1" customWidth="1"/>
    <col min="8" max="16384" width="9.6640625" style="1"/>
  </cols>
  <sheetData>
    <row r="1" spans="1:9" ht="47.25" x14ac:dyDescent="0.25">
      <c r="A1" s="31" t="s">
        <v>83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4"/>
      <c r="E2" s="34"/>
      <c r="F2" s="104">
        <f>(+H$3-H$4)*F$4/2</f>
        <v>2.4E-2</v>
      </c>
      <c r="G2" s="105">
        <f>(+I$4-I$3)*G$4/2</f>
        <v>0.10322048462786569</v>
      </c>
      <c r="H2" s="106"/>
      <c r="I2" s="106"/>
    </row>
    <row r="3" spans="1:9" ht="22.5" x14ac:dyDescent="0.25">
      <c r="A3" s="31"/>
      <c r="B3" s="32"/>
      <c r="C3" s="33"/>
      <c r="D3" s="34"/>
      <c r="E3" s="34"/>
      <c r="F3" s="104">
        <f>F4/(2*(+H3-H4))</f>
        <v>2.6666666666666666E-3</v>
      </c>
      <c r="G3" s="105">
        <f>G4/(2*(+I4-I3))</f>
        <v>2.3584278917950765E-4</v>
      </c>
      <c r="H3" s="107">
        <v>20</v>
      </c>
      <c r="I3" s="148">
        <f>Parameters!AA17</f>
        <v>27.971934513664436</v>
      </c>
    </row>
    <row r="4" spans="1:9" ht="15.75" x14ac:dyDescent="0.25">
      <c r="A4" s="32"/>
      <c r="B4" s="32"/>
      <c r="C4" s="32"/>
      <c r="D4" s="36">
        <f>Parameters!G17</f>
        <v>1.6550925925925924E-2</v>
      </c>
      <c r="E4" s="37">
        <f>D4*1440</f>
        <v>23.833333333333329</v>
      </c>
      <c r="F4" s="104">
        <v>1.6E-2</v>
      </c>
      <c r="G4" s="104">
        <f>Parameters!$AD$17</f>
        <v>9.8678887296313467E-3</v>
      </c>
      <c r="H4" s="107">
        <v>17</v>
      </c>
      <c r="I4" s="148">
        <f>Parameters!$AB$17</f>
        <v>48.89241455878588</v>
      </c>
    </row>
    <row r="5" spans="1:9" ht="15.75" x14ac:dyDescent="0.25">
      <c r="A5" s="32"/>
      <c r="B5" s="32"/>
      <c r="C5" s="32"/>
      <c r="D5" s="36"/>
      <c r="E5" s="32">
        <f>E4*60</f>
        <v>1429.9999999999998</v>
      </c>
      <c r="F5" s="104">
        <v>9.8999999999999999E-4</v>
      </c>
      <c r="G5" s="104">
        <f>Parameters!$AE$17</f>
        <v>4.0821745362251585E-4</v>
      </c>
      <c r="H5" s="107">
        <v>15</v>
      </c>
      <c r="I5" s="148">
        <f>Parameters!$AC$17</f>
        <v>76.09734541865339</v>
      </c>
    </row>
    <row r="6" spans="1:9" ht="31.5" x14ac:dyDescent="0.25">
      <c r="A6" s="38" t="s">
        <v>71</v>
      </c>
      <c r="B6" s="38" t="s">
        <v>32</v>
      </c>
      <c r="C6" s="38" t="s">
        <v>72</v>
      </c>
      <c r="D6" s="38" t="s">
        <v>296</v>
      </c>
      <c r="E6" s="38" t="s">
        <v>381</v>
      </c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41"/>
      <c r="C9" s="26"/>
      <c r="D9" s="26"/>
      <c r="E9" s="4">
        <f t="shared" ref="E9:E32" si="0">ROUND(1-IF(A9&gt;=H$3,0,IF(A9&gt;=H$4,F$3*(A9-H$3)^2,F$2+F$4*(H$4-A9)+(A9&lt;H$5)*F$5*(H$5-A9)^2)),4)</f>
        <v>0.60940000000000005</v>
      </c>
    </row>
    <row r="10" spans="1:9" x14ac:dyDescent="0.2">
      <c r="A10" s="1">
        <v>4</v>
      </c>
      <c r="B10" s="8"/>
      <c r="C10" s="26"/>
      <c r="D10" s="26">
        <f t="shared" ref="D10:D41" si="1">E$4/E10</f>
        <v>36.768487092461164</v>
      </c>
      <c r="E10" s="4">
        <f t="shared" si="0"/>
        <v>0.6482</v>
      </c>
    </row>
    <row r="11" spans="1:9" x14ac:dyDescent="0.2">
      <c r="A11" s="1">
        <v>5</v>
      </c>
      <c r="B11" s="8"/>
      <c r="C11" s="26"/>
      <c r="D11" s="26">
        <f t="shared" si="1"/>
        <v>34.793187347931863</v>
      </c>
      <c r="E11" s="4">
        <f t="shared" si="0"/>
        <v>0.68500000000000005</v>
      </c>
    </row>
    <row r="12" spans="1:9" x14ac:dyDescent="0.2">
      <c r="A12" s="1">
        <v>6</v>
      </c>
      <c r="B12" s="8"/>
      <c r="C12" s="26"/>
      <c r="D12" s="26">
        <f t="shared" si="1"/>
        <v>33.111049365564504</v>
      </c>
      <c r="E12" s="4">
        <f t="shared" si="0"/>
        <v>0.7198</v>
      </c>
    </row>
    <row r="13" spans="1:9" x14ac:dyDescent="0.2">
      <c r="A13" s="1">
        <v>7</v>
      </c>
      <c r="B13" s="8"/>
      <c r="C13" s="26"/>
      <c r="D13" s="26">
        <f t="shared" si="1"/>
        <v>31.667995393746118</v>
      </c>
      <c r="E13" s="4">
        <f t="shared" si="0"/>
        <v>0.75260000000000005</v>
      </c>
    </row>
    <row r="14" spans="1:9" x14ac:dyDescent="0.2">
      <c r="A14" s="1">
        <v>8</v>
      </c>
      <c r="B14" s="8"/>
      <c r="C14" s="26"/>
      <c r="D14" s="26">
        <f t="shared" si="1"/>
        <v>30.419059774516054</v>
      </c>
      <c r="E14" s="4">
        <f t="shared" si="0"/>
        <v>0.78349999999999997</v>
      </c>
    </row>
    <row r="15" spans="1:9" x14ac:dyDescent="0.2">
      <c r="A15" s="1">
        <v>9</v>
      </c>
      <c r="B15" s="8"/>
      <c r="C15" s="26"/>
      <c r="D15" s="26">
        <f t="shared" si="1"/>
        <v>29.336944034137527</v>
      </c>
      <c r="E15" s="4">
        <f t="shared" si="0"/>
        <v>0.81240000000000001</v>
      </c>
    </row>
    <row r="16" spans="1:9" x14ac:dyDescent="0.2">
      <c r="A16" s="1">
        <v>10</v>
      </c>
      <c r="B16" s="8"/>
      <c r="C16" s="26"/>
      <c r="D16" s="26">
        <f t="shared" si="1"/>
        <v>28.396679772826555</v>
      </c>
      <c r="E16" s="4">
        <f t="shared" si="0"/>
        <v>0.83930000000000005</v>
      </c>
    </row>
    <row r="17" spans="1:5" x14ac:dyDescent="0.2">
      <c r="A17" s="1">
        <v>11</v>
      </c>
      <c r="B17" s="8"/>
      <c r="C17" s="26"/>
      <c r="D17" s="26">
        <f t="shared" si="1"/>
        <v>27.578492632878188</v>
      </c>
      <c r="E17" s="4">
        <f t="shared" si="0"/>
        <v>0.86419999999999997</v>
      </c>
    </row>
    <row r="18" spans="1:5" x14ac:dyDescent="0.2">
      <c r="A18" s="1">
        <v>12</v>
      </c>
      <c r="B18" s="8"/>
      <c r="C18" s="26"/>
      <c r="D18" s="26">
        <f t="shared" si="1"/>
        <v>26.866568970052224</v>
      </c>
      <c r="E18" s="4">
        <f t="shared" si="0"/>
        <v>0.8871</v>
      </c>
    </row>
    <row r="19" spans="1:5" x14ac:dyDescent="0.2">
      <c r="A19" s="1">
        <v>13</v>
      </c>
      <c r="B19" s="8"/>
      <c r="C19" s="26"/>
      <c r="D19" s="26">
        <f t="shared" si="1"/>
        <v>26.248164464023489</v>
      </c>
      <c r="E19" s="4">
        <f t="shared" si="0"/>
        <v>0.90800000000000003</v>
      </c>
    </row>
    <row r="20" spans="1:5" x14ac:dyDescent="0.2">
      <c r="A20" s="1">
        <v>14</v>
      </c>
      <c r="B20" s="8"/>
      <c r="C20" s="26"/>
      <c r="D20" s="26">
        <f t="shared" si="1"/>
        <v>25.710176195613084</v>
      </c>
      <c r="E20" s="4">
        <f t="shared" si="0"/>
        <v>0.92700000000000005</v>
      </c>
    </row>
    <row r="21" spans="1:5" x14ac:dyDescent="0.2">
      <c r="A21" s="1">
        <v>15</v>
      </c>
      <c r="B21" s="8"/>
      <c r="C21" s="26"/>
      <c r="D21" s="26">
        <f t="shared" si="1"/>
        <v>25.247175141242934</v>
      </c>
      <c r="E21" s="4">
        <f t="shared" si="0"/>
        <v>0.94399999999999995</v>
      </c>
    </row>
    <row r="22" spans="1:5" x14ac:dyDescent="0.2">
      <c r="A22" s="1">
        <v>16</v>
      </c>
      <c r="B22" s="8"/>
      <c r="C22" s="26"/>
      <c r="D22" s="26">
        <f t="shared" si="1"/>
        <v>24.826388888888886</v>
      </c>
      <c r="E22" s="4">
        <f t="shared" si="0"/>
        <v>0.96</v>
      </c>
    </row>
    <row r="23" spans="1:5" x14ac:dyDescent="0.2">
      <c r="A23" s="1">
        <v>17</v>
      </c>
      <c r="B23" s="8"/>
      <c r="C23" s="26"/>
      <c r="D23" s="26">
        <f t="shared" si="1"/>
        <v>24.419398907103822</v>
      </c>
      <c r="E23" s="4">
        <f t="shared" si="0"/>
        <v>0.97599999999999998</v>
      </c>
    </row>
    <row r="24" spans="1:5" x14ac:dyDescent="0.2">
      <c r="A24" s="1">
        <v>18</v>
      </c>
      <c r="B24" s="8"/>
      <c r="C24" s="26"/>
      <c r="D24" s="26">
        <f t="shared" si="1"/>
        <v>24.091108190976779</v>
      </c>
      <c r="E24" s="4">
        <f t="shared" si="0"/>
        <v>0.98929999999999996</v>
      </c>
    </row>
    <row r="25" spans="1:5" x14ac:dyDescent="0.2">
      <c r="A25" s="1">
        <v>19</v>
      </c>
      <c r="B25" s="8"/>
      <c r="C25" s="26"/>
      <c r="D25" s="26">
        <f t="shared" si="1"/>
        <v>23.89785754871486</v>
      </c>
      <c r="E25" s="4">
        <f t="shared" si="0"/>
        <v>0.99729999999999996</v>
      </c>
    </row>
    <row r="26" spans="1:5" x14ac:dyDescent="0.2">
      <c r="A26" s="1">
        <v>20</v>
      </c>
      <c r="B26" s="8"/>
      <c r="C26" s="26"/>
      <c r="D26" s="26">
        <f t="shared" si="1"/>
        <v>23.833333333333329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23.833333333333329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23.833333333333329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23.833333333333329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23.833333333333329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23.833333333333329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23.833333333333329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23.833333333333329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23.833333333333329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23.838100953524034</v>
      </c>
      <c r="E35" s="4">
        <f t="shared" si="2"/>
        <v>0.99980000000000002</v>
      </c>
    </row>
    <row r="36" spans="1:5" x14ac:dyDescent="0.2">
      <c r="A36" s="1">
        <v>30</v>
      </c>
      <c r="B36" s="8"/>
      <c r="C36" s="26"/>
      <c r="D36" s="26">
        <f t="shared" si="1"/>
        <v>23.857190523857184</v>
      </c>
      <c r="E36" s="4">
        <f t="shared" si="2"/>
        <v>0.999</v>
      </c>
    </row>
    <row r="37" spans="1:5" x14ac:dyDescent="0.2">
      <c r="A37" s="1">
        <v>31</v>
      </c>
      <c r="B37" s="8"/>
      <c r="C37" s="26"/>
      <c r="D37" s="26">
        <f t="shared" si="1"/>
        <v>23.885882274336868</v>
      </c>
      <c r="E37" s="4">
        <f t="shared" si="2"/>
        <v>0.99780000000000002</v>
      </c>
    </row>
    <row r="38" spans="1:5" x14ac:dyDescent="0.2">
      <c r="A38" s="1">
        <v>32</v>
      </c>
      <c r="B38" s="8"/>
      <c r="C38" s="26"/>
      <c r="D38" s="26">
        <f t="shared" si="1"/>
        <v>23.924245466104527</v>
      </c>
      <c r="E38" s="4">
        <f t="shared" si="2"/>
        <v>0.99619999999999997</v>
      </c>
    </row>
    <row r="39" spans="1:5" x14ac:dyDescent="0.2">
      <c r="A39" s="1">
        <v>33</v>
      </c>
      <c r="B39" s="8"/>
      <c r="C39" s="26"/>
      <c r="D39" s="26">
        <f t="shared" si="1"/>
        <v>23.977196512407776</v>
      </c>
      <c r="E39" s="4">
        <f t="shared" si="2"/>
        <v>0.99399999999999999</v>
      </c>
    </row>
    <row r="40" spans="1:5" x14ac:dyDescent="0.2">
      <c r="A40" s="1">
        <v>34</v>
      </c>
      <c r="B40" s="8"/>
      <c r="C40" s="26"/>
      <c r="D40" s="26">
        <f t="shared" si="1"/>
        <v>24.040078004169185</v>
      </c>
      <c r="E40" s="4">
        <f t="shared" si="2"/>
        <v>0.99139999999999995</v>
      </c>
    </row>
    <row r="41" spans="1:5" x14ac:dyDescent="0.2">
      <c r="A41" s="1">
        <v>35</v>
      </c>
      <c r="B41" s="8"/>
      <c r="C41" s="26"/>
      <c r="D41" s="26">
        <f t="shared" si="1"/>
        <v>24.113044651288273</v>
      </c>
      <c r="E41" s="4">
        <f t="shared" si="2"/>
        <v>0.98839999999999995</v>
      </c>
    </row>
    <row r="42" spans="1:5" x14ac:dyDescent="0.2">
      <c r="A42" s="1">
        <v>36</v>
      </c>
      <c r="B42" s="8"/>
      <c r="C42" s="26"/>
      <c r="D42" s="26">
        <f t="shared" ref="D42:D73" si="3">E$4/E42</f>
        <v>24.20119144327105</v>
      </c>
      <c r="E42" s="4">
        <f t="shared" si="2"/>
        <v>0.98480000000000001</v>
      </c>
    </row>
    <row r="43" spans="1:5" x14ac:dyDescent="0.2">
      <c r="A43" s="1">
        <v>37</v>
      </c>
      <c r="B43" s="8"/>
      <c r="C43" s="26"/>
      <c r="D43" s="26">
        <f t="shared" si="3"/>
        <v>24.299891245241973</v>
      </c>
      <c r="E43" s="4">
        <f t="shared" si="2"/>
        <v>0.98080000000000001</v>
      </c>
    </row>
    <row r="44" spans="1:5" x14ac:dyDescent="0.2">
      <c r="A44" s="1">
        <v>38</v>
      </c>
      <c r="B44" s="8"/>
      <c r="C44" s="26"/>
      <c r="D44" s="26">
        <f t="shared" si="3"/>
        <v>24.411895250776737</v>
      </c>
      <c r="E44" s="4">
        <f t="shared" si="2"/>
        <v>0.97629999999999995</v>
      </c>
    </row>
    <row r="45" spans="1:5" x14ac:dyDescent="0.2">
      <c r="A45" s="1">
        <v>39</v>
      </c>
      <c r="B45" s="8"/>
      <c r="C45" s="26"/>
      <c r="D45" s="26">
        <f t="shared" si="3"/>
        <v>24.537561343903352</v>
      </c>
      <c r="E45" s="4">
        <f t="shared" si="2"/>
        <v>0.97130000000000005</v>
      </c>
    </row>
    <row r="46" spans="1:5" x14ac:dyDescent="0.2">
      <c r="A46" s="1">
        <v>40</v>
      </c>
      <c r="B46" s="8"/>
      <c r="C46" s="26"/>
      <c r="D46" s="26">
        <f t="shared" si="3"/>
        <v>24.674742036787794</v>
      </c>
      <c r="E46" s="4">
        <f t="shared" si="2"/>
        <v>0.96589999999999998</v>
      </c>
    </row>
    <row r="47" spans="1:5" x14ac:dyDescent="0.2">
      <c r="A47" s="1">
        <v>41</v>
      </c>
      <c r="B47" s="8"/>
      <c r="C47" s="26"/>
      <c r="D47" s="26">
        <f t="shared" si="3"/>
        <v>24.826388888888886</v>
      </c>
      <c r="E47" s="4">
        <f t="shared" si="2"/>
        <v>0.96</v>
      </c>
    </row>
    <row r="48" spans="1:5" x14ac:dyDescent="0.2">
      <c r="A48" s="1">
        <v>42</v>
      </c>
      <c r="B48" s="8"/>
      <c r="C48" s="26"/>
      <c r="D48" s="26">
        <f t="shared" si="3"/>
        <v>24.993008948545857</v>
      </c>
      <c r="E48" s="4">
        <f t="shared" si="2"/>
        <v>0.9536</v>
      </c>
    </row>
    <row r="49" spans="1:5" x14ac:dyDescent="0.2">
      <c r="A49" s="1">
        <v>43</v>
      </c>
      <c r="B49" s="8"/>
      <c r="C49" s="26"/>
      <c r="D49" s="26">
        <f t="shared" si="3"/>
        <v>25.175169888384207</v>
      </c>
      <c r="E49" s="4">
        <f t="shared" si="2"/>
        <v>0.94669999999999999</v>
      </c>
    </row>
    <row r="50" spans="1:5" x14ac:dyDescent="0.2">
      <c r="A50" s="1">
        <v>44</v>
      </c>
      <c r="B50" s="8"/>
      <c r="C50" s="26"/>
      <c r="D50" s="26">
        <f t="shared" si="3"/>
        <v>25.370804059328645</v>
      </c>
      <c r="E50" s="4">
        <f t="shared" si="2"/>
        <v>0.93940000000000001</v>
      </c>
    </row>
    <row r="51" spans="1:5" x14ac:dyDescent="0.2">
      <c r="A51" s="1">
        <v>45</v>
      </c>
      <c r="B51" s="8"/>
      <c r="C51" s="26"/>
      <c r="D51" s="26">
        <f t="shared" si="3"/>
        <v>25.583225991126373</v>
      </c>
      <c r="E51" s="4">
        <f t="shared" si="2"/>
        <v>0.93159999999999998</v>
      </c>
    </row>
    <row r="52" spans="1:5" x14ac:dyDescent="0.2">
      <c r="A52" s="1">
        <v>46</v>
      </c>
      <c r="B52" s="8"/>
      <c r="C52" s="26"/>
      <c r="D52" s="26">
        <f t="shared" si="3"/>
        <v>25.813206252933313</v>
      </c>
      <c r="E52" s="4">
        <f t="shared" si="2"/>
        <v>0.92330000000000001</v>
      </c>
    </row>
    <row r="53" spans="1:5" x14ac:dyDescent="0.2">
      <c r="A53" s="1">
        <v>47</v>
      </c>
      <c r="B53" s="8"/>
      <c r="C53" s="26"/>
      <c r="D53" s="26">
        <f t="shared" si="3"/>
        <v>26.058750637801584</v>
      </c>
      <c r="E53" s="4">
        <f t="shared" si="2"/>
        <v>0.91459999999999997</v>
      </c>
    </row>
    <row r="54" spans="1:5" x14ac:dyDescent="0.2">
      <c r="A54" s="1">
        <v>48</v>
      </c>
      <c r="B54" s="8"/>
      <c r="C54" s="26"/>
      <c r="D54" s="26">
        <f t="shared" si="3"/>
        <v>26.323540240041229</v>
      </c>
      <c r="E54" s="4">
        <f t="shared" si="2"/>
        <v>0.90539999999999998</v>
      </c>
    </row>
    <row r="55" spans="1:5" x14ac:dyDescent="0.2">
      <c r="A55" s="1">
        <v>49</v>
      </c>
      <c r="B55" s="8"/>
      <c r="C55" s="26"/>
      <c r="D55" s="26">
        <f t="shared" si="3"/>
        <v>26.608611514271885</v>
      </c>
      <c r="E55" s="4">
        <f t="shared" si="2"/>
        <v>0.89570000000000005</v>
      </c>
    </row>
    <row r="56" spans="1:5" x14ac:dyDescent="0.2">
      <c r="A56" s="1">
        <v>50</v>
      </c>
      <c r="B56" s="8"/>
      <c r="C56" s="26"/>
      <c r="D56" s="26">
        <f t="shared" si="3"/>
        <v>26.90599834424625</v>
      </c>
      <c r="E56" s="4">
        <f t="shared" si="2"/>
        <v>0.88580000000000003</v>
      </c>
    </row>
    <row r="57" spans="1:5" x14ac:dyDescent="0.2">
      <c r="A57" s="1">
        <v>51</v>
      </c>
      <c r="B57" s="8"/>
      <c r="C57" s="26"/>
      <c r="D57" s="26">
        <f t="shared" si="3"/>
        <v>27.207001522070009</v>
      </c>
      <c r="E57" s="4">
        <f t="shared" si="2"/>
        <v>0.876</v>
      </c>
    </row>
    <row r="58" spans="1:5" x14ac:dyDescent="0.2">
      <c r="A58" s="1">
        <v>52</v>
      </c>
      <c r="B58" s="8"/>
      <c r="C58" s="26"/>
      <c r="D58" s="26">
        <f t="shared" si="3"/>
        <v>27.517992533579644</v>
      </c>
      <c r="E58" s="4">
        <f t="shared" si="2"/>
        <v>0.86609999999999998</v>
      </c>
    </row>
    <row r="59" spans="1:5" x14ac:dyDescent="0.2">
      <c r="A59" s="1">
        <v>53</v>
      </c>
      <c r="B59" s="8"/>
      <c r="C59" s="26"/>
      <c r="D59" s="26">
        <f t="shared" si="3"/>
        <v>27.836175348438832</v>
      </c>
      <c r="E59" s="4">
        <f t="shared" si="2"/>
        <v>0.85619999999999996</v>
      </c>
    </row>
    <row r="60" spans="1:5" x14ac:dyDescent="0.2">
      <c r="A60" s="1">
        <v>54</v>
      </c>
      <c r="B60" s="8"/>
      <c r="C60" s="26"/>
      <c r="D60" s="26">
        <f t="shared" si="3"/>
        <v>28.158475110270945</v>
      </c>
      <c r="E60" s="4">
        <f t="shared" si="2"/>
        <v>0.84640000000000004</v>
      </c>
    </row>
    <row r="61" spans="1:5" x14ac:dyDescent="0.2">
      <c r="A61" s="1">
        <v>55</v>
      </c>
      <c r="B61" s="8"/>
      <c r="C61" s="26"/>
      <c r="D61" s="26">
        <f t="shared" si="3"/>
        <v>28.491731420601706</v>
      </c>
      <c r="E61" s="4">
        <f t="shared" si="2"/>
        <v>0.83650000000000002</v>
      </c>
    </row>
    <row r="62" spans="1:5" x14ac:dyDescent="0.2">
      <c r="A62" s="1">
        <v>56</v>
      </c>
      <c r="B62" s="8"/>
      <c r="C62" s="26"/>
      <c r="D62" s="26">
        <f t="shared" si="3"/>
        <v>28.832970400838771</v>
      </c>
      <c r="E62" s="4">
        <f t="shared" si="2"/>
        <v>0.8266</v>
      </c>
    </row>
    <row r="63" spans="1:5" x14ac:dyDescent="0.2">
      <c r="A63" s="1">
        <v>57</v>
      </c>
      <c r="B63" s="8"/>
      <c r="C63" s="26"/>
      <c r="D63" s="26">
        <f t="shared" si="3"/>
        <v>29.178909565785172</v>
      </c>
      <c r="E63" s="4">
        <f t="shared" si="2"/>
        <v>0.81679999999999997</v>
      </c>
    </row>
    <row r="64" spans="1:5" x14ac:dyDescent="0.2">
      <c r="A64" s="1">
        <v>58</v>
      </c>
      <c r="B64" s="8"/>
      <c r="C64" s="26"/>
      <c r="D64" s="26">
        <f t="shared" si="3"/>
        <v>29.536910810922457</v>
      </c>
      <c r="E64" s="4">
        <f t="shared" si="2"/>
        <v>0.80689999999999995</v>
      </c>
    </row>
    <row r="65" spans="1:5" x14ac:dyDescent="0.2">
      <c r="A65" s="1">
        <v>59</v>
      </c>
      <c r="B65" s="8"/>
      <c r="C65" s="26"/>
      <c r="D65" s="26">
        <f t="shared" si="3"/>
        <v>29.903805938937676</v>
      </c>
      <c r="E65" s="4">
        <f t="shared" ref="E65:E96" si="4">ROUND(1-IF(A65&lt;I$3,0,IF(A65&lt;I$4,G$3*(A65-I$3)^2,G$2+G$4*(A65-I$4)+(A65&gt;I$5)*G$5*(A65-I$5)^2)),4)</f>
        <v>0.79700000000000004</v>
      </c>
    </row>
    <row r="66" spans="1:5" x14ac:dyDescent="0.2">
      <c r="A66" s="1">
        <v>60</v>
      </c>
      <c r="B66" s="8"/>
      <c r="C66" s="26"/>
      <c r="D66" s="26">
        <f t="shared" si="3"/>
        <v>30.276084010840101</v>
      </c>
      <c r="E66" s="4">
        <f t="shared" si="4"/>
        <v>0.78720000000000001</v>
      </c>
    </row>
    <row r="67" spans="1:5" x14ac:dyDescent="0.2">
      <c r="A67" s="1">
        <v>61</v>
      </c>
      <c r="B67" s="8"/>
      <c r="C67" s="26"/>
      <c r="D67" s="26">
        <f t="shared" si="3"/>
        <v>30.661692182340573</v>
      </c>
      <c r="E67" s="4">
        <f t="shared" si="4"/>
        <v>0.77729999999999999</v>
      </c>
    </row>
    <row r="68" spans="1:5" x14ac:dyDescent="0.2">
      <c r="A68" s="1">
        <v>62</v>
      </c>
      <c r="B68" s="8"/>
      <c r="C68" s="26"/>
      <c r="D68" s="26">
        <f t="shared" si="3"/>
        <v>31.057249587351226</v>
      </c>
      <c r="E68" s="4">
        <f t="shared" si="4"/>
        <v>0.76739999999999997</v>
      </c>
    </row>
    <row r="69" spans="1:5" x14ac:dyDescent="0.2">
      <c r="A69" s="1">
        <v>63</v>
      </c>
      <c r="B69" s="8"/>
      <c r="C69" s="26"/>
      <c r="D69" s="26">
        <f t="shared" si="3"/>
        <v>31.458993312214002</v>
      </c>
      <c r="E69" s="4">
        <f t="shared" si="4"/>
        <v>0.75760000000000005</v>
      </c>
    </row>
    <row r="70" spans="1:5" x14ac:dyDescent="0.2">
      <c r="A70" s="1">
        <v>64</v>
      </c>
      <c r="B70" s="8"/>
      <c r="C70" s="26"/>
      <c r="D70" s="26">
        <f t="shared" si="3"/>
        <v>31.875529401275013</v>
      </c>
      <c r="E70" s="4">
        <f t="shared" si="4"/>
        <v>0.74770000000000003</v>
      </c>
    </row>
    <row r="71" spans="1:5" x14ac:dyDescent="0.2">
      <c r="A71" s="1">
        <v>65</v>
      </c>
      <c r="B71" s="8"/>
      <c r="C71" s="26"/>
      <c r="D71" s="26">
        <f t="shared" si="3"/>
        <v>32.303243878196433</v>
      </c>
      <c r="E71" s="4">
        <f t="shared" si="4"/>
        <v>0.73780000000000001</v>
      </c>
    </row>
    <row r="72" spans="1:5" x14ac:dyDescent="0.2">
      <c r="A72" s="1">
        <v>66</v>
      </c>
      <c r="B72" s="8"/>
      <c r="C72" s="26"/>
      <c r="D72" s="26">
        <f t="shared" si="3"/>
        <v>32.738095238095234</v>
      </c>
      <c r="E72" s="4">
        <f t="shared" si="4"/>
        <v>0.72799999999999998</v>
      </c>
    </row>
    <row r="73" spans="1:5" x14ac:dyDescent="0.2">
      <c r="A73" s="1">
        <v>67</v>
      </c>
      <c r="B73" s="8"/>
      <c r="C73" s="26"/>
      <c r="D73" s="26">
        <f t="shared" si="3"/>
        <v>33.189435083321726</v>
      </c>
      <c r="E73" s="4">
        <f t="shared" si="4"/>
        <v>0.71809999999999996</v>
      </c>
    </row>
    <row r="74" spans="1:5" x14ac:dyDescent="0.2">
      <c r="A74" s="1">
        <v>68</v>
      </c>
      <c r="B74" s="8"/>
      <c r="C74" s="26"/>
      <c r="D74" s="26">
        <f t="shared" ref="D74:D105" si="5">E$4/E74</f>
        <v>33.653393579967982</v>
      </c>
      <c r="E74" s="4">
        <f t="shared" si="4"/>
        <v>0.70820000000000005</v>
      </c>
    </row>
    <row r="75" spans="1:5" x14ac:dyDescent="0.2">
      <c r="A75" s="1">
        <v>69</v>
      </c>
      <c r="B75" s="8"/>
      <c r="C75" s="26"/>
      <c r="D75" s="26">
        <f t="shared" si="5"/>
        <v>34.125620465826643</v>
      </c>
      <c r="E75" s="4">
        <f t="shared" si="4"/>
        <v>0.69840000000000002</v>
      </c>
    </row>
    <row r="76" spans="1:5" x14ac:dyDescent="0.2">
      <c r="A76" s="1">
        <v>70</v>
      </c>
      <c r="B76" s="8"/>
      <c r="C76" s="26"/>
      <c r="D76" s="26">
        <f t="shared" si="5"/>
        <v>34.616315662067286</v>
      </c>
      <c r="E76" s="4">
        <f t="shared" si="4"/>
        <v>0.6885</v>
      </c>
    </row>
    <row r="77" spans="1:5" x14ac:dyDescent="0.2">
      <c r="A77" s="1">
        <v>71</v>
      </c>
      <c r="B77" s="8"/>
      <c r="C77" s="26"/>
      <c r="D77" s="26">
        <f t="shared" si="5"/>
        <v>35.121328224776498</v>
      </c>
      <c r="E77" s="4">
        <f t="shared" si="4"/>
        <v>0.67859999999999998</v>
      </c>
    </row>
    <row r="78" spans="1:5" x14ac:dyDescent="0.2">
      <c r="A78" s="1">
        <v>72</v>
      </c>
      <c r="B78" s="8"/>
      <c r="C78" s="26"/>
      <c r="D78" s="26">
        <f t="shared" si="5"/>
        <v>35.635964912280699</v>
      </c>
      <c r="E78" s="4">
        <f t="shared" si="4"/>
        <v>0.66879999999999995</v>
      </c>
    </row>
    <row r="79" spans="1:5" x14ac:dyDescent="0.2">
      <c r="A79" s="1">
        <v>73</v>
      </c>
      <c r="B79" s="8"/>
      <c r="C79" s="26"/>
      <c r="D79" s="26">
        <f t="shared" si="5"/>
        <v>36.171396772398431</v>
      </c>
      <c r="E79" s="4">
        <f t="shared" si="4"/>
        <v>0.65890000000000004</v>
      </c>
    </row>
    <row r="80" spans="1:5" x14ac:dyDescent="0.2">
      <c r="A80" s="1">
        <v>74</v>
      </c>
      <c r="B80" s="8"/>
      <c r="C80" s="26"/>
      <c r="D80" s="26">
        <f t="shared" si="5"/>
        <v>36.723163841807903</v>
      </c>
      <c r="E80" s="4">
        <f t="shared" si="4"/>
        <v>0.64900000000000002</v>
      </c>
    </row>
    <row r="81" spans="1:5" x14ac:dyDescent="0.2">
      <c r="A81" s="1">
        <v>75</v>
      </c>
      <c r="B81" s="8"/>
      <c r="C81" s="26"/>
      <c r="D81" s="26">
        <f t="shared" si="5"/>
        <v>37.286191072173544</v>
      </c>
      <c r="E81" s="4">
        <f t="shared" si="4"/>
        <v>0.63919999999999999</v>
      </c>
    </row>
    <row r="82" spans="1:5" x14ac:dyDescent="0.2">
      <c r="A82" s="1">
        <v>76</v>
      </c>
      <c r="B82" s="8"/>
      <c r="C82" s="26"/>
      <c r="D82" s="26">
        <f t="shared" si="5"/>
        <v>37.872768684782024</v>
      </c>
      <c r="E82" s="4">
        <f t="shared" si="4"/>
        <v>0.62929999999999997</v>
      </c>
    </row>
    <row r="83" spans="1:5" x14ac:dyDescent="0.2">
      <c r="A83" s="1">
        <v>77</v>
      </c>
      <c r="B83" s="8"/>
      <c r="C83" s="26"/>
      <c r="D83" s="26">
        <f t="shared" si="5"/>
        <v>38.496742583319865</v>
      </c>
      <c r="E83" s="4">
        <f t="shared" si="4"/>
        <v>0.61909999999999998</v>
      </c>
    </row>
    <row r="84" spans="1:5" x14ac:dyDescent="0.2">
      <c r="A84" s="1">
        <v>78</v>
      </c>
      <c r="B84" s="8"/>
      <c r="C84" s="26"/>
      <c r="D84" s="26">
        <f t="shared" si="5"/>
        <v>39.193115167461485</v>
      </c>
      <c r="E84" s="4">
        <f t="shared" si="4"/>
        <v>0.60809999999999997</v>
      </c>
    </row>
    <row r="85" spans="1:5" x14ac:dyDescent="0.2">
      <c r="A85" s="1">
        <v>79</v>
      </c>
      <c r="B85" s="8"/>
      <c r="C85" s="26"/>
      <c r="D85" s="26">
        <f t="shared" si="5"/>
        <v>39.975399753997536</v>
      </c>
      <c r="E85" s="4">
        <f t="shared" si="4"/>
        <v>0.59619999999999995</v>
      </c>
    </row>
    <row r="86" spans="1:5" x14ac:dyDescent="0.2">
      <c r="A86" s="1">
        <v>80</v>
      </c>
      <c r="B86" s="8"/>
      <c r="C86" s="26"/>
      <c r="D86" s="26">
        <f t="shared" si="5"/>
        <v>40.838473840530035</v>
      </c>
      <c r="E86" s="4">
        <f t="shared" si="4"/>
        <v>0.58360000000000001</v>
      </c>
    </row>
    <row r="87" spans="1:5" x14ac:dyDescent="0.2">
      <c r="A87" s="1">
        <v>81</v>
      </c>
      <c r="B87" s="8"/>
      <c r="C87" s="26"/>
      <c r="D87" s="26">
        <f t="shared" si="5"/>
        <v>41.805531193357879</v>
      </c>
      <c r="E87" s="4">
        <f t="shared" si="4"/>
        <v>0.57010000000000005</v>
      </c>
    </row>
    <row r="88" spans="1:5" x14ac:dyDescent="0.2">
      <c r="A88" s="1">
        <v>82</v>
      </c>
      <c r="B88" s="8"/>
      <c r="C88" s="26"/>
      <c r="D88" s="26">
        <f t="shared" si="5"/>
        <v>42.873418480542057</v>
      </c>
      <c r="E88" s="4">
        <f t="shared" si="4"/>
        <v>0.55589999999999995</v>
      </c>
    </row>
    <row r="89" spans="1:5" x14ac:dyDescent="0.2">
      <c r="A89" s="1">
        <v>83</v>
      </c>
      <c r="B89" s="8"/>
      <c r="C89" s="26"/>
      <c r="D89" s="26">
        <f t="shared" si="5"/>
        <v>44.070512820512818</v>
      </c>
      <c r="E89" s="4">
        <f t="shared" si="4"/>
        <v>0.54079999999999995</v>
      </c>
    </row>
    <row r="90" spans="1:5" x14ac:dyDescent="0.2">
      <c r="A90" s="1">
        <v>84</v>
      </c>
      <c r="B90" s="8"/>
      <c r="C90" s="26"/>
      <c r="D90" s="26">
        <f t="shared" si="5"/>
        <v>45.414126016260148</v>
      </c>
      <c r="E90" s="4">
        <f t="shared" si="4"/>
        <v>0.52480000000000004</v>
      </c>
    </row>
    <row r="91" spans="1:5" x14ac:dyDescent="0.2">
      <c r="A91" s="1">
        <v>85</v>
      </c>
      <c r="B91" s="8"/>
      <c r="C91" s="26"/>
      <c r="D91" s="26">
        <f t="shared" si="5"/>
        <v>46.906776881191355</v>
      </c>
      <c r="E91" s="4">
        <f t="shared" si="4"/>
        <v>0.5081</v>
      </c>
    </row>
    <row r="92" spans="1:5" x14ac:dyDescent="0.2">
      <c r="A92" s="1">
        <v>86</v>
      </c>
      <c r="B92" s="8"/>
      <c r="C92" s="26"/>
      <c r="D92" s="26">
        <f t="shared" si="5"/>
        <v>48.579970104633773</v>
      </c>
      <c r="E92" s="4">
        <f t="shared" si="4"/>
        <v>0.49059999999999998</v>
      </c>
    </row>
    <row r="93" spans="1:5" x14ac:dyDescent="0.2">
      <c r="A93" s="1">
        <v>87</v>
      </c>
      <c r="B93" s="8"/>
      <c r="C93" s="26"/>
      <c r="D93" s="26">
        <f t="shared" si="5"/>
        <v>50.472963433573334</v>
      </c>
      <c r="E93" s="4">
        <f t="shared" si="4"/>
        <v>0.47220000000000001</v>
      </c>
    </row>
    <row r="94" spans="1:5" x14ac:dyDescent="0.2">
      <c r="A94" s="1">
        <v>88</v>
      </c>
      <c r="B94" s="8"/>
      <c r="C94" s="26"/>
      <c r="D94" s="26">
        <f t="shared" si="5"/>
        <v>52.612214863870484</v>
      </c>
      <c r="E94" s="4">
        <f t="shared" si="4"/>
        <v>0.45300000000000001</v>
      </c>
    </row>
    <row r="95" spans="1:5" x14ac:dyDescent="0.2">
      <c r="A95" s="1">
        <v>89</v>
      </c>
      <c r="B95" s="8"/>
      <c r="C95" s="26"/>
      <c r="D95" s="26">
        <f t="shared" si="5"/>
        <v>55.042340261739788</v>
      </c>
      <c r="E95" s="4">
        <f t="shared" si="4"/>
        <v>0.433</v>
      </c>
    </row>
    <row r="96" spans="1:5" x14ac:dyDescent="0.2">
      <c r="A96" s="1">
        <v>90</v>
      </c>
      <c r="B96" s="8"/>
      <c r="C96" s="26"/>
      <c r="D96" s="26">
        <f t="shared" si="5"/>
        <v>57.819828562186629</v>
      </c>
      <c r="E96" s="4">
        <f t="shared" si="4"/>
        <v>0.41220000000000001</v>
      </c>
    </row>
    <row r="97" spans="1:5" x14ac:dyDescent="0.2">
      <c r="A97" s="1">
        <v>91</v>
      </c>
      <c r="B97" s="8"/>
      <c r="C97" s="26"/>
      <c r="D97" s="26">
        <f t="shared" si="5"/>
        <v>61.01723843659326</v>
      </c>
      <c r="E97" s="4">
        <f t="shared" ref="E97:E106" si="6">ROUND(1-IF(A97&lt;I$3,0,IF(A97&lt;I$4,G$3*(A97-I$3)^2,G$2+G$4*(A97-I$4)+(A97&gt;I$5)*G$5*(A97-I$5)^2)),4)</f>
        <v>0.3906</v>
      </c>
    </row>
    <row r="98" spans="1:5" x14ac:dyDescent="0.2">
      <c r="A98" s="1">
        <v>92</v>
      </c>
      <c r="B98" s="8"/>
      <c r="C98" s="26"/>
      <c r="D98" s="26">
        <f t="shared" si="5"/>
        <v>64.729313778743418</v>
      </c>
      <c r="E98" s="4">
        <f t="shared" si="6"/>
        <v>0.36820000000000003</v>
      </c>
    </row>
    <row r="99" spans="1:5" x14ac:dyDescent="0.2">
      <c r="A99" s="1">
        <v>93</v>
      </c>
      <c r="B99" s="8"/>
      <c r="C99" s="26"/>
      <c r="D99" s="26">
        <f t="shared" si="5"/>
        <v>69.102155214071701</v>
      </c>
      <c r="E99" s="4">
        <f t="shared" si="6"/>
        <v>0.34489999999999998</v>
      </c>
    </row>
    <row r="100" spans="1:5" x14ac:dyDescent="0.2">
      <c r="A100" s="1">
        <v>94</v>
      </c>
      <c r="C100" s="26"/>
      <c r="D100" s="26">
        <f t="shared" si="5"/>
        <v>74.293433083956771</v>
      </c>
      <c r="E100" s="4">
        <f t="shared" si="6"/>
        <v>0.32079999999999997</v>
      </c>
    </row>
    <row r="101" spans="1:5" x14ac:dyDescent="0.2">
      <c r="A101" s="1">
        <v>95</v>
      </c>
      <c r="B101" s="8"/>
      <c r="C101" s="26"/>
      <c r="D101" s="26">
        <f t="shared" si="5"/>
        <v>80.545229244113983</v>
      </c>
      <c r="E101" s="4">
        <f t="shared" si="6"/>
        <v>0.2959</v>
      </c>
    </row>
    <row r="102" spans="1:5" x14ac:dyDescent="0.2">
      <c r="A102" s="1">
        <v>96</v>
      </c>
      <c r="C102" s="26"/>
      <c r="D102" s="26">
        <f t="shared" si="5"/>
        <v>88.206266962743626</v>
      </c>
      <c r="E102" s="4">
        <f t="shared" si="6"/>
        <v>0.2702</v>
      </c>
    </row>
    <row r="103" spans="1:5" x14ac:dyDescent="0.2">
      <c r="A103" s="1">
        <v>97</v>
      </c>
      <c r="C103" s="26"/>
      <c r="D103" s="26">
        <f t="shared" si="5"/>
        <v>97.79783887293118</v>
      </c>
      <c r="E103" s="4">
        <f t="shared" si="6"/>
        <v>0.2437</v>
      </c>
    </row>
    <row r="104" spans="1:5" x14ac:dyDescent="0.2">
      <c r="A104" s="1">
        <v>98</v>
      </c>
      <c r="C104" s="26"/>
      <c r="D104" s="26">
        <f t="shared" si="5"/>
        <v>110.1355514479359</v>
      </c>
      <c r="E104" s="4">
        <f t="shared" si="6"/>
        <v>0.21640000000000001</v>
      </c>
    </row>
    <row r="105" spans="1:5" x14ac:dyDescent="0.2">
      <c r="A105" s="1">
        <v>99</v>
      </c>
      <c r="C105" s="26"/>
      <c r="D105" s="26">
        <f t="shared" si="5"/>
        <v>126.63832801983702</v>
      </c>
      <c r="E105" s="4">
        <f t="shared" si="6"/>
        <v>0.18820000000000001</v>
      </c>
    </row>
    <row r="106" spans="1:5" x14ac:dyDescent="0.2">
      <c r="A106" s="1">
        <v>100</v>
      </c>
      <c r="D106" s="26">
        <f>E$4/E106</f>
        <v>149.70686767169175</v>
      </c>
      <c r="E106" s="4">
        <f t="shared" si="6"/>
        <v>0.15920000000000001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6"/>
  <sheetViews>
    <sheetView zoomScale="87" zoomScaleNormal="87" workbookViewId="0">
      <selection activeCell="D8" sqref="D8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9.6640625" style="1" customWidth="1"/>
    <col min="8" max="8" width="10.6640625" style="1" customWidth="1"/>
    <col min="9" max="9" width="13" style="1" customWidth="1"/>
    <col min="10" max="10" width="12.109375" style="1" customWidth="1"/>
    <col min="11" max="11" width="9.6640625" style="1"/>
    <col min="12" max="12" width="12.5546875" style="1" customWidth="1"/>
    <col min="13" max="13" width="15.6640625" style="1" customWidth="1"/>
    <col min="14" max="14" width="9.6640625" style="1"/>
    <col min="15" max="15" width="10.109375" style="1" bestFit="1" customWidth="1"/>
    <col min="16" max="16" width="21.6640625" style="1" customWidth="1"/>
    <col min="17" max="17" width="16.6640625" style="1" customWidth="1"/>
    <col min="18" max="18" width="12.33203125" style="1" customWidth="1"/>
    <col min="19" max="19" width="15.6640625" style="1" customWidth="1"/>
    <col min="20" max="16384" width="9.6640625" style="1"/>
  </cols>
  <sheetData>
    <row r="1" spans="1:20" ht="35.25" customHeight="1" x14ac:dyDescent="0.25">
      <c r="A1" s="31" t="s">
        <v>84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7.100000000000001" customHeight="1" x14ac:dyDescent="0.25">
      <c r="A2" s="31"/>
      <c r="B2" s="32"/>
      <c r="C2" s="33"/>
      <c r="D2" s="34"/>
      <c r="E2" s="34"/>
      <c r="F2" s="104">
        <f>(+H$3-H$4)*F$4/2</f>
        <v>3.2000000000000001E-2</v>
      </c>
      <c r="G2" s="105">
        <f>(+I$4-I$3)*G$4/2</f>
        <v>0.11083099999999997</v>
      </c>
      <c r="H2" s="106"/>
      <c r="I2" s="106"/>
    </row>
    <row r="3" spans="1:20" ht="17.100000000000001" customHeight="1" x14ac:dyDescent="0.25">
      <c r="A3" s="31"/>
      <c r="B3" s="32"/>
      <c r="C3" s="33"/>
      <c r="D3" s="34"/>
      <c r="E3" s="34"/>
      <c r="F3" s="104">
        <f>F4/(2*(+H3-H4))</f>
        <v>2E-3</v>
      </c>
      <c r="G3" s="105">
        <f>G4/(2*(+I4-I3))</f>
        <v>2.2286995515695068E-4</v>
      </c>
      <c r="H3" s="107">
        <v>21</v>
      </c>
      <c r="I3" s="147">
        <v>27</v>
      </c>
    </row>
    <row r="4" spans="1:20" ht="15.75" x14ac:dyDescent="0.25">
      <c r="A4" s="32"/>
      <c r="B4" s="32"/>
      <c r="C4" s="32"/>
      <c r="D4" s="36">
        <f>Parameters!G18</f>
        <v>2.0636574074074075E-2</v>
      </c>
      <c r="E4" s="37">
        <f>D4*1440</f>
        <v>29.716666666666669</v>
      </c>
      <c r="F4" s="295">
        <v>1.6E-2</v>
      </c>
      <c r="G4" s="104">
        <v>9.9399999999999992E-3</v>
      </c>
      <c r="H4" s="107">
        <v>17</v>
      </c>
      <c r="I4" s="147">
        <v>49.3</v>
      </c>
      <c r="J4" s="26"/>
    </row>
    <row r="5" spans="1:20" ht="15.75" x14ac:dyDescent="0.25">
      <c r="A5" s="32"/>
      <c r="B5" s="32"/>
      <c r="C5" s="32"/>
      <c r="D5" s="36"/>
      <c r="E5" s="32">
        <f>E4*60</f>
        <v>1783</v>
      </c>
      <c r="F5" s="295">
        <v>9.1E-4</v>
      </c>
      <c r="G5" s="104">
        <v>3.8000000000000002E-4</v>
      </c>
      <c r="H5" s="107">
        <v>15</v>
      </c>
      <c r="I5" s="147">
        <v>75</v>
      </c>
      <c r="J5" s="26"/>
    </row>
    <row r="6" spans="1:20" ht="78.75" x14ac:dyDescent="0.25">
      <c r="A6" s="38" t="s">
        <v>71</v>
      </c>
      <c r="B6" s="38" t="s">
        <v>544</v>
      </c>
      <c r="C6" s="38" t="s">
        <v>545</v>
      </c>
      <c r="D6" s="38" t="s">
        <v>1468</v>
      </c>
      <c r="E6" s="38" t="s">
        <v>1468</v>
      </c>
      <c r="F6" s="38" t="s">
        <v>548</v>
      </c>
      <c r="G6" s="38" t="s">
        <v>549</v>
      </c>
      <c r="H6" s="293" t="s">
        <v>1464</v>
      </c>
      <c r="I6" s="38" t="s">
        <v>71</v>
      </c>
      <c r="J6" s="178" t="s">
        <v>551</v>
      </c>
      <c r="K6" s="181" t="s">
        <v>550</v>
      </c>
      <c r="L6" s="185" t="s">
        <v>856</v>
      </c>
      <c r="M6" s="186" t="s">
        <v>857</v>
      </c>
      <c r="N6" s="186" t="s">
        <v>858</v>
      </c>
      <c r="O6" s="187" t="s">
        <v>859</v>
      </c>
      <c r="P6" s="187" t="s">
        <v>860</v>
      </c>
      <c r="Q6" s="188" t="s">
        <v>861</v>
      </c>
      <c r="R6" s="187" t="s">
        <v>862</v>
      </c>
      <c r="S6" s="187" t="s">
        <v>863</v>
      </c>
      <c r="T6" s="189" t="s">
        <v>864</v>
      </c>
    </row>
    <row r="7" spans="1:20" x14ac:dyDescent="0.2">
      <c r="A7" s="1">
        <v>1</v>
      </c>
      <c r="B7" s="1" t="s">
        <v>82</v>
      </c>
      <c r="G7" s="207"/>
      <c r="H7" s="207"/>
      <c r="I7" s="1">
        <v>1</v>
      </c>
      <c r="J7" s="180"/>
      <c r="K7" s="183"/>
      <c r="L7" s="211"/>
    </row>
    <row r="8" spans="1:20" x14ac:dyDescent="0.2">
      <c r="A8" s="1">
        <v>2</v>
      </c>
      <c r="B8" s="1" t="s">
        <v>82</v>
      </c>
      <c r="G8" s="207"/>
      <c r="H8" s="207"/>
      <c r="I8" s="1">
        <v>2</v>
      </c>
      <c r="J8" s="180"/>
      <c r="K8" s="183"/>
      <c r="L8" s="211"/>
    </row>
    <row r="9" spans="1:20" x14ac:dyDescent="0.2">
      <c r="A9" s="1">
        <v>3</v>
      </c>
      <c r="B9" s="41" t="s">
        <v>82</v>
      </c>
      <c r="C9" s="26"/>
      <c r="D9" s="26"/>
      <c r="E9" s="4">
        <f t="shared" ref="E9:E32" si="0">ROUND(1-IF(A9&gt;=H$3,0,IF(A9&gt;=H$4,F$3*(A9-H$3)^2,F$2+F$4*(H$4-A9)+(A9&lt;H$5)*F$5*(H$5-A9)^2)),4)</f>
        <v>0.61299999999999999</v>
      </c>
      <c r="G9" s="26"/>
      <c r="H9" s="294"/>
      <c r="I9" s="1">
        <v>3</v>
      </c>
      <c r="J9" s="180"/>
      <c r="K9" s="183"/>
      <c r="L9" s="211"/>
    </row>
    <row r="10" spans="1:20" x14ac:dyDescent="0.2">
      <c r="A10" s="1">
        <v>4</v>
      </c>
      <c r="B10" s="8"/>
      <c r="C10" s="26"/>
      <c r="D10" s="26">
        <f t="shared" ref="D10:D41" si="1">E$4/E10</f>
        <v>45.724983330768836</v>
      </c>
      <c r="E10" s="4">
        <f t="shared" si="0"/>
        <v>0.64990000000000003</v>
      </c>
      <c r="F10" s="26">
        <v>46.106297816284133</v>
      </c>
      <c r="G10" s="26"/>
      <c r="H10" s="294">
        <f t="shared" ref="H10:H73" si="2">((F10-D10)/F10)</f>
        <v>8.2703340666103482E-3</v>
      </c>
      <c r="I10" s="1">
        <v>4</v>
      </c>
      <c r="J10" s="180"/>
      <c r="K10" s="183"/>
      <c r="L10" s="211"/>
    </row>
    <row r="11" spans="1:20" x14ac:dyDescent="0.2">
      <c r="A11" s="1">
        <v>5</v>
      </c>
      <c r="B11" s="8"/>
      <c r="C11" s="26"/>
      <c r="D11" s="26">
        <f t="shared" si="1"/>
        <v>43.381995133819949</v>
      </c>
      <c r="E11" s="4">
        <f t="shared" si="0"/>
        <v>0.68500000000000005</v>
      </c>
      <c r="F11" s="26">
        <v>43.771043771043772</v>
      </c>
      <c r="G11" s="26"/>
      <c r="H11" s="294">
        <f t="shared" si="2"/>
        <v>8.888265019651953E-3</v>
      </c>
      <c r="I11" s="1">
        <v>5</v>
      </c>
      <c r="J11" s="180"/>
      <c r="K11" s="183"/>
      <c r="L11" s="211"/>
    </row>
    <row r="12" spans="1:20" x14ac:dyDescent="0.2">
      <c r="A12" s="1">
        <v>6</v>
      </c>
      <c r="B12" s="8">
        <v>3.335648148148148E-2</v>
      </c>
      <c r="C12" s="26">
        <f t="shared" ref="C12:C74" si="3">B12*1440</f>
        <v>48.033333333333331</v>
      </c>
      <c r="D12" s="26">
        <f t="shared" si="1"/>
        <v>41.370829272820082</v>
      </c>
      <c r="E12" s="4">
        <f t="shared" si="0"/>
        <v>0.71830000000000005</v>
      </c>
      <c r="F12" s="26">
        <v>41.764192941392444</v>
      </c>
      <c r="G12" s="26">
        <v>52.133333333333333</v>
      </c>
      <c r="H12" s="294">
        <f t="shared" si="2"/>
        <v>9.4186823895859462E-3</v>
      </c>
      <c r="I12" s="1">
        <v>6</v>
      </c>
      <c r="J12" s="180">
        <f t="shared" ref="J12:J43" si="4">100*F12/+C12</f>
        <v>86.948354492836472</v>
      </c>
      <c r="K12" s="183">
        <f t="shared" ref="K12:K43" si="5">100*(D12/C12)</f>
        <v>86.129415557571306</v>
      </c>
      <c r="L12" s="212" t="s">
        <v>865</v>
      </c>
      <c r="M12" s="213" t="s">
        <v>647</v>
      </c>
      <c r="N12" s="214" t="s">
        <v>944</v>
      </c>
      <c r="O12" s="213" t="s">
        <v>642</v>
      </c>
      <c r="P12" s="215">
        <v>40412</v>
      </c>
      <c r="Q12" s="214"/>
      <c r="R12" s="213" t="s">
        <v>945</v>
      </c>
      <c r="S12" s="216">
        <v>42876</v>
      </c>
      <c r="T12" s="207"/>
    </row>
    <row r="13" spans="1:20" x14ac:dyDescent="0.2">
      <c r="A13" s="1">
        <v>7</v>
      </c>
      <c r="B13" s="8">
        <v>3.2037037037037037E-2</v>
      </c>
      <c r="C13" s="26">
        <f t="shared" si="3"/>
        <v>46.133333333333333</v>
      </c>
      <c r="D13" s="26">
        <f t="shared" si="1"/>
        <v>39.632790966479952</v>
      </c>
      <c r="E13" s="4">
        <f t="shared" si="0"/>
        <v>0.74980000000000002</v>
      </c>
      <c r="F13" s="26">
        <v>40.028151667106535</v>
      </c>
      <c r="G13" s="26">
        <v>48.416666666666657</v>
      </c>
      <c r="H13" s="294">
        <f t="shared" si="2"/>
        <v>9.8770661187304737E-3</v>
      </c>
      <c r="I13" s="1">
        <v>7</v>
      </c>
      <c r="J13" s="180">
        <f t="shared" si="4"/>
        <v>86.766224711936133</v>
      </c>
      <c r="K13" s="183">
        <f t="shared" si="5"/>
        <v>85.909228973583708</v>
      </c>
      <c r="L13" s="212" t="s">
        <v>866</v>
      </c>
      <c r="M13" s="213" t="s">
        <v>946</v>
      </c>
      <c r="N13" s="214" t="s">
        <v>947</v>
      </c>
      <c r="O13" s="213" t="s">
        <v>642</v>
      </c>
      <c r="P13" s="215">
        <v>39042</v>
      </c>
      <c r="Q13" s="214"/>
      <c r="R13" s="213" t="s">
        <v>948</v>
      </c>
      <c r="S13" s="216">
        <v>41917</v>
      </c>
      <c r="T13" s="207"/>
    </row>
    <row r="14" spans="1:20" x14ac:dyDescent="0.2">
      <c r="A14" s="1">
        <v>8</v>
      </c>
      <c r="B14" s="8">
        <v>3.172453703703703E-2</v>
      </c>
      <c r="C14" s="26">
        <f t="shared" si="3"/>
        <v>45.683333333333323</v>
      </c>
      <c r="D14" s="26">
        <f t="shared" si="1"/>
        <v>38.127619536395521</v>
      </c>
      <c r="E14" s="4">
        <f t="shared" si="0"/>
        <v>0.77939999999999998</v>
      </c>
      <c r="F14" s="26">
        <v>38.52341038015409</v>
      </c>
      <c r="G14" s="26">
        <v>46.81666666666667</v>
      </c>
      <c r="H14" s="294">
        <f t="shared" si="2"/>
        <v>1.0274034407983417E-2</v>
      </c>
      <c r="I14" s="1">
        <v>8</v>
      </c>
      <c r="J14" s="180">
        <f t="shared" si="4"/>
        <v>84.327056651194667</v>
      </c>
      <c r="K14" s="183">
        <f t="shared" si="5"/>
        <v>83.460677569636331</v>
      </c>
      <c r="L14" s="212" t="s">
        <v>867</v>
      </c>
      <c r="M14" s="213" t="s">
        <v>949</v>
      </c>
      <c r="N14" s="214" t="s">
        <v>950</v>
      </c>
      <c r="O14" s="213" t="s">
        <v>642</v>
      </c>
      <c r="P14" s="215">
        <v>38897</v>
      </c>
      <c r="Q14" s="214"/>
      <c r="R14" s="213" t="s">
        <v>951</v>
      </c>
      <c r="S14" s="216">
        <v>42021</v>
      </c>
      <c r="T14" s="207"/>
    </row>
    <row r="15" spans="1:20" x14ac:dyDescent="0.2">
      <c r="A15" s="1">
        <v>9</v>
      </c>
      <c r="B15" s="8">
        <v>2.6122685185185183E-2</v>
      </c>
      <c r="C15" s="26">
        <f t="shared" si="3"/>
        <v>37.61666666666666</v>
      </c>
      <c r="D15" s="26">
        <f t="shared" si="1"/>
        <v>36.814502808060787</v>
      </c>
      <c r="E15" s="4">
        <f t="shared" si="0"/>
        <v>0.80720000000000003</v>
      </c>
      <c r="F15" s="26">
        <v>37.209682695453054</v>
      </c>
      <c r="G15" s="26">
        <v>37.61666666666666</v>
      </c>
      <c r="H15" s="294">
        <f t="shared" si="2"/>
        <v>1.0620350907764045E-2</v>
      </c>
      <c r="I15" s="1">
        <v>9</v>
      </c>
      <c r="J15" s="180">
        <f t="shared" si="4"/>
        <v>98.918075397748495</v>
      </c>
      <c r="K15" s="183">
        <f t="shared" si="5"/>
        <v>97.867530725903748</v>
      </c>
      <c r="L15" s="212" t="s">
        <v>868</v>
      </c>
      <c r="M15" s="213" t="s">
        <v>952</v>
      </c>
      <c r="N15" s="214" t="s">
        <v>953</v>
      </c>
      <c r="O15" s="213" t="s">
        <v>642</v>
      </c>
      <c r="P15" s="215">
        <v>28075</v>
      </c>
      <c r="Q15" s="214"/>
      <c r="R15" s="213" t="s">
        <v>954</v>
      </c>
      <c r="S15" s="216">
        <v>31472</v>
      </c>
      <c r="T15" s="207"/>
    </row>
    <row r="16" spans="1:20" x14ac:dyDescent="0.2">
      <c r="A16" s="1">
        <v>10</v>
      </c>
      <c r="B16" s="8">
        <v>2.5034722222222222E-2</v>
      </c>
      <c r="C16" s="26">
        <f t="shared" si="3"/>
        <v>36.049999999999997</v>
      </c>
      <c r="D16" s="26">
        <f t="shared" si="1"/>
        <v>35.661426457058283</v>
      </c>
      <c r="E16" s="4">
        <f t="shared" si="0"/>
        <v>0.83330000000000004</v>
      </c>
      <c r="F16" s="26">
        <v>36.055311224691941</v>
      </c>
      <c r="G16" s="26">
        <v>36.049999999999997</v>
      </c>
      <c r="H16" s="294">
        <f t="shared" si="2"/>
        <v>1.0924458956380102E-2</v>
      </c>
      <c r="I16" s="1">
        <v>10</v>
      </c>
      <c r="J16" s="180">
        <f t="shared" si="4"/>
        <v>100.01473293950609</v>
      </c>
      <c r="K16" s="183">
        <f t="shared" si="5"/>
        <v>98.922126094475132</v>
      </c>
      <c r="L16" s="212" t="s">
        <v>869</v>
      </c>
      <c r="M16" s="213" t="s">
        <v>952</v>
      </c>
      <c r="N16" s="214" t="s">
        <v>953</v>
      </c>
      <c r="O16" s="213" t="s">
        <v>642</v>
      </c>
      <c r="P16" s="215">
        <v>28075</v>
      </c>
      <c r="Q16" s="214"/>
      <c r="R16" s="213" t="s">
        <v>955</v>
      </c>
      <c r="S16" s="216">
        <v>31802</v>
      </c>
      <c r="T16" s="207"/>
    </row>
    <row r="17" spans="1:20" x14ac:dyDescent="0.2">
      <c r="A17" s="1">
        <v>11</v>
      </c>
      <c r="B17" s="8">
        <v>2.5335648148148149E-2</v>
      </c>
      <c r="C17" s="26">
        <f t="shared" si="3"/>
        <v>36.483333333333334</v>
      </c>
      <c r="D17" s="26">
        <f t="shared" si="1"/>
        <v>34.659046730425317</v>
      </c>
      <c r="E17" s="4">
        <f t="shared" si="0"/>
        <v>0.85740000000000005</v>
      </c>
      <c r="F17" s="26">
        <v>35.051228718896851</v>
      </c>
      <c r="G17" s="26"/>
      <c r="H17" s="294">
        <f t="shared" si="2"/>
        <v>1.1188822840327454E-2</v>
      </c>
      <c r="I17" s="1">
        <v>11</v>
      </c>
      <c r="J17" s="180">
        <f t="shared" si="4"/>
        <v>96.074633308990911</v>
      </c>
      <c r="K17" s="183">
        <f t="shared" si="5"/>
        <v>94.99967125744719</v>
      </c>
      <c r="L17" s="212" t="s">
        <v>870</v>
      </c>
      <c r="M17" s="213" t="s">
        <v>956</v>
      </c>
      <c r="N17" s="214" t="s">
        <v>957</v>
      </c>
      <c r="O17" s="213" t="s">
        <v>958</v>
      </c>
      <c r="P17" s="215">
        <v>36838</v>
      </c>
      <c r="Q17" s="214"/>
      <c r="R17" s="213" t="s">
        <v>959</v>
      </c>
      <c r="S17" s="216">
        <v>41167</v>
      </c>
      <c r="T17" s="207"/>
    </row>
    <row r="18" spans="1:20" x14ac:dyDescent="0.2">
      <c r="A18" s="1">
        <v>12</v>
      </c>
      <c r="B18" s="8">
        <v>2.3935185185185184E-2</v>
      </c>
      <c r="C18" s="26">
        <f t="shared" si="3"/>
        <v>34.466666666666669</v>
      </c>
      <c r="D18" s="26">
        <f t="shared" si="1"/>
        <v>33.776615897552475</v>
      </c>
      <c r="E18" s="4">
        <f t="shared" si="0"/>
        <v>0.87980000000000003</v>
      </c>
      <c r="F18" s="26">
        <v>34.166854396635877</v>
      </c>
      <c r="G18" s="26">
        <v>34.466666666666669</v>
      </c>
      <c r="H18" s="294">
        <f t="shared" si="2"/>
        <v>1.1421551851194875E-2</v>
      </c>
      <c r="I18" s="1">
        <v>12</v>
      </c>
      <c r="J18" s="180">
        <f t="shared" si="4"/>
        <v>99.130138481535425</v>
      </c>
      <c r="K18" s="183">
        <f t="shared" si="5"/>
        <v>97.997918464852447</v>
      </c>
      <c r="L18" s="212" t="s">
        <v>871</v>
      </c>
      <c r="M18" s="213" t="s">
        <v>952</v>
      </c>
      <c r="N18" s="214" t="s">
        <v>953</v>
      </c>
      <c r="O18" s="213" t="s">
        <v>642</v>
      </c>
      <c r="P18" s="215">
        <v>28075</v>
      </c>
      <c r="Q18" s="214"/>
      <c r="R18" s="213" t="s">
        <v>960</v>
      </c>
      <c r="S18" s="216">
        <v>32536</v>
      </c>
      <c r="T18" s="207"/>
    </row>
    <row r="19" spans="1:20" x14ac:dyDescent="0.2">
      <c r="A19" s="1">
        <v>13</v>
      </c>
      <c r="B19" s="8">
        <v>2.4814814814814817E-2</v>
      </c>
      <c r="C19" s="26">
        <f t="shared" si="3"/>
        <v>35.733333333333334</v>
      </c>
      <c r="D19" s="26">
        <f t="shared" si="1"/>
        <v>33.003850140678217</v>
      </c>
      <c r="E19" s="4">
        <f t="shared" si="0"/>
        <v>0.90039999999999998</v>
      </c>
      <c r="F19" s="26">
        <v>33.392044620578304</v>
      </c>
      <c r="G19" s="26">
        <v>36.033333333333331</v>
      </c>
      <c r="H19" s="294">
        <f t="shared" si="2"/>
        <v>1.1625358204656211E-2</v>
      </c>
      <c r="I19" s="1">
        <v>13</v>
      </c>
      <c r="J19" s="180">
        <f t="shared" si="4"/>
        <v>93.447886065051222</v>
      </c>
      <c r="K19" s="183">
        <f t="shared" si="5"/>
        <v>92.361520916077097</v>
      </c>
      <c r="L19" s="212" t="s">
        <v>872</v>
      </c>
      <c r="M19" s="213" t="s">
        <v>956</v>
      </c>
      <c r="N19" s="214" t="s">
        <v>957</v>
      </c>
      <c r="O19" s="213" t="s">
        <v>958</v>
      </c>
      <c r="P19" s="215">
        <v>36838</v>
      </c>
      <c r="Q19" s="214"/>
      <c r="R19" s="213" t="s">
        <v>961</v>
      </c>
      <c r="S19" s="216">
        <v>41923</v>
      </c>
      <c r="T19" s="207"/>
    </row>
    <row r="20" spans="1:20" x14ac:dyDescent="0.2">
      <c r="A20" s="1">
        <v>14</v>
      </c>
      <c r="B20" s="8">
        <v>2.3101851851851849E-2</v>
      </c>
      <c r="C20" s="26">
        <f t="shared" si="3"/>
        <v>33.266666666666666</v>
      </c>
      <c r="D20" s="26">
        <f t="shared" si="1"/>
        <v>32.332354114532336</v>
      </c>
      <c r="E20" s="4">
        <f t="shared" si="0"/>
        <v>0.91910000000000003</v>
      </c>
      <c r="F20" s="26">
        <v>32.718512925610327</v>
      </c>
      <c r="G20" s="26">
        <v>33.266666666666666</v>
      </c>
      <c r="H20" s="294">
        <f t="shared" si="2"/>
        <v>1.1802456057705661E-2</v>
      </c>
      <c r="I20" s="1">
        <v>14</v>
      </c>
      <c r="J20" s="180">
        <f t="shared" si="4"/>
        <v>98.352243263357693</v>
      </c>
      <c r="K20" s="183">
        <f t="shared" si="5"/>
        <v>97.191445234065142</v>
      </c>
      <c r="L20" s="212" t="s">
        <v>873</v>
      </c>
      <c r="M20" s="213" t="s">
        <v>962</v>
      </c>
      <c r="N20" s="214" t="s">
        <v>963</v>
      </c>
      <c r="O20" s="213" t="s">
        <v>964</v>
      </c>
      <c r="P20" s="215">
        <v>31168</v>
      </c>
      <c r="Q20" s="214"/>
      <c r="R20" s="213" t="s">
        <v>965</v>
      </c>
      <c r="S20" s="216">
        <v>36443</v>
      </c>
      <c r="T20" s="207"/>
    </row>
    <row r="21" spans="1:20" x14ac:dyDescent="0.2">
      <c r="A21" s="1">
        <v>15</v>
      </c>
      <c r="B21" s="8">
        <v>2.3136574074074077E-2</v>
      </c>
      <c r="C21" s="26">
        <f t="shared" si="3"/>
        <v>33.31666666666667</v>
      </c>
      <c r="D21" s="26">
        <f t="shared" si="1"/>
        <v>31.748575498575498</v>
      </c>
      <c r="E21" s="4">
        <f t="shared" si="0"/>
        <v>0.93600000000000005</v>
      </c>
      <c r="F21" s="26">
        <v>32.132768361581924</v>
      </c>
      <c r="G21" s="26">
        <v>33.31666666666667</v>
      </c>
      <c r="H21" s="294">
        <f t="shared" si="2"/>
        <v>1.1956419648727453E-2</v>
      </c>
      <c r="I21" s="1">
        <v>15</v>
      </c>
      <c r="J21" s="180">
        <f t="shared" si="4"/>
        <v>96.446528348920225</v>
      </c>
      <c r="K21" s="183">
        <f t="shared" si="5"/>
        <v>95.293373182317637</v>
      </c>
      <c r="L21" s="212" t="s">
        <v>874</v>
      </c>
      <c r="M21" s="213" t="s">
        <v>966</v>
      </c>
      <c r="N21" s="214" t="s">
        <v>967</v>
      </c>
      <c r="O21" s="213" t="s">
        <v>696</v>
      </c>
      <c r="P21" s="215">
        <v>31963</v>
      </c>
      <c r="Q21" s="214"/>
      <c r="R21" s="213" t="s">
        <v>968</v>
      </c>
      <c r="S21" s="216">
        <v>37794</v>
      </c>
      <c r="T21" s="207"/>
    </row>
    <row r="22" spans="1:20" x14ac:dyDescent="0.2">
      <c r="A22" s="1">
        <v>16</v>
      </c>
      <c r="B22" s="8">
        <v>2.2708333333333334E-2</v>
      </c>
      <c r="C22" s="26">
        <f t="shared" si="3"/>
        <v>32.700000000000003</v>
      </c>
      <c r="D22" s="26">
        <f t="shared" si="1"/>
        <v>31.214985994397761</v>
      </c>
      <c r="E22" s="4">
        <f t="shared" si="0"/>
        <v>0.95199999999999996</v>
      </c>
      <c r="F22" s="26">
        <v>31.597222222222221</v>
      </c>
      <c r="G22" s="26">
        <v>32.700000000000003</v>
      </c>
      <c r="H22" s="294">
        <f t="shared" si="2"/>
        <v>1.2097146550927978E-2</v>
      </c>
      <c r="I22" s="1">
        <v>16</v>
      </c>
      <c r="J22" s="180">
        <f t="shared" si="4"/>
        <v>96.62759089364593</v>
      </c>
      <c r="K22" s="183">
        <f t="shared" si="5"/>
        <v>95.458672765742378</v>
      </c>
      <c r="L22" s="212" t="s">
        <v>875</v>
      </c>
      <c r="M22" s="213" t="s">
        <v>969</v>
      </c>
      <c r="N22" s="214" t="s">
        <v>970</v>
      </c>
      <c r="O22" s="213" t="s">
        <v>971</v>
      </c>
      <c r="P22" s="215">
        <v>33038</v>
      </c>
      <c r="Q22" s="214"/>
      <c r="R22" s="213" t="s">
        <v>972</v>
      </c>
      <c r="S22" s="216">
        <v>39201</v>
      </c>
      <c r="T22" s="207"/>
    </row>
    <row r="23" spans="1:20" x14ac:dyDescent="0.2">
      <c r="A23" s="1">
        <v>17</v>
      </c>
      <c r="B23" s="8">
        <v>2.1898148148148149E-2</v>
      </c>
      <c r="C23" s="26">
        <f t="shared" si="3"/>
        <v>31.533333333333335</v>
      </c>
      <c r="D23" s="26">
        <f t="shared" si="1"/>
        <v>30.699035812672179</v>
      </c>
      <c r="E23" s="4">
        <f t="shared" si="0"/>
        <v>0.96799999999999997</v>
      </c>
      <c r="F23" s="26">
        <v>31.079234972677597</v>
      </c>
      <c r="G23" s="26">
        <v>31.533333333333335</v>
      </c>
      <c r="H23" s="294">
        <f t="shared" si="2"/>
        <v>1.2233221324130371E-2</v>
      </c>
      <c r="I23" s="1">
        <v>17</v>
      </c>
      <c r="J23" s="180">
        <f t="shared" si="4"/>
        <v>98.559941773819006</v>
      </c>
      <c r="K23" s="183">
        <f t="shared" si="5"/>
        <v>97.354236192406489</v>
      </c>
      <c r="L23" s="212" t="s">
        <v>876</v>
      </c>
      <c r="M23" s="213" t="s">
        <v>973</v>
      </c>
      <c r="N23" s="214" t="s">
        <v>974</v>
      </c>
      <c r="O23" s="213" t="s">
        <v>669</v>
      </c>
      <c r="P23" s="215">
        <v>34251</v>
      </c>
      <c r="Q23" s="214"/>
      <c r="R23" s="213" t="s">
        <v>975</v>
      </c>
      <c r="S23" s="216">
        <v>40811</v>
      </c>
      <c r="T23" s="207"/>
    </row>
    <row r="24" spans="1:20" x14ac:dyDescent="0.2">
      <c r="A24" s="1">
        <v>18</v>
      </c>
      <c r="B24" s="8">
        <v>2.1863425925925925E-2</v>
      </c>
      <c r="C24" s="26">
        <f t="shared" si="3"/>
        <v>31.483333333333331</v>
      </c>
      <c r="D24" s="26">
        <f t="shared" si="1"/>
        <v>30.261371350984387</v>
      </c>
      <c r="E24" s="4">
        <f t="shared" si="0"/>
        <v>0.98199999999999998</v>
      </c>
      <c r="F24" s="26">
        <v>30.661410424879545</v>
      </c>
      <c r="G24" s="26">
        <v>31.483333333333331</v>
      </c>
      <c r="H24" s="294">
        <f t="shared" si="2"/>
        <v>1.304698865289494E-2</v>
      </c>
      <c r="I24" s="1">
        <v>18</v>
      </c>
      <c r="J24" s="180">
        <f t="shared" si="4"/>
        <v>97.389339623757166</v>
      </c>
      <c r="K24" s="183">
        <f t="shared" si="5"/>
        <v>96.118702014773078</v>
      </c>
      <c r="L24" s="212" t="s">
        <v>877</v>
      </c>
      <c r="M24" s="213" t="s">
        <v>969</v>
      </c>
      <c r="N24" s="214" t="s">
        <v>970</v>
      </c>
      <c r="O24" s="213" t="s">
        <v>971</v>
      </c>
      <c r="P24" s="215">
        <v>33038</v>
      </c>
      <c r="Q24" s="214"/>
      <c r="R24" s="213" t="s">
        <v>972</v>
      </c>
      <c r="S24" s="216">
        <v>39936</v>
      </c>
      <c r="T24" s="207"/>
    </row>
    <row r="25" spans="1:20" x14ac:dyDescent="0.2">
      <c r="A25" s="1">
        <v>19</v>
      </c>
      <c r="B25" s="8">
        <v>2.1608796296296296E-2</v>
      </c>
      <c r="C25" s="26">
        <f t="shared" si="3"/>
        <v>31.116666666666667</v>
      </c>
      <c r="D25" s="26">
        <f t="shared" si="1"/>
        <v>29.956317204301076</v>
      </c>
      <c r="E25" s="4">
        <f t="shared" si="0"/>
        <v>0.99199999999999999</v>
      </c>
      <c r="F25" s="26">
        <v>30.415455062000735</v>
      </c>
      <c r="G25" s="26">
        <v>31.116666666666667</v>
      </c>
      <c r="H25" s="294">
        <f t="shared" si="2"/>
        <v>1.5095544576391316E-2</v>
      </c>
      <c r="I25" s="1">
        <v>19</v>
      </c>
      <c r="J25" s="180">
        <f t="shared" si="4"/>
        <v>97.746507965722756</v>
      </c>
      <c r="K25" s="183">
        <f t="shared" si="5"/>
        <v>96.270971197539609</v>
      </c>
      <c r="L25" s="212" t="s">
        <v>878</v>
      </c>
      <c r="M25" s="213" t="s">
        <v>976</v>
      </c>
      <c r="N25" s="214" t="s">
        <v>977</v>
      </c>
      <c r="O25" s="213" t="s">
        <v>673</v>
      </c>
      <c r="P25" s="215">
        <v>33050</v>
      </c>
      <c r="Q25" s="214"/>
      <c r="R25" s="213" t="s">
        <v>978</v>
      </c>
      <c r="S25" s="216">
        <v>40299</v>
      </c>
      <c r="T25" s="207"/>
    </row>
    <row r="26" spans="1:20" x14ac:dyDescent="0.2">
      <c r="A26" s="1">
        <v>20</v>
      </c>
      <c r="B26" s="8">
        <v>2.1307870370370369E-2</v>
      </c>
      <c r="C26" s="26">
        <f t="shared" si="3"/>
        <v>30.683333333333334</v>
      </c>
      <c r="D26" s="26">
        <f t="shared" si="1"/>
        <v>29.776219104876422</v>
      </c>
      <c r="E26" s="4">
        <f t="shared" si="0"/>
        <v>0.998</v>
      </c>
      <c r="F26" s="26">
        <v>30.333333333333332</v>
      </c>
      <c r="G26" s="26">
        <v>30.799999999999997</v>
      </c>
      <c r="H26" s="294">
        <f t="shared" si="2"/>
        <v>1.8366403135942108E-2</v>
      </c>
      <c r="I26" s="1">
        <v>20</v>
      </c>
      <c r="J26" s="180">
        <f t="shared" si="4"/>
        <v>98.859315589353599</v>
      </c>
      <c r="K26" s="183">
        <f t="shared" si="5"/>
        <v>97.043625545496212</v>
      </c>
      <c r="L26" s="212" t="s">
        <v>879</v>
      </c>
      <c r="M26" s="213" t="s">
        <v>979</v>
      </c>
      <c r="N26" s="214" t="s">
        <v>980</v>
      </c>
      <c r="O26" s="213" t="s">
        <v>669</v>
      </c>
      <c r="P26" s="215">
        <v>34678</v>
      </c>
      <c r="Q26" s="214"/>
      <c r="R26" s="213" t="s">
        <v>981</v>
      </c>
      <c r="S26" s="216">
        <v>42288</v>
      </c>
      <c r="T26" s="207"/>
    </row>
    <row r="27" spans="1:20" x14ac:dyDescent="0.2">
      <c r="A27" s="1">
        <v>21</v>
      </c>
      <c r="B27" s="8">
        <v>2.146990740740741E-2</v>
      </c>
      <c r="C27" s="26">
        <f t="shared" si="3"/>
        <v>30.916666666666671</v>
      </c>
      <c r="D27" s="26">
        <f t="shared" si="1"/>
        <v>29.716666666666669</v>
      </c>
      <c r="E27" s="4">
        <f t="shared" si="0"/>
        <v>1</v>
      </c>
      <c r="F27" s="26">
        <v>30.333333333333332</v>
      </c>
      <c r="G27" s="26">
        <v>31.483333333333331</v>
      </c>
      <c r="H27" s="294">
        <f t="shared" si="2"/>
        <v>2.032967032967023E-2</v>
      </c>
      <c r="I27" s="1">
        <v>21</v>
      </c>
      <c r="J27" s="180">
        <f t="shared" si="4"/>
        <v>98.113207547169793</v>
      </c>
      <c r="K27" s="183">
        <f t="shared" si="5"/>
        <v>96.118598382749326</v>
      </c>
      <c r="L27" s="212" t="s">
        <v>880</v>
      </c>
      <c r="M27" s="213" t="s">
        <v>982</v>
      </c>
      <c r="N27" s="214" t="s">
        <v>983</v>
      </c>
      <c r="O27" s="213" t="s">
        <v>669</v>
      </c>
      <c r="P27" s="215">
        <v>34239</v>
      </c>
      <c r="Q27" s="214"/>
      <c r="R27" s="213" t="s">
        <v>984</v>
      </c>
      <c r="S27" s="216">
        <v>42252</v>
      </c>
      <c r="T27" s="207"/>
    </row>
    <row r="28" spans="1:20" x14ac:dyDescent="0.2">
      <c r="A28" s="1">
        <v>22</v>
      </c>
      <c r="B28" s="8">
        <v>2.0902777777777781E-2</v>
      </c>
      <c r="C28" s="26">
        <f t="shared" si="3"/>
        <v>30.100000000000005</v>
      </c>
      <c r="D28" s="26">
        <f t="shared" si="1"/>
        <v>29.716666666666669</v>
      </c>
      <c r="E28" s="4">
        <f t="shared" si="0"/>
        <v>1</v>
      </c>
      <c r="F28" s="26">
        <v>30.333333333333332</v>
      </c>
      <c r="G28" s="26">
        <v>30.7</v>
      </c>
      <c r="H28" s="294">
        <f t="shared" si="2"/>
        <v>2.032967032967023E-2</v>
      </c>
      <c r="I28" s="1">
        <v>22</v>
      </c>
      <c r="J28" s="180">
        <f t="shared" si="4"/>
        <v>100.77519379844959</v>
      </c>
      <c r="K28" s="183">
        <f t="shared" si="5"/>
        <v>98.726467331118485</v>
      </c>
      <c r="L28" s="212" t="s">
        <v>881</v>
      </c>
      <c r="M28" s="213" t="s">
        <v>985</v>
      </c>
      <c r="N28" s="214" t="s">
        <v>986</v>
      </c>
      <c r="O28" s="213" t="s">
        <v>669</v>
      </c>
      <c r="P28" s="215">
        <v>34778</v>
      </c>
      <c r="Q28" s="214"/>
      <c r="R28" s="213" t="s">
        <v>984</v>
      </c>
      <c r="S28" s="216">
        <v>42987</v>
      </c>
      <c r="T28" s="207"/>
    </row>
    <row r="29" spans="1:20" x14ac:dyDescent="0.2">
      <c r="A29" s="1">
        <v>23</v>
      </c>
      <c r="B29" s="8">
        <v>2.0636574074074075E-2</v>
      </c>
      <c r="C29" s="26">
        <f t="shared" si="3"/>
        <v>29.716666666666669</v>
      </c>
      <c r="D29" s="26">
        <f t="shared" si="1"/>
        <v>29.716666666666669</v>
      </c>
      <c r="E29" s="4">
        <f t="shared" si="0"/>
        <v>1</v>
      </c>
      <c r="F29" s="26">
        <v>30.333333333333332</v>
      </c>
      <c r="G29" s="26">
        <v>30.633333333333333</v>
      </c>
      <c r="H29" s="294">
        <f t="shared" si="2"/>
        <v>2.032967032967023E-2</v>
      </c>
      <c r="I29" s="1">
        <v>23</v>
      </c>
      <c r="J29" s="180">
        <f t="shared" si="4"/>
        <v>102.07515423443633</v>
      </c>
      <c r="K29" s="183">
        <f t="shared" si="5"/>
        <v>100</v>
      </c>
      <c r="L29" s="212" t="s">
        <v>882</v>
      </c>
      <c r="M29" s="213" t="s">
        <v>987</v>
      </c>
      <c r="N29" s="214" t="s">
        <v>988</v>
      </c>
      <c r="O29" s="213" t="s">
        <v>669</v>
      </c>
      <c r="P29" s="215">
        <v>34311</v>
      </c>
      <c r="Q29" s="214"/>
      <c r="R29" s="213" t="s">
        <v>984</v>
      </c>
      <c r="S29" s="216">
        <v>42987</v>
      </c>
      <c r="T29" s="207"/>
    </row>
    <row r="30" spans="1:20" x14ac:dyDescent="0.2">
      <c r="A30" s="1">
        <v>24</v>
      </c>
      <c r="B30" s="8">
        <v>2.1284722222222222E-2</v>
      </c>
      <c r="C30" s="26">
        <f t="shared" si="3"/>
        <v>30.65</v>
      </c>
      <c r="D30" s="26">
        <f t="shared" si="1"/>
        <v>29.716666666666669</v>
      </c>
      <c r="E30" s="4">
        <f t="shared" si="0"/>
        <v>1</v>
      </c>
      <c r="F30" s="26">
        <v>30.333333333333332</v>
      </c>
      <c r="G30" s="26">
        <v>30.633333333333333</v>
      </c>
      <c r="H30" s="294">
        <f t="shared" si="2"/>
        <v>2.032967032967023E-2</v>
      </c>
      <c r="I30" s="1">
        <v>24</v>
      </c>
      <c r="J30" s="180">
        <f t="shared" si="4"/>
        <v>98.966829798803687</v>
      </c>
      <c r="K30" s="183">
        <f t="shared" si="5"/>
        <v>96.954866775421436</v>
      </c>
      <c r="L30" s="212" t="s">
        <v>883</v>
      </c>
      <c r="M30" s="213" t="s">
        <v>989</v>
      </c>
      <c r="N30" s="214" t="s">
        <v>990</v>
      </c>
      <c r="O30" s="213" t="s">
        <v>750</v>
      </c>
      <c r="P30" s="215">
        <v>23521</v>
      </c>
      <c r="Q30" s="214"/>
      <c r="R30" s="213" t="s">
        <v>991</v>
      </c>
      <c r="S30" s="216">
        <v>32578</v>
      </c>
      <c r="T30" s="207"/>
    </row>
    <row r="31" spans="1:20" x14ac:dyDescent="0.2">
      <c r="A31" s="1">
        <v>25</v>
      </c>
      <c r="B31" s="8">
        <v>2.1111111111111108E-2</v>
      </c>
      <c r="C31" s="26">
        <f t="shared" si="3"/>
        <v>30.399999999999995</v>
      </c>
      <c r="D31" s="26">
        <f t="shared" si="1"/>
        <v>29.716666666666669</v>
      </c>
      <c r="E31" s="4">
        <f t="shared" si="0"/>
        <v>1</v>
      </c>
      <c r="F31" s="26">
        <v>30.333333333333332</v>
      </c>
      <c r="G31" s="26">
        <v>30.466666666666665</v>
      </c>
      <c r="H31" s="294">
        <f t="shared" si="2"/>
        <v>2.032967032967023E-2</v>
      </c>
      <c r="I31" s="1">
        <v>25</v>
      </c>
      <c r="J31" s="180">
        <f t="shared" si="4"/>
        <v>99.780701754385973</v>
      </c>
      <c r="K31" s="183">
        <f t="shared" si="5"/>
        <v>97.752192982456165</v>
      </c>
      <c r="L31" s="212" t="s">
        <v>884</v>
      </c>
      <c r="M31" s="213" t="s">
        <v>992</v>
      </c>
      <c r="N31" s="214" t="s">
        <v>993</v>
      </c>
      <c r="O31" s="213" t="s">
        <v>669</v>
      </c>
      <c r="P31" s="215">
        <v>33169</v>
      </c>
      <c r="Q31" s="214"/>
      <c r="R31" s="213" t="s">
        <v>984</v>
      </c>
      <c r="S31" s="216">
        <v>42623</v>
      </c>
      <c r="T31" s="207"/>
    </row>
    <row r="32" spans="1:20" x14ac:dyDescent="0.2">
      <c r="A32" s="1">
        <v>26</v>
      </c>
      <c r="B32" s="8">
        <v>2.1122685185185185E-2</v>
      </c>
      <c r="C32" s="26">
        <f t="shared" si="3"/>
        <v>30.416666666666668</v>
      </c>
      <c r="D32" s="26">
        <f t="shared" si="1"/>
        <v>29.716666666666669</v>
      </c>
      <c r="E32" s="4">
        <f t="shared" si="0"/>
        <v>1</v>
      </c>
      <c r="F32" s="26">
        <v>30.333333333333332</v>
      </c>
      <c r="G32" s="26">
        <v>30.966666666666661</v>
      </c>
      <c r="H32" s="294">
        <f t="shared" si="2"/>
        <v>2.032967032967023E-2</v>
      </c>
      <c r="I32" s="1">
        <v>26</v>
      </c>
      <c r="J32" s="180">
        <f t="shared" si="4"/>
        <v>99.726027397260253</v>
      </c>
      <c r="K32" s="183">
        <f t="shared" si="5"/>
        <v>97.69863013698631</v>
      </c>
      <c r="L32" s="212" t="s">
        <v>885</v>
      </c>
      <c r="M32" s="213" t="s">
        <v>992</v>
      </c>
      <c r="N32" s="214" t="s">
        <v>993</v>
      </c>
      <c r="O32" s="213" t="s">
        <v>669</v>
      </c>
      <c r="P32" s="215">
        <v>33169</v>
      </c>
      <c r="Q32" s="214"/>
      <c r="R32" s="213" t="s">
        <v>984</v>
      </c>
      <c r="S32" s="216">
        <v>42987</v>
      </c>
      <c r="T32" s="207"/>
    </row>
    <row r="33" spans="1:20" x14ac:dyDescent="0.2">
      <c r="A33" s="1">
        <v>27</v>
      </c>
      <c r="B33" s="8">
        <v>2.1377314814814818E-2</v>
      </c>
      <c r="C33" s="26">
        <f t="shared" si="3"/>
        <v>30.783333333333339</v>
      </c>
      <c r="D33" s="26">
        <f t="shared" si="1"/>
        <v>29.716666666666669</v>
      </c>
      <c r="E33" s="4">
        <f t="shared" ref="E33:E64" si="6">ROUND(1-IF(A33&lt;I$3,0,IF(A33&lt;I$4,G$3*(A33-I$3)^2,G$2+G$4*(A33-I$4)+(A33&gt;I$5)*G$5*(A33-I$5)^2)),4)</f>
        <v>1</v>
      </c>
      <c r="F33" s="26">
        <v>30.333333333333332</v>
      </c>
      <c r="G33" s="26">
        <v>30.783333333333339</v>
      </c>
      <c r="H33" s="294">
        <f t="shared" si="2"/>
        <v>2.032967032967023E-2</v>
      </c>
      <c r="I33" s="1">
        <v>27</v>
      </c>
      <c r="J33" s="180">
        <f t="shared" si="4"/>
        <v>98.538170005414159</v>
      </c>
      <c r="K33" s="183">
        <f t="shared" si="5"/>
        <v>96.5349214943151</v>
      </c>
      <c r="L33" s="212" t="s">
        <v>886</v>
      </c>
      <c r="M33" s="213" t="s">
        <v>690</v>
      </c>
      <c r="N33" s="214" t="s">
        <v>994</v>
      </c>
      <c r="O33" s="213" t="s">
        <v>692</v>
      </c>
      <c r="P33" s="215">
        <v>27015</v>
      </c>
      <c r="Q33" s="214"/>
      <c r="R33" s="213" t="s">
        <v>995</v>
      </c>
      <c r="S33" s="216">
        <v>37051</v>
      </c>
      <c r="T33" s="207"/>
    </row>
    <row r="34" spans="1:20" x14ac:dyDescent="0.2">
      <c r="A34" s="1">
        <v>28</v>
      </c>
      <c r="B34" s="8">
        <v>2.1180555555555553E-2</v>
      </c>
      <c r="C34" s="26">
        <f t="shared" si="3"/>
        <v>30.499999999999996</v>
      </c>
      <c r="D34" s="26">
        <f t="shared" si="1"/>
        <v>29.722611188904448</v>
      </c>
      <c r="E34" s="4">
        <f t="shared" si="6"/>
        <v>0.99980000000000002</v>
      </c>
      <c r="F34" s="26">
        <v>30.333333333333332</v>
      </c>
      <c r="G34" s="26">
        <v>30.499999999999996</v>
      </c>
      <c r="H34" s="294">
        <f t="shared" si="2"/>
        <v>2.0133697069084088E-2</v>
      </c>
      <c r="I34" s="1">
        <v>28</v>
      </c>
      <c r="J34" s="180">
        <f t="shared" si="4"/>
        <v>99.453551912568301</v>
      </c>
      <c r="K34" s="183">
        <f t="shared" si="5"/>
        <v>97.451184225916236</v>
      </c>
      <c r="L34" s="212" t="s">
        <v>887</v>
      </c>
      <c r="M34" s="213" t="s">
        <v>671</v>
      </c>
      <c r="N34" s="214" t="s">
        <v>996</v>
      </c>
      <c r="O34" s="213" t="s">
        <v>673</v>
      </c>
      <c r="P34" s="215">
        <v>31199</v>
      </c>
      <c r="Q34" s="214"/>
      <c r="R34" s="213" t="s">
        <v>997</v>
      </c>
      <c r="S34" s="216">
        <v>41518</v>
      </c>
      <c r="T34" s="207"/>
    </row>
    <row r="35" spans="1:20" x14ac:dyDescent="0.2">
      <c r="A35" s="1">
        <v>29</v>
      </c>
      <c r="B35" s="8">
        <v>2.1076388888888891E-2</v>
      </c>
      <c r="C35" s="26">
        <f t="shared" si="3"/>
        <v>30.35</v>
      </c>
      <c r="D35" s="26">
        <f t="shared" si="1"/>
        <v>29.743435758849632</v>
      </c>
      <c r="E35" s="4">
        <f t="shared" si="6"/>
        <v>0.99909999999999999</v>
      </c>
      <c r="F35" s="26">
        <v>30.333333333333332</v>
      </c>
      <c r="G35" s="26">
        <v>30.333333333333332</v>
      </c>
      <c r="H35" s="294">
        <f t="shared" si="2"/>
        <v>1.9447172785176933E-2</v>
      </c>
      <c r="I35" s="1">
        <v>29</v>
      </c>
      <c r="J35" s="180">
        <f t="shared" si="4"/>
        <v>99.945085118066984</v>
      </c>
      <c r="K35" s="183">
        <f t="shared" si="5"/>
        <v>98.001435778746725</v>
      </c>
      <c r="L35" s="212" t="s">
        <v>888</v>
      </c>
      <c r="M35" s="213" t="s">
        <v>690</v>
      </c>
      <c r="N35" s="214" t="s">
        <v>994</v>
      </c>
      <c r="O35" s="213" t="s">
        <v>692</v>
      </c>
      <c r="P35" s="215">
        <v>27015</v>
      </c>
      <c r="Q35" s="214"/>
      <c r="R35" s="213" t="s">
        <v>998</v>
      </c>
      <c r="S35" s="216">
        <v>37675</v>
      </c>
      <c r="T35" s="207"/>
    </row>
    <row r="36" spans="1:20" x14ac:dyDescent="0.2">
      <c r="A36" s="1">
        <v>30</v>
      </c>
      <c r="B36" s="8">
        <v>2.1354166666666664E-2</v>
      </c>
      <c r="C36" s="26">
        <f t="shared" si="3"/>
        <v>30.749999999999996</v>
      </c>
      <c r="D36" s="26">
        <f t="shared" si="1"/>
        <v>29.776219104876422</v>
      </c>
      <c r="E36" s="4">
        <f t="shared" si="6"/>
        <v>0.998</v>
      </c>
      <c r="F36" s="26">
        <v>30.333333333333332</v>
      </c>
      <c r="G36" s="26">
        <v>30.733333333333334</v>
      </c>
      <c r="H36" s="294">
        <f t="shared" si="2"/>
        <v>1.8366403135942108E-2</v>
      </c>
      <c r="I36" s="1">
        <v>30</v>
      </c>
      <c r="J36" s="180">
        <f t="shared" si="4"/>
        <v>98.644986449864504</v>
      </c>
      <c r="K36" s="183">
        <f t="shared" si="5"/>
        <v>96.833232861386747</v>
      </c>
      <c r="L36" s="212" t="s">
        <v>889</v>
      </c>
      <c r="M36" s="213" t="s">
        <v>690</v>
      </c>
      <c r="N36" s="214" t="s">
        <v>994</v>
      </c>
      <c r="O36" s="213" t="s">
        <v>692</v>
      </c>
      <c r="P36" s="215">
        <v>27015</v>
      </c>
      <c r="Q36" s="214"/>
      <c r="R36" s="213" t="s">
        <v>998</v>
      </c>
      <c r="S36" s="216">
        <v>38046</v>
      </c>
      <c r="T36" s="207"/>
    </row>
    <row r="37" spans="1:20" x14ac:dyDescent="0.2">
      <c r="A37" s="1">
        <v>31</v>
      </c>
      <c r="B37" s="8">
        <v>2.1412037037037035E-2</v>
      </c>
      <c r="C37" s="26">
        <f t="shared" si="3"/>
        <v>30.833333333333329</v>
      </c>
      <c r="D37" s="26">
        <f t="shared" si="1"/>
        <v>29.824033186136763</v>
      </c>
      <c r="E37" s="4">
        <f t="shared" si="6"/>
        <v>0.99639999999999995</v>
      </c>
      <c r="F37" s="26">
        <v>30.339401213576046</v>
      </c>
      <c r="G37" s="26">
        <v>30.81666666666667</v>
      </c>
      <c r="H37" s="294">
        <f t="shared" si="2"/>
        <v>1.6986756719795458E-2</v>
      </c>
      <c r="I37" s="1">
        <v>31</v>
      </c>
      <c r="J37" s="180">
        <f t="shared" si="4"/>
        <v>98.39805798997638</v>
      </c>
      <c r="K37" s="183">
        <f t="shared" si="5"/>
        <v>96.726594117200321</v>
      </c>
      <c r="L37" s="212" t="s">
        <v>890</v>
      </c>
      <c r="M37" s="213" t="s">
        <v>698</v>
      </c>
      <c r="N37" s="214" t="s">
        <v>999</v>
      </c>
      <c r="O37" s="213" t="s">
        <v>700</v>
      </c>
      <c r="P37" s="215">
        <v>27150</v>
      </c>
      <c r="Q37" s="214"/>
      <c r="R37" s="213" t="s">
        <v>998</v>
      </c>
      <c r="S37" s="216">
        <v>38774</v>
      </c>
      <c r="T37" s="207"/>
    </row>
    <row r="38" spans="1:20" x14ac:dyDescent="0.2">
      <c r="A38" s="1">
        <v>32</v>
      </c>
      <c r="B38" s="8">
        <v>2.148148148148148E-2</v>
      </c>
      <c r="C38" s="26">
        <f t="shared" si="3"/>
        <v>30.93333333333333</v>
      </c>
      <c r="D38" s="26">
        <f t="shared" si="1"/>
        <v>29.884017162778228</v>
      </c>
      <c r="E38" s="4">
        <f t="shared" si="6"/>
        <v>0.99439999999999995</v>
      </c>
      <c r="F38" s="26">
        <v>30.36673674375146</v>
      </c>
      <c r="G38" s="26">
        <v>31.083333333333329</v>
      </c>
      <c r="H38" s="294">
        <f t="shared" si="2"/>
        <v>1.5896327124203111E-2</v>
      </c>
      <c r="I38" s="1">
        <v>32</v>
      </c>
      <c r="J38" s="180">
        <f t="shared" si="4"/>
        <v>98.168329990575856</v>
      </c>
      <c r="K38" s="183">
        <f t="shared" si="5"/>
        <v>96.607814103808948</v>
      </c>
      <c r="L38" s="212" t="s">
        <v>891</v>
      </c>
      <c r="M38" s="213" t="s">
        <v>979</v>
      </c>
      <c r="N38" s="214" t="s">
        <v>1000</v>
      </c>
      <c r="O38" s="213" t="s">
        <v>669</v>
      </c>
      <c r="P38" s="215">
        <v>30448</v>
      </c>
      <c r="Q38" s="214"/>
      <c r="R38" s="213" t="s">
        <v>1001</v>
      </c>
      <c r="S38" s="216">
        <v>42147</v>
      </c>
      <c r="T38" s="207"/>
    </row>
    <row r="39" spans="1:20" x14ac:dyDescent="0.2">
      <c r="A39" s="1">
        <v>33</v>
      </c>
      <c r="B39" s="8">
        <v>2.1516203703703704E-2</v>
      </c>
      <c r="C39" s="26">
        <f t="shared" si="3"/>
        <v>30.983333333333334</v>
      </c>
      <c r="D39" s="26">
        <f t="shared" si="1"/>
        <v>29.956317204301076</v>
      </c>
      <c r="E39" s="4">
        <f t="shared" si="6"/>
        <v>0.99199999999999999</v>
      </c>
      <c r="F39" s="26">
        <v>30.409356725146196</v>
      </c>
      <c r="G39" s="26">
        <v>30.983333333333334</v>
      </c>
      <c r="H39" s="294">
        <f t="shared" si="2"/>
        <v>1.4898030397022227E-2</v>
      </c>
      <c r="I39" s="1">
        <v>33</v>
      </c>
      <c r="J39" s="180">
        <f t="shared" si="4"/>
        <v>98.147466568519178</v>
      </c>
      <c r="K39" s="183">
        <f t="shared" si="5"/>
        <v>96.685262628190671</v>
      </c>
      <c r="L39" s="212" t="s">
        <v>892</v>
      </c>
      <c r="M39" s="213" t="s">
        <v>1002</v>
      </c>
      <c r="N39" s="214" t="s">
        <v>1003</v>
      </c>
      <c r="O39" s="213" t="s">
        <v>971</v>
      </c>
      <c r="P39" s="215">
        <v>20535</v>
      </c>
      <c r="Q39" s="214"/>
      <c r="R39" s="213" t="s">
        <v>683</v>
      </c>
      <c r="S39" s="216">
        <v>32607</v>
      </c>
      <c r="T39" s="207"/>
    </row>
    <row r="40" spans="1:20" x14ac:dyDescent="0.2">
      <c r="A40" s="1">
        <v>34</v>
      </c>
      <c r="B40" s="8">
        <v>2.1435185185185186E-2</v>
      </c>
      <c r="C40" s="26">
        <f t="shared" si="3"/>
        <v>30.866666666666667</v>
      </c>
      <c r="D40" s="26">
        <f t="shared" si="1"/>
        <v>30.044147878542784</v>
      </c>
      <c r="E40" s="4">
        <f t="shared" si="6"/>
        <v>0.98909999999999998</v>
      </c>
      <c r="F40" s="26">
        <v>30.470450359953119</v>
      </c>
      <c r="G40" s="26">
        <v>31.216666666666661</v>
      </c>
      <c r="H40" s="294">
        <f t="shared" si="2"/>
        <v>1.3990685282768863E-2</v>
      </c>
      <c r="I40" s="1">
        <v>34</v>
      </c>
      <c r="J40" s="180">
        <f t="shared" si="4"/>
        <v>98.716361857299518</v>
      </c>
      <c r="K40" s="183">
        <f t="shared" si="5"/>
        <v>97.335252306294123</v>
      </c>
      <c r="L40" s="212" t="s">
        <v>893</v>
      </c>
      <c r="M40" s="213" t="s">
        <v>1004</v>
      </c>
      <c r="N40" s="214" t="s">
        <v>1005</v>
      </c>
      <c r="O40" s="213" t="s">
        <v>642</v>
      </c>
      <c r="P40" s="215">
        <v>29775</v>
      </c>
      <c r="Q40" s="214"/>
      <c r="R40" s="213" t="s">
        <v>683</v>
      </c>
      <c r="S40" s="216">
        <v>42547</v>
      </c>
      <c r="T40" s="207"/>
    </row>
    <row r="41" spans="1:20" x14ac:dyDescent="0.2">
      <c r="A41" s="1">
        <v>35</v>
      </c>
      <c r="B41" s="8">
        <v>2.1678240740740738E-2</v>
      </c>
      <c r="C41" s="26">
        <f t="shared" si="3"/>
        <v>31.216666666666661</v>
      </c>
      <c r="D41" s="26">
        <f t="shared" si="1"/>
        <v>30.147779919515742</v>
      </c>
      <c r="E41" s="4">
        <f t="shared" si="6"/>
        <v>0.98570000000000002</v>
      </c>
      <c r="F41" s="26">
        <v>30.547163477677071</v>
      </c>
      <c r="G41" s="26">
        <v>31.216666666666661</v>
      </c>
      <c r="H41" s="294">
        <f t="shared" si="2"/>
        <v>1.3074325491896693E-2</v>
      </c>
      <c r="I41" s="1">
        <v>35</v>
      </c>
      <c r="J41" s="180">
        <f t="shared" si="4"/>
        <v>97.855302117491973</v>
      </c>
      <c r="K41" s="183">
        <f t="shared" si="5"/>
        <v>96.575910046499985</v>
      </c>
      <c r="L41" s="212" t="s">
        <v>894</v>
      </c>
      <c r="M41" s="213" t="s">
        <v>694</v>
      </c>
      <c r="N41" s="214" t="s">
        <v>1006</v>
      </c>
      <c r="O41" s="213" t="s">
        <v>696</v>
      </c>
      <c r="P41" s="215">
        <v>24390</v>
      </c>
      <c r="Q41" s="214"/>
      <c r="R41" s="213" t="s">
        <v>1007</v>
      </c>
      <c r="S41" s="216">
        <v>37178</v>
      </c>
      <c r="T41" s="207"/>
    </row>
    <row r="42" spans="1:20" x14ac:dyDescent="0.2">
      <c r="A42" s="1">
        <v>36</v>
      </c>
      <c r="B42" s="8">
        <v>2.1493055555555557E-2</v>
      </c>
      <c r="C42" s="26">
        <f t="shared" si="3"/>
        <v>30.950000000000003</v>
      </c>
      <c r="D42" s="26">
        <f t="shared" ref="D42:D73" si="7">E$4/E42</f>
        <v>30.264453270869407</v>
      </c>
      <c r="E42" s="4">
        <f t="shared" si="6"/>
        <v>0.9819</v>
      </c>
      <c r="F42" s="26">
        <v>30.645921735030644</v>
      </c>
      <c r="G42" s="26">
        <v>30.950000000000003</v>
      </c>
      <c r="H42" s="294">
        <f t="shared" si="2"/>
        <v>1.24476094228613E-2</v>
      </c>
      <c r="I42" s="1">
        <v>36</v>
      </c>
      <c r="J42" s="180">
        <f t="shared" si="4"/>
        <v>99.017517722231474</v>
      </c>
      <c r="K42" s="183">
        <f t="shared" si="5"/>
        <v>97.78498633560389</v>
      </c>
      <c r="L42" s="212" t="s">
        <v>895</v>
      </c>
      <c r="M42" s="213" t="s">
        <v>1008</v>
      </c>
      <c r="N42" s="214" t="s">
        <v>1009</v>
      </c>
      <c r="O42" s="213" t="s">
        <v>756</v>
      </c>
      <c r="P42" s="215">
        <v>26534</v>
      </c>
      <c r="Q42" s="214"/>
      <c r="R42" s="213" t="s">
        <v>1010</v>
      </c>
      <c r="S42" s="216">
        <v>39704</v>
      </c>
      <c r="T42" s="207"/>
    </row>
    <row r="43" spans="1:20" x14ac:dyDescent="0.2">
      <c r="A43" s="1">
        <v>37</v>
      </c>
      <c r="B43" s="8">
        <v>2.2048611111111113E-2</v>
      </c>
      <c r="C43" s="26">
        <f t="shared" si="3"/>
        <v>31.750000000000004</v>
      </c>
      <c r="D43" s="26">
        <f t="shared" si="7"/>
        <v>30.394463195936041</v>
      </c>
      <c r="E43" s="4">
        <f t="shared" si="6"/>
        <v>0.97770000000000001</v>
      </c>
      <c r="F43" s="26">
        <v>30.764029749830968</v>
      </c>
      <c r="G43" s="26">
        <v>31.750000000000004</v>
      </c>
      <c r="H43" s="294">
        <f t="shared" si="2"/>
        <v>1.2012943587046092E-2</v>
      </c>
      <c r="I43" s="1">
        <v>37</v>
      </c>
      <c r="J43" s="180">
        <f t="shared" si="4"/>
        <v>96.894581889231389</v>
      </c>
      <c r="K43" s="183">
        <f t="shared" si="5"/>
        <v>95.730592743105632</v>
      </c>
      <c r="L43" s="212" t="s">
        <v>896</v>
      </c>
      <c r="M43" s="213" t="s">
        <v>1011</v>
      </c>
      <c r="N43" s="214" t="s">
        <v>1012</v>
      </c>
      <c r="O43" s="213" t="s">
        <v>692</v>
      </c>
      <c r="P43" s="215">
        <v>27031</v>
      </c>
      <c r="Q43" s="214"/>
      <c r="R43" s="213" t="s">
        <v>1013</v>
      </c>
      <c r="S43" s="216">
        <v>40678</v>
      </c>
      <c r="T43" s="207"/>
    </row>
    <row r="44" spans="1:20" x14ac:dyDescent="0.2">
      <c r="A44" s="1">
        <v>38</v>
      </c>
      <c r="B44" s="8">
        <v>2.1956018518518517E-2</v>
      </c>
      <c r="C44" s="26">
        <f t="shared" si="3"/>
        <v>31.616666666666664</v>
      </c>
      <c r="D44" s="26">
        <f t="shared" si="7"/>
        <v>30.541281260705723</v>
      </c>
      <c r="E44" s="4">
        <f t="shared" si="6"/>
        <v>0.97299999999999998</v>
      </c>
      <c r="F44" s="26">
        <v>30.898781026111166</v>
      </c>
      <c r="G44" s="26">
        <v>31.600000000000005</v>
      </c>
      <c r="H44" s="294">
        <f t="shared" si="2"/>
        <v>1.1570028121929338E-2</v>
      </c>
      <c r="I44" s="1">
        <v>38</v>
      </c>
      <c r="J44" s="180">
        <f t="shared" ref="J44:J75" si="8">100*F44/+C44</f>
        <v>97.729407568090139</v>
      </c>
      <c r="K44" s="183">
        <f t="shared" ref="K44:K75" si="9">100*(D44/C44)</f>
        <v>96.598675574187851</v>
      </c>
      <c r="L44" s="212" t="s">
        <v>897</v>
      </c>
      <c r="M44" s="213" t="s">
        <v>719</v>
      </c>
      <c r="N44" s="214" t="s">
        <v>1014</v>
      </c>
      <c r="O44" s="213" t="s">
        <v>669</v>
      </c>
      <c r="P44" s="215">
        <v>24566</v>
      </c>
      <c r="Q44" s="214"/>
      <c r="R44" s="213" t="s">
        <v>997</v>
      </c>
      <c r="S44" s="216">
        <v>38599</v>
      </c>
      <c r="T44" s="207"/>
    </row>
    <row r="45" spans="1:20" x14ac:dyDescent="0.2">
      <c r="A45" s="1">
        <v>39</v>
      </c>
      <c r="B45" s="8">
        <v>2.2037037037037036E-2</v>
      </c>
      <c r="C45" s="26">
        <f t="shared" si="3"/>
        <v>31.733333333333331</v>
      </c>
      <c r="D45" s="26">
        <f t="shared" si="7"/>
        <v>30.702207528325932</v>
      </c>
      <c r="E45" s="4">
        <f t="shared" si="6"/>
        <v>0.96789999999999998</v>
      </c>
      <c r="F45" s="26">
        <v>31.053781053781051</v>
      </c>
      <c r="G45" s="26">
        <v>31.733333333333331</v>
      </c>
      <c r="H45" s="294">
        <f t="shared" si="2"/>
        <v>1.1321440208721785E-2</v>
      </c>
      <c r="I45" s="1">
        <v>39</v>
      </c>
      <c r="J45" s="180">
        <f t="shared" si="8"/>
        <v>97.858553740906672</v>
      </c>
      <c r="K45" s="183">
        <f t="shared" si="9"/>
        <v>96.750653975817031</v>
      </c>
      <c r="L45" s="212" t="s">
        <v>898</v>
      </c>
      <c r="M45" s="213" t="s">
        <v>1008</v>
      </c>
      <c r="N45" s="214" t="s">
        <v>1009</v>
      </c>
      <c r="O45" s="213" t="s">
        <v>756</v>
      </c>
      <c r="P45" s="215">
        <v>26534</v>
      </c>
      <c r="Q45" s="214"/>
      <c r="R45" s="213" t="s">
        <v>1015</v>
      </c>
      <c r="S45" s="216">
        <v>41006</v>
      </c>
      <c r="T45" s="207"/>
    </row>
    <row r="46" spans="1:20" x14ac:dyDescent="0.2">
      <c r="A46" s="1">
        <v>40</v>
      </c>
      <c r="B46" s="8">
        <v>2.2488425925925926E-2</v>
      </c>
      <c r="C46" s="26">
        <f t="shared" si="3"/>
        <v>32.383333333333333</v>
      </c>
      <c r="D46" s="26">
        <f t="shared" si="7"/>
        <v>30.880875679794936</v>
      </c>
      <c r="E46" s="4">
        <f t="shared" si="6"/>
        <v>0.96230000000000004</v>
      </c>
      <c r="F46" s="26">
        <v>31.229623528604272</v>
      </c>
      <c r="G46" s="26">
        <v>32.416666666666664</v>
      </c>
      <c r="H46" s="294">
        <f t="shared" si="2"/>
        <v>1.1167212710390352E-2</v>
      </c>
      <c r="I46" s="1">
        <v>40</v>
      </c>
      <c r="J46" s="180">
        <f t="shared" si="8"/>
        <v>96.437334622555653</v>
      </c>
      <c r="K46" s="183">
        <f t="shared" si="9"/>
        <v>95.36039839360248</v>
      </c>
      <c r="L46" s="212" t="s">
        <v>899</v>
      </c>
      <c r="M46" s="213" t="s">
        <v>1016</v>
      </c>
      <c r="N46" s="214" t="s">
        <v>1017</v>
      </c>
      <c r="O46" s="213" t="s">
        <v>1018</v>
      </c>
      <c r="P46" s="215">
        <v>27368</v>
      </c>
      <c r="Q46" s="214"/>
      <c r="R46" s="213" t="s">
        <v>1019</v>
      </c>
      <c r="S46" s="216">
        <v>42246</v>
      </c>
      <c r="T46" s="207"/>
    </row>
    <row r="47" spans="1:20" x14ac:dyDescent="0.2">
      <c r="A47" s="1">
        <v>41</v>
      </c>
      <c r="B47" s="8">
        <v>2.2488425925925926E-2</v>
      </c>
      <c r="C47" s="26">
        <f t="shared" si="3"/>
        <v>32.383333333333333</v>
      </c>
      <c r="D47" s="26">
        <f t="shared" si="7"/>
        <v>31.074627906166128</v>
      </c>
      <c r="E47" s="4">
        <f t="shared" si="6"/>
        <v>0.95630000000000004</v>
      </c>
      <c r="F47" s="26">
        <v>31.42699267854676</v>
      </c>
      <c r="G47" s="26">
        <v>32.883333333333333</v>
      </c>
      <c r="H47" s="294">
        <f t="shared" si="2"/>
        <v>1.1212169614344594E-2</v>
      </c>
      <c r="I47" s="1">
        <v>41</v>
      </c>
      <c r="J47" s="180">
        <f t="shared" si="8"/>
        <v>97.046812182851554</v>
      </c>
      <c r="K47" s="183">
        <f t="shared" si="9"/>
        <v>95.958706864125972</v>
      </c>
      <c r="L47" s="212" t="s">
        <v>899</v>
      </c>
      <c r="M47" s="213" t="s">
        <v>1016</v>
      </c>
      <c r="N47" s="214" t="s">
        <v>1017</v>
      </c>
      <c r="O47" s="213" t="s">
        <v>1018</v>
      </c>
      <c r="P47" s="215">
        <v>27368</v>
      </c>
      <c r="Q47" s="214"/>
      <c r="R47" s="213" t="s">
        <v>1013</v>
      </c>
      <c r="S47" s="216">
        <v>42512</v>
      </c>
      <c r="T47" s="207"/>
    </row>
    <row r="48" spans="1:20" x14ac:dyDescent="0.2">
      <c r="A48" s="1">
        <v>42</v>
      </c>
      <c r="B48" s="8">
        <v>2.2546296296296297E-2</v>
      </c>
      <c r="C48" s="26">
        <f t="shared" si="3"/>
        <v>32.466666666666669</v>
      </c>
      <c r="D48" s="26">
        <f t="shared" si="7"/>
        <v>31.283994806470858</v>
      </c>
      <c r="E48" s="4">
        <f t="shared" si="6"/>
        <v>0.94989999999999997</v>
      </c>
      <c r="F48" s="26">
        <v>31.646670144322723</v>
      </c>
      <c r="G48" s="26">
        <v>32.650000000000006</v>
      </c>
      <c r="H48" s="294">
        <f t="shared" si="2"/>
        <v>1.1460142131791626E-2</v>
      </c>
      <c r="I48" s="1">
        <v>42</v>
      </c>
      <c r="J48" s="180">
        <f t="shared" si="8"/>
        <v>97.474343360336931</v>
      </c>
      <c r="K48" s="183">
        <f t="shared" si="9"/>
        <v>96.357273531224408</v>
      </c>
      <c r="L48" s="212" t="s">
        <v>900</v>
      </c>
      <c r="M48" s="213" t="s">
        <v>1020</v>
      </c>
      <c r="N48" s="214" t="s">
        <v>1021</v>
      </c>
      <c r="O48" s="213" t="s">
        <v>1022</v>
      </c>
      <c r="P48" s="215">
        <v>26877</v>
      </c>
      <c r="Q48" s="214"/>
      <c r="R48" s="213" t="s">
        <v>997</v>
      </c>
      <c r="S48" s="216">
        <v>42253</v>
      </c>
      <c r="T48" s="207"/>
    </row>
    <row r="49" spans="1:20" x14ac:dyDescent="0.2">
      <c r="A49" s="1">
        <v>43</v>
      </c>
      <c r="B49" s="8">
        <v>2.269675925925926E-2</v>
      </c>
      <c r="C49" s="26">
        <f t="shared" si="3"/>
        <v>32.683333333333337</v>
      </c>
      <c r="D49" s="26">
        <f t="shared" si="7"/>
        <v>31.51624421112172</v>
      </c>
      <c r="E49" s="4">
        <f t="shared" si="6"/>
        <v>0.94289999999999996</v>
      </c>
      <c r="F49" s="26">
        <v>31.889543033361367</v>
      </c>
      <c r="G49" s="26">
        <v>33.033333333333331</v>
      </c>
      <c r="H49" s="294">
        <f t="shared" si="2"/>
        <v>1.1705994715857771E-2</v>
      </c>
      <c r="I49" s="1">
        <v>43</v>
      </c>
      <c r="J49" s="180">
        <f t="shared" si="8"/>
        <v>97.571268842513092</v>
      </c>
      <c r="K49" s="183">
        <f t="shared" si="9"/>
        <v>96.429100085023094</v>
      </c>
      <c r="L49" s="209" t="s">
        <v>901</v>
      </c>
      <c r="M49" s="217" t="s">
        <v>736</v>
      </c>
      <c r="N49" s="218" t="s">
        <v>1023</v>
      </c>
      <c r="O49" s="217" t="s">
        <v>738</v>
      </c>
      <c r="P49" s="219">
        <v>20152</v>
      </c>
      <c r="Q49" s="220" t="s">
        <v>1024</v>
      </c>
      <c r="R49" s="220" t="s">
        <v>1025</v>
      </c>
      <c r="S49" s="221">
        <v>35896</v>
      </c>
      <c r="T49" s="214" t="s">
        <v>823</v>
      </c>
    </row>
    <row r="50" spans="1:20" x14ac:dyDescent="0.2">
      <c r="A50" s="1">
        <v>44</v>
      </c>
      <c r="B50" s="8">
        <v>2.3009259259259257E-2</v>
      </c>
      <c r="C50" s="26">
        <f t="shared" si="3"/>
        <v>33.133333333333333</v>
      </c>
      <c r="D50" s="26">
        <f t="shared" si="7"/>
        <v>31.762149066552659</v>
      </c>
      <c r="E50" s="4">
        <f t="shared" si="6"/>
        <v>0.93559999999999999</v>
      </c>
      <c r="F50" s="26">
        <v>32.156613307890737</v>
      </c>
      <c r="G50" s="26">
        <v>33.133333333333333</v>
      </c>
      <c r="H50" s="294">
        <f t="shared" si="2"/>
        <v>1.2266970951237648E-2</v>
      </c>
      <c r="I50" s="1">
        <v>44</v>
      </c>
      <c r="J50" s="180">
        <f t="shared" si="8"/>
        <v>97.052152840716516</v>
      </c>
      <c r="K50" s="183">
        <f t="shared" si="9"/>
        <v>95.861616901064366</v>
      </c>
      <c r="L50" s="208" t="s">
        <v>902</v>
      </c>
      <c r="M50" s="213" t="s">
        <v>1026</v>
      </c>
      <c r="N50" s="214" t="s">
        <v>1027</v>
      </c>
      <c r="O50" s="213" t="s">
        <v>642</v>
      </c>
      <c r="P50" s="215">
        <v>16398</v>
      </c>
      <c r="Q50" s="214"/>
      <c r="R50" s="213" t="s">
        <v>1028</v>
      </c>
      <c r="S50" s="216">
        <v>32803</v>
      </c>
      <c r="T50" s="207"/>
    </row>
    <row r="51" spans="1:20" x14ac:dyDescent="0.2">
      <c r="A51" s="1">
        <v>45</v>
      </c>
      <c r="B51" s="8">
        <v>2.3252314814814812E-2</v>
      </c>
      <c r="C51" s="26">
        <f t="shared" si="3"/>
        <v>33.483333333333327</v>
      </c>
      <c r="D51" s="26">
        <f t="shared" si="7"/>
        <v>32.029172953941227</v>
      </c>
      <c r="E51" s="4">
        <f t="shared" si="6"/>
        <v>0.92779999999999996</v>
      </c>
      <c r="F51" s="26">
        <v>32.445537847185079</v>
      </c>
      <c r="G51" s="26">
        <v>33.766666666666659</v>
      </c>
      <c r="H51" s="294">
        <f t="shared" si="2"/>
        <v>1.2832732044846503E-2</v>
      </c>
      <c r="I51" s="1">
        <v>45</v>
      </c>
      <c r="J51" s="180">
        <f t="shared" si="8"/>
        <v>96.900561016978841</v>
      </c>
      <c r="K51" s="183">
        <f t="shared" si="9"/>
        <v>95.657062082452654</v>
      </c>
      <c r="L51" s="209" t="s">
        <v>903</v>
      </c>
      <c r="M51" s="220" t="s">
        <v>1029</v>
      </c>
      <c r="N51" s="220" t="s">
        <v>1030</v>
      </c>
      <c r="O51" s="217" t="s">
        <v>642</v>
      </c>
      <c r="P51" s="222">
        <v>24103</v>
      </c>
      <c r="Q51" s="220" t="s">
        <v>1031</v>
      </c>
      <c r="R51" s="220" t="s">
        <v>1032</v>
      </c>
      <c r="S51" s="221">
        <v>40728</v>
      </c>
      <c r="T51" s="223" t="s">
        <v>1033</v>
      </c>
    </row>
    <row r="52" spans="1:20" x14ac:dyDescent="0.2">
      <c r="A52" s="1">
        <v>46</v>
      </c>
      <c r="B52" s="8">
        <v>2.3622685185185188E-2</v>
      </c>
      <c r="C52" s="26">
        <f t="shared" si="3"/>
        <v>34.016666666666673</v>
      </c>
      <c r="D52" s="26">
        <f t="shared" si="7"/>
        <v>32.318288925140479</v>
      </c>
      <c r="E52" s="4">
        <f t="shared" si="6"/>
        <v>0.91949999999999998</v>
      </c>
      <c r="F52" s="26">
        <v>32.760917305684558</v>
      </c>
      <c r="G52" s="26">
        <v>34.416666666666664</v>
      </c>
      <c r="H52" s="294">
        <f t="shared" si="2"/>
        <v>1.3510866512497671E-2</v>
      </c>
      <c r="I52" s="1">
        <v>46</v>
      </c>
      <c r="J52" s="180">
        <f t="shared" si="8"/>
        <v>96.308429120091773</v>
      </c>
      <c r="K52" s="183">
        <f t="shared" si="9"/>
        <v>95.00721879022187</v>
      </c>
      <c r="L52" s="209" t="s">
        <v>904</v>
      </c>
      <c r="M52" s="220" t="s">
        <v>1034</v>
      </c>
      <c r="N52" s="220" t="s">
        <v>1035</v>
      </c>
      <c r="O52" s="220"/>
      <c r="P52" s="219"/>
      <c r="Q52" s="220" t="s">
        <v>1031</v>
      </c>
      <c r="R52" s="220" t="s">
        <v>1032</v>
      </c>
      <c r="S52" s="221">
        <v>39267</v>
      </c>
      <c r="T52" s="223" t="s">
        <v>1036</v>
      </c>
    </row>
    <row r="53" spans="1:20" x14ac:dyDescent="0.2">
      <c r="A53" s="1">
        <v>47</v>
      </c>
      <c r="B53" s="8">
        <v>2.3240740740740742E-2</v>
      </c>
      <c r="C53" s="26">
        <f t="shared" si="3"/>
        <v>33.466666666666669</v>
      </c>
      <c r="D53" s="26">
        <f t="shared" si="7"/>
        <v>32.6234127419768</v>
      </c>
      <c r="E53" s="4">
        <f t="shared" si="6"/>
        <v>0.91090000000000004</v>
      </c>
      <c r="F53" s="26">
        <v>33.107763952557661</v>
      </c>
      <c r="G53" s="26">
        <v>33.466666666666669</v>
      </c>
      <c r="H53" s="294">
        <f t="shared" si="2"/>
        <v>1.4629535575852261E-2</v>
      </c>
      <c r="I53" s="1">
        <v>47</v>
      </c>
      <c r="J53" s="180">
        <f t="shared" si="8"/>
        <v>98.927581531546792</v>
      </c>
      <c r="K53" s="183">
        <f t="shared" si="9"/>
        <v>97.480316958098001</v>
      </c>
      <c r="L53" s="208" t="s">
        <v>905</v>
      </c>
      <c r="M53" s="213" t="s">
        <v>736</v>
      </c>
      <c r="N53" s="214" t="s">
        <v>1023</v>
      </c>
      <c r="O53" s="213" t="s">
        <v>738</v>
      </c>
      <c r="P53" s="215">
        <v>20152</v>
      </c>
      <c r="Q53" s="214" t="s">
        <v>1037</v>
      </c>
      <c r="R53" s="213" t="s">
        <v>1038</v>
      </c>
      <c r="S53" s="216">
        <v>37338</v>
      </c>
      <c r="T53" s="207"/>
    </row>
    <row r="54" spans="1:20" x14ac:dyDescent="0.2">
      <c r="A54" s="1">
        <v>48</v>
      </c>
      <c r="B54" s="8">
        <v>2.3622685185185188E-2</v>
      </c>
      <c r="C54" s="26">
        <f t="shared" si="3"/>
        <v>34.016666666666673</v>
      </c>
      <c r="D54" s="26">
        <f t="shared" si="7"/>
        <v>32.956267790469859</v>
      </c>
      <c r="E54" s="4">
        <f t="shared" si="6"/>
        <v>0.90169999999999995</v>
      </c>
      <c r="F54" s="26">
        <v>33.480500367917585</v>
      </c>
      <c r="G54" s="26">
        <v>34.016666666666673</v>
      </c>
      <c r="H54" s="294">
        <f t="shared" si="2"/>
        <v>1.5657847752779348E-2</v>
      </c>
      <c r="I54" s="1">
        <v>48</v>
      </c>
      <c r="J54" s="180">
        <f t="shared" si="8"/>
        <v>98.423812938513208</v>
      </c>
      <c r="K54" s="183">
        <f t="shared" si="9"/>
        <v>96.882707860273939</v>
      </c>
      <c r="L54" s="208" t="s">
        <v>904</v>
      </c>
      <c r="M54" s="213" t="s">
        <v>1039</v>
      </c>
      <c r="N54" s="214" t="s">
        <v>1040</v>
      </c>
      <c r="O54" s="213" t="s">
        <v>1041</v>
      </c>
      <c r="P54" s="215">
        <v>15372</v>
      </c>
      <c r="Q54" s="214"/>
      <c r="R54" s="213" t="s">
        <v>1042</v>
      </c>
      <c r="S54" s="216">
        <v>33019</v>
      </c>
      <c r="T54" s="207"/>
    </row>
    <row r="55" spans="1:20" x14ac:dyDescent="0.2">
      <c r="A55" s="1">
        <v>49</v>
      </c>
      <c r="B55" s="8">
        <v>2.3368055555555555E-2</v>
      </c>
      <c r="C55" s="26">
        <f t="shared" si="3"/>
        <v>33.65</v>
      </c>
      <c r="D55" s="26">
        <f t="shared" si="7"/>
        <v>33.310914322011733</v>
      </c>
      <c r="E55" s="4">
        <f t="shared" si="6"/>
        <v>0.8921</v>
      </c>
      <c r="F55" s="26">
        <v>33.873069048948445</v>
      </c>
      <c r="G55" s="26">
        <v>33.633333333333333</v>
      </c>
      <c r="H55" s="294">
        <f t="shared" si="2"/>
        <v>1.6595919493576649E-2</v>
      </c>
      <c r="I55" s="1">
        <v>49</v>
      </c>
      <c r="J55" s="180">
        <f t="shared" si="8"/>
        <v>100.66290950653328</v>
      </c>
      <c r="K55" s="183">
        <f t="shared" si="9"/>
        <v>98.99231596437366</v>
      </c>
      <c r="L55" s="208" t="s">
        <v>906</v>
      </c>
      <c r="M55" s="213" t="s">
        <v>740</v>
      </c>
      <c r="N55" s="214" t="s">
        <v>1043</v>
      </c>
      <c r="O55" s="213" t="s">
        <v>642</v>
      </c>
      <c r="P55" s="215">
        <v>22408</v>
      </c>
      <c r="Q55" s="214" t="s">
        <v>1044</v>
      </c>
      <c r="R55" s="213" t="s">
        <v>1045</v>
      </c>
      <c r="S55" s="216">
        <v>40447</v>
      </c>
      <c r="T55" s="207"/>
    </row>
    <row r="56" spans="1:20" x14ac:dyDescent="0.2">
      <c r="A56" s="1">
        <v>50</v>
      </c>
      <c r="B56" s="8">
        <v>2.3773148148148151E-2</v>
      </c>
      <c r="C56" s="26">
        <f t="shared" si="3"/>
        <v>34.233333333333334</v>
      </c>
      <c r="D56" s="26">
        <f t="shared" si="7"/>
        <v>33.684727575001894</v>
      </c>
      <c r="E56" s="4">
        <f t="shared" si="6"/>
        <v>0.88219999999999998</v>
      </c>
      <c r="F56" s="26">
        <v>34.274952919020713</v>
      </c>
      <c r="G56" s="26">
        <v>34.233333333333334</v>
      </c>
      <c r="H56" s="294">
        <f t="shared" si="2"/>
        <v>1.7220310861208402E-2</v>
      </c>
      <c r="I56" s="1">
        <v>50</v>
      </c>
      <c r="J56" s="180">
        <f t="shared" si="8"/>
        <v>100.12157619967101</v>
      </c>
      <c r="K56" s="183">
        <f t="shared" si="9"/>
        <v>98.397451533598527</v>
      </c>
      <c r="L56" s="208" t="s">
        <v>907</v>
      </c>
      <c r="M56" s="213" t="s">
        <v>740</v>
      </c>
      <c r="N56" s="214" t="s">
        <v>1043</v>
      </c>
      <c r="O56" s="213" t="s">
        <v>642</v>
      </c>
      <c r="P56" s="215">
        <v>22408</v>
      </c>
      <c r="Q56" s="214" t="s">
        <v>1044</v>
      </c>
      <c r="R56" s="213" t="s">
        <v>1045</v>
      </c>
      <c r="S56" s="216">
        <v>40811</v>
      </c>
      <c r="T56" s="207"/>
    </row>
    <row r="57" spans="1:20" x14ac:dyDescent="0.2">
      <c r="A57" s="1">
        <v>51</v>
      </c>
      <c r="B57" s="8">
        <v>2.4120370370370372E-2</v>
      </c>
      <c r="C57" s="26">
        <f t="shared" si="3"/>
        <v>34.733333333333334</v>
      </c>
      <c r="D57" s="26">
        <f t="shared" si="7"/>
        <v>34.067025870304562</v>
      </c>
      <c r="E57" s="4">
        <f t="shared" si="6"/>
        <v>0.87229999999999996</v>
      </c>
      <c r="F57" s="26">
        <v>34.686487516676195</v>
      </c>
      <c r="G57" s="26">
        <v>34.733333333333334</v>
      </c>
      <c r="H57" s="294">
        <f t="shared" si="2"/>
        <v>1.7858875046769002E-2</v>
      </c>
      <c r="I57" s="1">
        <v>51</v>
      </c>
      <c r="J57" s="180">
        <f t="shared" si="8"/>
        <v>99.865127207321095</v>
      </c>
      <c r="K57" s="183">
        <f t="shared" si="9"/>
        <v>98.081648378995851</v>
      </c>
      <c r="L57" s="208" t="s">
        <v>908</v>
      </c>
      <c r="M57" s="213" t="s">
        <v>736</v>
      </c>
      <c r="N57" s="214" t="s">
        <v>1023</v>
      </c>
      <c r="O57" s="213" t="s">
        <v>738</v>
      </c>
      <c r="P57" s="215">
        <v>20152</v>
      </c>
      <c r="Q57" s="214" t="s">
        <v>1037</v>
      </c>
      <c r="R57" s="213" t="s">
        <v>1038</v>
      </c>
      <c r="S57" s="216">
        <v>38801</v>
      </c>
      <c r="T57" s="207"/>
    </row>
    <row r="58" spans="1:20" x14ac:dyDescent="0.2">
      <c r="A58" s="1">
        <v>52</v>
      </c>
      <c r="B58" s="8">
        <v>2.480324074074074E-2</v>
      </c>
      <c r="C58" s="26">
        <f t="shared" si="3"/>
        <v>35.716666666666669</v>
      </c>
      <c r="D58" s="26">
        <f t="shared" si="7"/>
        <v>34.462097491205697</v>
      </c>
      <c r="E58" s="4">
        <f t="shared" si="6"/>
        <v>0.86229999999999996</v>
      </c>
      <c r="F58" s="26">
        <v>35.108024691358025</v>
      </c>
      <c r="G58" s="26">
        <v>35.716666666666669</v>
      </c>
      <c r="H58" s="294">
        <f t="shared" si="2"/>
        <v>1.8398278052690509E-2</v>
      </c>
      <c r="I58" s="1">
        <v>52</v>
      </c>
      <c r="J58" s="180">
        <f t="shared" si="8"/>
        <v>98.295916074730812</v>
      </c>
      <c r="K58" s="183">
        <f t="shared" si="9"/>
        <v>96.487440479343988</v>
      </c>
      <c r="L58" s="208" t="s">
        <v>909</v>
      </c>
      <c r="M58" s="213" t="s">
        <v>1046</v>
      </c>
      <c r="N58" s="214" t="s">
        <v>1047</v>
      </c>
      <c r="O58" s="213" t="s">
        <v>1018</v>
      </c>
      <c r="P58" s="215">
        <v>18655</v>
      </c>
      <c r="Q58" s="214"/>
      <c r="R58" s="213" t="s">
        <v>1048</v>
      </c>
      <c r="S58" s="216">
        <v>37710</v>
      </c>
      <c r="T58" s="207"/>
    </row>
    <row r="59" spans="1:20" x14ac:dyDescent="0.2">
      <c r="A59" s="1">
        <v>53</v>
      </c>
      <c r="B59" s="8">
        <v>2.478009259259259E-2</v>
      </c>
      <c r="C59" s="26">
        <f t="shared" si="3"/>
        <v>35.68333333333333</v>
      </c>
      <c r="D59" s="26">
        <f t="shared" si="7"/>
        <v>34.862349444705146</v>
      </c>
      <c r="E59" s="4">
        <f t="shared" si="6"/>
        <v>0.85240000000000005</v>
      </c>
      <c r="F59" s="26">
        <v>35.539933606717433</v>
      </c>
      <c r="G59" s="26">
        <v>35.93333333333333</v>
      </c>
      <c r="H59" s="294">
        <f t="shared" si="2"/>
        <v>1.9065431283873214E-2</v>
      </c>
      <c r="I59" s="1">
        <v>53</v>
      </c>
      <c r="J59" s="180">
        <f t="shared" si="8"/>
        <v>99.598132480291738</v>
      </c>
      <c r="K59" s="183">
        <f t="shared" si="9"/>
        <v>97.69925112948664</v>
      </c>
      <c r="L59" s="208" t="s">
        <v>910</v>
      </c>
      <c r="M59" s="213" t="s">
        <v>748</v>
      </c>
      <c r="N59" s="214" t="s">
        <v>1049</v>
      </c>
      <c r="O59" s="213" t="s">
        <v>750</v>
      </c>
      <c r="P59" s="215">
        <v>22396</v>
      </c>
      <c r="Q59" s="214"/>
      <c r="R59" s="213" t="s">
        <v>1050</v>
      </c>
      <c r="S59" s="216">
        <v>42106</v>
      </c>
      <c r="T59" s="207"/>
    </row>
    <row r="60" spans="1:20" x14ac:dyDescent="0.2">
      <c r="A60" s="1">
        <v>54</v>
      </c>
      <c r="B60" s="8">
        <v>2.5034722222222222E-2</v>
      </c>
      <c r="C60" s="26">
        <f t="shared" si="3"/>
        <v>36.049999999999997</v>
      </c>
      <c r="D60" s="26">
        <f t="shared" si="7"/>
        <v>35.27200791295747</v>
      </c>
      <c r="E60" s="4">
        <f t="shared" si="6"/>
        <v>0.84250000000000003</v>
      </c>
      <c r="F60" s="26">
        <v>35.982601818900754</v>
      </c>
      <c r="G60" s="26">
        <v>36.049999999999997</v>
      </c>
      <c r="H60" s="294">
        <f t="shared" si="2"/>
        <v>1.9748263605830391E-2</v>
      </c>
      <c r="I60" s="1">
        <v>54</v>
      </c>
      <c r="J60" s="180">
        <f t="shared" si="8"/>
        <v>99.813042493483366</v>
      </c>
      <c r="K60" s="183">
        <f t="shared" si="9"/>
        <v>97.841908219022116</v>
      </c>
      <c r="L60" s="208" t="s">
        <v>869</v>
      </c>
      <c r="M60" s="213" t="s">
        <v>754</v>
      </c>
      <c r="N60" s="214" t="s">
        <v>1051</v>
      </c>
      <c r="O60" s="213" t="s">
        <v>756</v>
      </c>
      <c r="P60" s="215">
        <v>21769</v>
      </c>
      <c r="Q60" s="214"/>
      <c r="R60" s="213" t="s">
        <v>1052</v>
      </c>
      <c r="S60" s="216">
        <v>41784</v>
      </c>
      <c r="T60" s="207"/>
    </row>
    <row r="61" spans="1:20" x14ac:dyDescent="0.2">
      <c r="A61" s="1">
        <v>55</v>
      </c>
      <c r="B61" s="8">
        <v>2.5185185185185185E-2</v>
      </c>
      <c r="C61" s="26">
        <f t="shared" si="3"/>
        <v>36.266666666666666</v>
      </c>
      <c r="D61" s="26">
        <f t="shared" si="7"/>
        <v>35.695695695695697</v>
      </c>
      <c r="E61" s="4">
        <f t="shared" si="6"/>
        <v>0.83250000000000002</v>
      </c>
      <c r="F61" s="26">
        <v>36.436436436436438</v>
      </c>
      <c r="G61" s="26"/>
      <c r="H61" s="294">
        <f t="shared" si="2"/>
        <v>2.0329670329670323E-2</v>
      </c>
      <c r="I61" s="1">
        <v>55</v>
      </c>
      <c r="J61" s="180">
        <f t="shared" si="8"/>
        <v>100.46811517399753</v>
      </c>
      <c r="K61" s="183">
        <f t="shared" si="9"/>
        <v>98.425631513866819</v>
      </c>
      <c r="L61" s="208" t="s">
        <v>911</v>
      </c>
      <c r="M61" s="213" t="s">
        <v>748</v>
      </c>
      <c r="N61" s="214" t="s">
        <v>1049</v>
      </c>
      <c r="O61" s="213" t="s">
        <v>750</v>
      </c>
      <c r="P61" s="215">
        <v>22396</v>
      </c>
      <c r="Q61" s="214"/>
      <c r="R61" s="213" t="s">
        <v>1053</v>
      </c>
      <c r="S61" s="216">
        <v>42645</v>
      </c>
      <c r="T61" s="207"/>
    </row>
    <row r="62" spans="1:20" x14ac:dyDescent="0.2">
      <c r="A62" s="1">
        <v>56</v>
      </c>
      <c r="B62" s="8">
        <v>2.5208333333333333E-2</v>
      </c>
      <c r="C62" s="26">
        <f t="shared" si="3"/>
        <v>36.299999999999997</v>
      </c>
      <c r="D62" s="26">
        <f t="shared" si="7"/>
        <v>36.12529378393711</v>
      </c>
      <c r="E62" s="4">
        <f t="shared" si="6"/>
        <v>0.8226</v>
      </c>
      <c r="F62" s="26">
        <v>36.901865369018651</v>
      </c>
      <c r="G62" s="26">
        <v>38.633333333333333</v>
      </c>
      <c r="H62" s="294">
        <f t="shared" si="2"/>
        <v>2.1044236580341543E-2</v>
      </c>
      <c r="I62" s="1">
        <v>56</v>
      </c>
      <c r="J62" s="180">
        <f t="shared" si="8"/>
        <v>101.65803131961061</v>
      </c>
      <c r="K62" s="183">
        <f t="shared" si="9"/>
        <v>99.518715658228956</v>
      </c>
      <c r="L62" s="208" t="s">
        <v>912</v>
      </c>
      <c r="M62" s="213" t="s">
        <v>754</v>
      </c>
      <c r="N62" s="214" t="s">
        <v>1051</v>
      </c>
      <c r="O62" s="213" t="s">
        <v>756</v>
      </c>
      <c r="P62" s="215">
        <v>21769</v>
      </c>
      <c r="Q62" s="214"/>
      <c r="R62" s="213" t="s">
        <v>975</v>
      </c>
      <c r="S62" s="216">
        <v>42274</v>
      </c>
      <c r="T62" s="207"/>
    </row>
    <row r="63" spans="1:20" x14ac:dyDescent="0.2">
      <c r="A63" s="1">
        <v>57</v>
      </c>
      <c r="B63" s="8">
        <v>2.5949074074074072E-2</v>
      </c>
      <c r="C63" s="26">
        <f t="shared" si="3"/>
        <v>37.366666666666667</v>
      </c>
      <c r="D63" s="26">
        <f t="shared" si="7"/>
        <v>36.569858068750513</v>
      </c>
      <c r="E63" s="4">
        <f t="shared" si="6"/>
        <v>0.81259999999999999</v>
      </c>
      <c r="F63" s="26">
        <v>37.379338673238856</v>
      </c>
      <c r="G63" s="26">
        <v>38.5</v>
      </c>
      <c r="H63" s="294">
        <f t="shared" si="2"/>
        <v>2.1655830017877697E-2</v>
      </c>
      <c r="I63" s="1">
        <v>57</v>
      </c>
      <c r="J63" s="180">
        <f t="shared" si="8"/>
        <v>100.03391259564367</v>
      </c>
      <c r="K63" s="183">
        <f t="shared" si="9"/>
        <v>97.867595188449187</v>
      </c>
      <c r="L63" s="208" t="s">
        <v>913</v>
      </c>
      <c r="M63" s="213" t="s">
        <v>1054</v>
      </c>
      <c r="N63" s="214" t="s">
        <v>1055</v>
      </c>
      <c r="O63" s="213" t="s">
        <v>1018</v>
      </c>
      <c r="P63" s="215">
        <v>21934</v>
      </c>
      <c r="Q63" s="214"/>
      <c r="R63" s="213" t="s">
        <v>1056</v>
      </c>
      <c r="S63" s="216">
        <v>42856</v>
      </c>
      <c r="T63" s="207"/>
    </row>
    <row r="64" spans="1:20" x14ac:dyDescent="0.2">
      <c r="A64" s="1">
        <v>58</v>
      </c>
      <c r="B64" s="8">
        <v>2.6493055555555558E-2</v>
      </c>
      <c r="C64" s="26">
        <f t="shared" si="3"/>
        <v>38.150000000000006</v>
      </c>
      <c r="D64" s="26">
        <f t="shared" si="7"/>
        <v>37.020887836883851</v>
      </c>
      <c r="E64" s="4">
        <f t="shared" si="6"/>
        <v>0.80269999999999997</v>
      </c>
      <c r="F64" s="26">
        <v>37.869330004161462</v>
      </c>
      <c r="G64" s="26">
        <v>38.150000000000006</v>
      </c>
      <c r="H64" s="294">
        <f t="shared" si="2"/>
        <v>2.2404467340308779E-2</v>
      </c>
      <c r="I64" s="1">
        <v>58</v>
      </c>
      <c r="J64" s="180">
        <f t="shared" si="8"/>
        <v>99.264298831353756</v>
      </c>
      <c r="K64" s="183">
        <f t="shared" si="9"/>
        <v>97.040335090128039</v>
      </c>
      <c r="L64" s="208" t="s">
        <v>631</v>
      </c>
      <c r="M64" s="213" t="s">
        <v>769</v>
      </c>
      <c r="N64" s="214" t="s">
        <v>1057</v>
      </c>
      <c r="O64" s="213" t="s">
        <v>692</v>
      </c>
      <c r="P64" s="215">
        <v>18405</v>
      </c>
      <c r="Q64" s="214"/>
      <c r="R64" s="213" t="s">
        <v>1058</v>
      </c>
      <c r="S64" s="216">
        <v>39814</v>
      </c>
      <c r="T64" s="207"/>
    </row>
    <row r="65" spans="1:20" x14ac:dyDescent="0.2">
      <c r="A65" s="1">
        <v>59</v>
      </c>
      <c r="B65" s="8">
        <v>2.6817129629629632E-2</v>
      </c>
      <c r="C65" s="26">
        <f t="shared" si="3"/>
        <v>38.616666666666667</v>
      </c>
      <c r="D65" s="26">
        <f t="shared" si="7"/>
        <v>37.483181971072995</v>
      </c>
      <c r="E65" s="4">
        <f t="shared" ref="E65:E96" si="10">ROUND(1-IF(A65&lt;I$3,0,IF(A65&lt;I$4,G$3*(A65-I$3)^2,G$2+G$4*(A65-I$4)+(A65&gt;I$5)*G$5*(A65-I$5)^2)),4)</f>
        <v>0.79279999999999995</v>
      </c>
      <c r="F65" s="26">
        <v>38.372338182584862</v>
      </c>
      <c r="G65" s="26">
        <v>38.616666666666667</v>
      </c>
      <c r="H65" s="294">
        <f t="shared" si="2"/>
        <v>2.3171801709894434E-2</v>
      </c>
      <c r="I65" s="1">
        <v>59</v>
      </c>
      <c r="J65" s="180">
        <f t="shared" si="8"/>
        <v>99.367297840098914</v>
      </c>
      <c r="K65" s="183">
        <f t="shared" si="9"/>
        <v>97.064778518100113</v>
      </c>
      <c r="L65" s="208" t="s">
        <v>914</v>
      </c>
      <c r="M65" s="213" t="s">
        <v>769</v>
      </c>
      <c r="N65" s="214" t="s">
        <v>1057</v>
      </c>
      <c r="O65" s="213" t="s">
        <v>692</v>
      </c>
      <c r="P65" s="215">
        <v>18405</v>
      </c>
      <c r="Q65" s="214"/>
      <c r="R65" s="213" t="s">
        <v>1059</v>
      </c>
      <c r="S65" s="216">
        <v>39971</v>
      </c>
      <c r="T65" s="207"/>
    </row>
    <row r="66" spans="1:20" x14ac:dyDescent="0.2">
      <c r="A66" s="1">
        <v>60</v>
      </c>
      <c r="B66" s="8">
        <v>2.7199074074074073E-2</v>
      </c>
      <c r="C66" s="26">
        <f t="shared" si="3"/>
        <v>39.166666666666664</v>
      </c>
      <c r="D66" s="26">
        <f t="shared" si="7"/>
        <v>37.962016692215975</v>
      </c>
      <c r="E66" s="4">
        <f t="shared" si="10"/>
        <v>0.78280000000000005</v>
      </c>
      <c r="F66" s="26">
        <v>38.888888888888886</v>
      </c>
      <c r="G66" s="26">
        <v>39.166666666666664</v>
      </c>
      <c r="H66" s="294">
        <f t="shared" si="2"/>
        <v>2.3833856485874837E-2</v>
      </c>
      <c r="I66" s="1">
        <v>60</v>
      </c>
      <c r="J66" s="180">
        <f t="shared" si="8"/>
        <v>99.290780141843967</v>
      </c>
      <c r="K66" s="183">
        <f t="shared" si="9"/>
        <v>96.924297937572717</v>
      </c>
      <c r="L66" s="208" t="s">
        <v>915</v>
      </c>
      <c r="M66" s="213" t="s">
        <v>769</v>
      </c>
      <c r="N66" s="214" t="s">
        <v>1057</v>
      </c>
      <c r="O66" s="213" t="s">
        <v>692</v>
      </c>
      <c r="P66" s="215">
        <v>18405</v>
      </c>
      <c r="Q66" s="214"/>
      <c r="R66" s="213" t="s">
        <v>1060</v>
      </c>
      <c r="S66" s="216">
        <v>40335</v>
      </c>
      <c r="T66" s="207"/>
    </row>
    <row r="67" spans="1:20" x14ac:dyDescent="0.2">
      <c r="A67" s="1">
        <v>61</v>
      </c>
      <c r="B67" s="8">
        <v>2.7650462962962963E-2</v>
      </c>
      <c r="C67" s="26">
        <f t="shared" si="3"/>
        <v>39.81666666666667</v>
      </c>
      <c r="D67" s="26">
        <f t="shared" si="7"/>
        <v>38.448268426273344</v>
      </c>
      <c r="E67" s="4">
        <f t="shared" si="10"/>
        <v>0.77290000000000003</v>
      </c>
      <c r="F67" s="26">
        <v>39.419536495559889</v>
      </c>
      <c r="G67" s="26">
        <v>39.866666666666667</v>
      </c>
      <c r="H67" s="294">
        <f t="shared" si="2"/>
        <v>2.4639256460966905E-2</v>
      </c>
      <c r="I67" s="1">
        <v>61</v>
      </c>
      <c r="J67" s="180">
        <f t="shared" si="8"/>
        <v>99.002603170095981</v>
      </c>
      <c r="K67" s="183">
        <f t="shared" si="9"/>
        <v>96.563252640284659</v>
      </c>
      <c r="L67" s="208" t="s">
        <v>916</v>
      </c>
      <c r="M67" s="213" t="s">
        <v>1046</v>
      </c>
      <c r="N67" s="214" t="s">
        <v>1047</v>
      </c>
      <c r="O67" s="213" t="s">
        <v>1018</v>
      </c>
      <c r="P67" s="215">
        <v>18655</v>
      </c>
      <c r="Q67" s="214"/>
      <c r="R67" s="213" t="s">
        <v>1061</v>
      </c>
      <c r="S67" s="216">
        <v>41273</v>
      </c>
      <c r="T67" s="207"/>
    </row>
    <row r="68" spans="1:20" x14ac:dyDescent="0.2">
      <c r="A68" s="1">
        <v>62</v>
      </c>
      <c r="B68" s="8">
        <v>2.7037037037037037E-2</v>
      </c>
      <c r="C68" s="26">
        <f t="shared" si="3"/>
        <v>38.93333333333333</v>
      </c>
      <c r="D68" s="26">
        <f t="shared" si="7"/>
        <v>38.952243631756019</v>
      </c>
      <c r="E68" s="4">
        <f t="shared" si="10"/>
        <v>0.76290000000000002</v>
      </c>
      <c r="F68" s="26">
        <v>39.964866051822568</v>
      </c>
      <c r="G68" s="26">
        <v>39.56666666666667</v>
      </c>
      <c r="H68" s="294">
        <f t="shared" si="2"/>
        <v>2.5337815939467389E-2</v>
      </c>
      <c r="I68" s="1">
        <v>62</v>
      </c>
      <c r="J68" s="180">
        <f t="shared" si="8"/>
        <v>102.64948472214702</v>
      </c>
      <c r="K68" s="183">
        <f t="shared" si="9"/>
        <v>100.04857097197608</v>
      </c>
      <c r="L68" s="208" t="s">
        <v>917</v>
      </c>
      <c r="M68" s="213" t="s">
        <v>1062</v>
      </c>
      <c r="N68" s="214" t="s">
        <v>1063</v>
      </c>
      <c r="O68" s="213" t="s">
        <v>756</v>
      </c>
      <c r="P68" s="215">
        <v>19445</v>
      </c>
      <c r="Q68" s="214"/>
      <c r="R68" s="213" t="s">
        <v>1064</v>
      </c>
      <c r="S68" s="216">
        <v>42253</v>
      </c>
      <c r="T68" s="207"/>
    </row>
    <row r="69" spans="1:20" x14ac:dyDescent="0.2">
      <c r="A69" s="1">
        <v>63</v>
      </c>
      <c r="B69" s="8">
        <v>2.8460648148148148E-2</v>
      </c>
      <c r="C69" s="26">
        <f t="shared" si="3"/>
        <v>40.983333333333334</v>
      </c>
      <c r="D69" s="26">
        <f t="shared" si="7"/>
        <v>39.464364763169549</v>
      </c>
      <c r="E69" s="4">
        <f t="shared" si="10"/>
        <v>0.753</v>
      </c>
      <c r="F69" s="26">
        <v>40.525495435315072</v>
      </c>
      <c r="G69" s="26">
        <v>41.2</v>
      </c>
      <c r="H69" s="294">
        <f t="shared" si="2"/>
        <v>2.6184273893437068E-2</v>
      </c>
      <c r="I69" s="1">
        <v>63</v>
      </c>
      <c r="J69" s="180">
        <f t="shared" si="8"/>
        <v>98.882868081289317</v>
      </c>
      <c r="K69" s="183">
        <f t="shared" si="9"/>
        <v>96.293691980080226</v>
      </c>
      <c r="L69" s="208" t="s">
        <v>918</v>
      </c>
      <c r="M69" s="213" t="s">
        <v>772</v>
      </c>
      <c r="N69" s="214" t="s">
        <v>1065</v>
      </c>
      <c r="O69" s="213" t="s">
        <v>642</v>
      </c>
      <c r="P69" s="215">
        <v>18901</v>
      </c>
      <c r="Q69" s="214" t="s">
        <v>1066</v>
      </c>
      <c r="R69" s="213" t="s">
        <v>1067</v>
      </c>
      <c r="S69" s="216">
        <v>41959</v>
      </c>
      <c r="T69" s="207"/>
    </row>
    <row r="70" spans="1:20" ht="15.75" thickBot="1" x14ac:dyDescent="0.25">
      <c r="A70" s="1">
        <v>64</v>
      </c>
      <c r="B70" s="8">
        <v>2.704861111111111E-2</v>
      </c>
      <c r="C70" s="26">
        <f t="shared" si="3"/>
        <v>38.949999999999996</v>
      </c>
      <c r="D70" s="26">
        <f t="shared" si="7"/>
        <v>39.990131431391021</v>
      </c>
      <c r="E70" s="4">
        <f t="shared" si="10"/>
        <v>0.74309999999999998</v>
      </c>
      <c r="F70" s="26">
        <v>41.10207768744354</v>
      </c>
      <c r="G70" s="26">
        <v>38.949999999999996</v>
      </c>
      <c r="H70" s="294">
        <f t="shared" si="2"/>
        <v>2.7053285834068987E-2</v>
      </c>
      <c r="I70" s="1">
        <v>64</v>
      </c>
      <c r="J70" s="180">
        <f t="shared" si="8"/>
        <v>105.52523154671</v>
      </c>
      <c r="K70" s="183">
        <f t="shared" si="9"/>
        <v>102.67042729497054</v>
      </c>
      <c r="L70" s="208" t="s">
        <v>919</v>
      </c>
      <c r="M70" s="213" t="s">
        <v>784</v>
      </c>
      <c r="N70" s="214" t="s">
        <v>1068</v>
      </c>
      <c r="O70" s="213" t="s">
        <v>692</v>
      </c>
      <c r="P70" s="215">
        <v>17277</v>
      </c>
      <c r="Q70" s="214"/>
      <c r="R70" s="213" t="s">
        <v>1069</v>
      </c>
      <c r="S70" s="216">
        <v>40667</v>
      </c>
      <c r="T70" s="207"/>
    </row>
    <row r="71" spans="1:20" ht="30.75" thickBot="1" x14ac:dyDescent="0.25">
      <c r="A71" s="1">
        <v>65</v>
      </c>
      <c r="B71" s="8">
        <v>2.9131944444444446E-2</v>
      </c>
      <c r="C71" s="26">
        <f t="shared" si="3"/>
        <v>41.95</v>
      </c>
      <c r="D71" s="26">
        <f t="shared" si="7"/>
        <v>40.535624971581868</v>
      </c>
      <c r="E71" s="4">
        <f t="shared" si="10"/>
        <v>0.73309999999999997</v>
      </c>
      <c r="F71" s="26">
        <v>41.695303550973648</v>
      </c>
      <c r="G71" s="26">
        <v>41.966666666666661</v>
      </c>
      <c r="H71" s="294">
        <f t="shared" si="2"/>
        <v>2.7813170324423746E-2</v>
      </c>
      <c r="I71" s="1">
        <v>65</v>
      </c>
      <c r="J71" s="180">
        <f t="shared" si="8"/>
        <v>99.392857094096897</v>
      </c>
      <c r="K71" s="183">
        <f t="shared" si="9"/>
        <v>96.628426630707665</v>
      </c>
      <c r="L71" s="209" t="s">
        <v>920</v>
      </c>
      <c r="M71" s="217" t="s">
        <v>772</v>
      </c>
      <c r="N71" s="218" t="s">
        <v>1065</v>
      </c>
      <c r="O71" s="217" t="s">
        <v>642</v>
      </c>
      <c r="P71" s="219">
        <v>18901</v>
      </c>
      <c r="Q71" s="220" t="s">
        <v>1070</v>
      </c>
      <c r="R71" s="220" t="s">
        <v>1071</v>
      </c>
      <c r="S71" s="221">
        <v>42826</v>
      </c>
      <c r="T71" s="226" t="s">
        <v>1072</v>
      </c>
    </row>
    <row r="72" spans="1:20" x14ac:dyDescent="0.2">
      <c r="A72" s="1">
        <v>66</v>
      </c>
      <c r="B72" s="8">
        <v>2.9374999999999998E-2</v>
      </c>
      <c r="C72" s="26">
        <f t="shared" si="3"/>
        <v>42.3</v>
      </c>
      <c r="D72" s="26">
        <f t="shared" si="7"/>
        <v>41.090523598820063</v>
      </c>
      <c r="E72" s="4">
        <f t="shared" si="10"/>
        <v>0.72319999999999995</v>
      </c>
      <c r="F72" s="26">
        <v>42.305904230590421</v>
      </c>
      <c r="G72" s="26">
        <v>43.81666666666667</v>
      </c>
      <c r="H72" s="294">
        <f t="shared" si="2"/>
        <v>2.8728392735582867E-2</v>
      </c>
      <c r="I72" s="1">
        <v>66</v>
      </c>
      <c r="J72" s="180">
        <f t="shared" si="8"/>
        <v>100.01395799193953</v>
      </c>
      <c r="K72" s="183">
        <f t="shared" si="9"/>
        <v>97.140717727707013</v>
      </c>
      <c r="L72" s="209" t="s">
        <v>921</v>
      </c>
      <c r="M72" s="213" t="s">
        <v>772</v>
      </c>
      <c r="N72" s="214" t="s">
        <v>1065</v>
      </c>
      <c r="O72" s="213" t="s">
        <v>642</v>
      </c>
      <c r="P72" s="215">
        <v>18901</v>
      </c>
      <c r="Q72" s="214" t="s">
        <v>1073</v>
      </c>
      <c r="R72" s="213" t="s">
        <v>995</v>
      </c>
      <c r="S72" s="216">
        <v>43009</v>
      </c>
      <c r="T72" s="207"/>
    </row>
    <row r="73" spans="1:20" x14ac:dyDescent="0.2">
      <c r="A73" s="1">
        <v>67</v>
      </c>
      <c r="B73" s="8">
        <v>2.9409722222222223E-2</v>
      </c>
      <c r="C73" s="26">
        <f t="shared" si="3"/>
        <v>42.35</v>
      </c>
      <c r="D73" s="26">
        <f t="shared" si="7"/>
        <v>41.666666666666671</v>
      </c>
      <c r="E73" s="4">
        <f t="shared" si="10"/>
        <v>0.71319999999999995</v>
      </c>
      <c r="F73" s="26">
        <v>42.934654399622552</v>
      </c>
      <c r="G73" s="26">
        <v>43.966666666666669</v>
      </c>
      <c r="H73" s="294">
        <f t="shared" si="2"/>
        <v>2.9532967032966911E-2</v>
      </c>
      <c r="I73" s="1">
        <v>67</v>
      </c>
      <c r="J73" s="180">
        <f t="shared" si="8"/>
        <v>101.3805298692386</v>
      </c>
      <c r="K73" s="183">
        <f t="shared" si="9"/>
        <v>98.386462022825668</v>
      </c>
      <c r="L73" s="208" t="s">
        <v>922</v>
      </c>
      <c r="M73" s="213" t="s">
        <v>784</v>
      </c>
      <c r="N73" s="214" t="s">
        <v>1068</v>
      </c>
      <c r="O73" s="213" t="s">
        <v>692</v>
      </c>
      <c r="P73" s="215">
        <v>17277</v>
      </c>
      <c r="Q73" s="214"/>
      <c r="R73" s="213" t="s">
        <v>1074</v>
      </c>
      <c r="S73" s="216">
        <v>41763</v>
      </c>
      <c r="T73" s="207"/>
    </row>
    <row r="74" spans="1:20" x14ac:dyDescent="0.2">
      <c r="A74" s="1">
        <v>68</v>
      </c>
      <c r="B74" s="8">
        <v>2.8125000000000001E-2</v>
      </c>
      <c r="C74" s="26">
        <f t="shared" si="3"/>
        <v>40.5</v>
      </c>
      <c r="D74" s="26">
        <f t="shared" ref="D74:D105" si="11">E$4/E74</f>
        <v>42.253187354850944</v>
      </c>
      <c r="E74" s="4">
        <f t="shared" si="10"/>
        <v>0.70330000000000004</v>
      </c>
      <c r="F74" s="26">
        <v>43.582375478927204</v>
      </c>
      <c r="G74" s="26">
        <v>45.8</v>
      </c>
      <c r="H74" s="294">
        <f t="shared" ref="H74:H106" si="12">((F74-D74)/F74)</f>
        <v>3.0498294539244308E-2</v>
      </c>
      <c r="I74" s="1">
        <v>68</v>
      </c>
      <c r="J74" s="180">
        <f t="shared" si="8"/>
        <v>107.61080365167211</v>
      </c>
      <c r="K74" s="183">
        <f t="shared" si="9"/>
        <v>104.32885766629863</v>
      </c>
      <c r="L74" s="208" t="s">
        <v>923</v>
      </c>
      <c r="M74" s="213" t="s">
        <v>784</v>
      </c>
      <c r="N74" s="214" t="s">
        <v>1068</v>
      </c>
      <c r="O74" s="213" t="s">
        <v>692</v>
      </c>
      <c r="P74" s="215">
        <v>17277</v>
      </c>
      <c r="Q74" s="214"/>
      <c r="R74" s="213" t="s">
        <v>1013</v>
      </c>
      <c r="S74" s="216">
        <v>42134</v>
      </c>
      <c r="T74" s="207"/>
    </row>
    <row r="75" spans="1:20" x14ac:dyDescent="0.2">
      <c r="A75" s="1">
        <v>69</v>
      </c>
      <c r="B75" s="8">
        <v>2.991898148148148E-2</v>
      </c>
      <c r="C75" s="26">
        <f t="shared" ref="C75:C94" si="13">B75*1440</f>
        <v>43.083333333333329</v>
      </c>
      <c r="D75" s="26">
        <f t="shared" si="11"/>
        <v>42.856456109989423</v>
      </c>
      <c r="E75" s="4">
        <f t="shared" si="10"/>
        <v>0.69340000000000002</v>
      </c>
      <c r="F75" s="26">
        <v>44.249939217116456</v>
      </c>
      <c r="G75" s="26">
        <v>47.633333333333326</v>
      </c>
      <c r="H75" s="294">
        <f t="shared" si="12"/>
        <v>3.1491186920953214E-2</v>
      </c>
      <c r="I75" s="1">
        <v>69</v>
      </c>
      <c r="J75" s="180">
        <f t="shared" si="8"/>
        <v>102.70778928537669</v>
      </c>
      <c r="K75" s="183">
        <f t="shared" si="9"/>
        <v>99.47339909475302</v>
      </c>
      <c r="L75" s="208" t="s">
        <v>924</v>
      </c>
      <c r="M75" s="213" t="s">
        <v>784</v>
      </c>
      <c r="N75" s="214" t="s">
        <v>1068</v>
      </c>
      <c r="O75" s="213" t="s">
        <v>692</v>
      </c>
      <c r="P75" s="215">
        <v>17277</v>
      </c>
      <c r="Q75" s="214"/>
      <c r="R75" s="213" t="s">
        <v>1075</v>
      </c>
      <c r="S75" s="216">
        <v>42539</v>
      </c>
      <c r="T75" s="207"/>
    </row>
    <row r="76" spans="1:20" x14ac:dyDescent="0.2">
      <c r="A76" s="1">
        <v>70</v>
      </c>
      <c r="B76" s="8">
        <v>3.1377314814814809E-2</v>
      </c>
      <c r="C76" s="26">
        <f t="shared" si="13"/>
        <v>45.183333333333323</v>
      </c>
      <c r="D76" s="26">
        <f t="shared" si="11"/>
        <v>43.483562579260564</v>
      </c>
      <c r="E76" s="4">
        <f t="shared" si="10"/>
        <v>0.68340000000000001</v>
      </c>
      <c r="F76" s="26">
        <v>44.938271604938265</v>
      </c>
      <c r="G76" s="26">
        <v>45.616666666666667</v>
      </c>
      <c r="H76" s="294">
        <f t="shared" si="12"/>
        <v>3.2371272274696099E-2</v>
      </c>
      <c r="I76" s="1">
        <v>70</v>
      </c>
      <c r="J76" s="180">
        <f t="shared" ref="J76:J92" si="14">100*F76/+C76</f>
        <v>99.457628044865231</v>
      </c>
      <c r="K76" s="183">
        <f t="shared" ref="K76:K92" si="15">100*(D76/C76)</f>
        <v>96.238058087629454</v>
      </c>
      <c r="L76" s="208" t="s">
        <v>925</v>
      </c>
      <c r="M76" s="213" t="s">
        <v>784</v>
      </c>
      <c r="N76" s="214" t="s">
        <v>1068</v>
      </c>
      <c r="O76" s="213" t="s">
        <v>692</v>
      </c>
      <c r="P76" s="215">
        <v>17277</v>
      </c>
      <c r="Q76" s="214"/>
      <c r="R76" s="213" t="s">
        <v>693</v>
      </c>
      <c r="S76" s="216">
        <v>42884</v>
      </c>
      <c r="T76" s="207"/>
    </row>
    <row r="77" spans="1:20" x14ac:dyDescent="0.2">
      <c r="A77" s="1">
        <v>71</v>
      </c>
      <c r="B77" s="8">
        <v>3.0659722222222224E-2</v>
      </c>
      <c r="C77" s="26">
        <f t="shared" si="13"/>
        <v>44.15</v>
      </c>
      <c r="D77" s="26">
        <f t="shared" si="11"/>
        <v>44.122741895570407</v>
      </c>
      <c r="E77" s="4">
        <f t="shared" si="10"/>
        <v>0.67349999999999999</v>
      </c>
      <c r="F77" s="26">
        <v>45.648357160772512</v>
      </c>
      <c r="G77" s="26">
        <v>45.833333333333336</v>
      </c>
      <c r="H77" s="294">
        <f t="shared" si="12"/>
        <v>3.3421033309674698E-2</v>
      </c>
      <c r="I77" s="1">
        <v>71</v>
      </c>
      <c r="J77" s="180">
        <f t="shared" si="14"/>
        <v>103.39378745361837</v>
      </c>
      <c r="K77" s="183">
        <f t="shared" si="15"/>
        <v>99.938260239117568</v>
      </c>
      <c r="L77" s="208" t="s">
        <v>926</v>
      </c>
      <c r="M77" s="213" t="s">
        <v>1076</v>
      </c>
      <c r="N77" s="214" t="s">
        <v>1077</v>
      </c>
      <c r="O77" s="213" t="s">
        <v>1078</v>
      </c>
      <c r="P77" s="215">
        <v>15962</v>
      </c>
      <c r="Q77" s="214"/>
      <c r="R77" s="213" t="s">
        <v>1079</v>
      </c>
      <c r="S77" s="216">
        <v>41924</v>
      </c>
      <c r="T77" s="207"/>
    </row>
    <row r="78" spans="1:20" x14ac:dyDescent="0.2">
      <c r="A78" s="1">
        <v>72</v>
      </c>
      <c r="B78" s="8">
        <v>3.2719907407407406E-2</v>
      </c>
      <c r="C78" s="26">
        <f t="shared" si="13"/>
        <v>47.116666666666667</v>
      </c>
      <c r="D78" s="26">
        <f t="shared" si="11"/>
        <v>44.787741773423768</v>
      </c>
      <c r="E78" s="4">
        <f t="shared" si="10"/>
        <v>0.66349999999999998</v>
      </c>
      <c r="F78" s="26">
        <v>46.381243628950045</v>
      </c>
      <c r="G78" s="26">
        <v>47.116666666666667</v>
      </c>
      <c r="H78" s="294">
        <f t="shared" si="12"/>
        <v>3.4356600445522599E-2</v>
      </c>
      <c r="I78" s="1">
        <v>72</v>
      </c>
      <c r="J78" s="180">
        <f t="shared" si="14"/>
        <v>98.4391445962859</v>
      </c>
      <c r="K78" s="183">
        <f t="shared" si="15"/>
        <v>95.05711023719229</v>
      </c>
      <c r="L78" s="208" t="s">
        <v>927</v>
      </c>
      <c r="M78" s="213" t="s">
        <v>1080</v>
      </c>
      <c r="N78" s="214" t="s">
        <v>1081</v>
      </c>
      <c r="O78" s="213" t="s">
        <v>730</v>
      </c>
      <c r="P78" s="215">
        <v>14907</v>
      </c>
      <c r="Q78" s="214"/>
      <c r="R78" s="213" t="s">
        <v>1082</v>
      </c>
      <c r="S78" s="216">
        <v>41418</v>
      </c>
      <c r="T78" s="207"/>
    </row>
    <row r="79" spans="1:20" x14ac:dyDescent="0.2">
      <c r="A79" s="1">
        <v>73</v>
      </c>
      <c r="B79" s="8">
        <v>3.3414351851851855E-2</v>
      </c>
      <c r="C79" s="26">
        <f t="shared" si="13"/>
        <v>48.116666666666674</v>
      </c>
      <c r="D79" s="26">
        <f t="shared" si="11"/>
        <v>45.466136270909836</v>
      </c>
      <c r="E79" s="4">
        <f t="shared" si="10"/>
        <v>0.65359999999999996</v>
      </c>
      <c r="F79" s="26">
        <v>47.138047138047142</v>
      </c>
      <c r="G79" s="26">
        <v>48.116666666666674</v>
      </c>
      <c r="H79" s="294">
        <f t="shared" si="12"/>
        <v>3.546839482427E-2</v>
      </c>
      <c r="I79" s="1">
        <v>73</v>
      </c>
      <c r="J79" s="180">
        <f t="shared" si="14"/>
        <v>97.96615269424413</v>
      </c>
      <c r="K79" s="183">
        <f t="shared" si="15"/>
        <v>94.491450511069957</v>
      </c>
      <c r="L79" s="208" t="s">
        <v>928</v>
      </c>
      <c r="M79" s="213" t="s">
        <v>1083</v>
      </c>
      <c r="N79" s="214" t="s">
        <v>1084</v>
      </c>
      <c r="O79" s="213" t="s">
        <v>692</v>
      </c>
      <c r="P79" s="215">
        <v>12120</v>
      </c>
      <c r="Q79" s="214"/>
      <c r="R79" s="213" t="s">
        <v>1085</v>
      </c>
      <c r="S79" s="216">
        <v>38970</v>
      </c>
      <c r="T79" s="207"/>
    </row>
    <row r="80" spans="1:20" x14ac:dyDescent="0.2">
      <c r="A80" s="1">
        <v>74</v>
      </c>
      <c r="B80" s="8">
        <v>3.412037037037037E-2</v>
      </c>
      <c r="C80" s="26">
        <f t="shared" si="13"/>
        <v>49.133333333333333</v>
      </c>
      <c r="D80" s="26">
        <f t="shared" si="11"/>
        <v>46.165397959712081</v>
      </c>
      <c r="E80" s="4">
        <f t="shared" si="10"/>
        <v>0.64370000000000005</v>
      </c>
      <c r="F80" s="26">
        <v>47.919957872564503</v>
      </c>
      <c r="G80" s="26">
        <v>49.133333333333333</v>
      </c>
      <c r="H80" s="294">
        <f t="shared" si="12"/>
        <v>3.6614387631942295E-2</v>
      </c>
      <c r="I80" s="1">
        <v>74</v>
      </c>
      <c r="J80" s="180">
        <f t="shared" si="14"/>
        <v>97.530443431271038</v>
      </c>
      <c r="K80" s="183">
        <f t="shared" si="15"/>
        <v>93.959425969563256</v>
      </c>
      <c r="L80" s="208" t="s">
        <v>929</v>
      </c>
      <c r="M80" s="213" t="s">
        <v>1083</v>
      </c>
      <c r="N80" s="214" t="s">
        <v>1084</v>
      </c>
      <c r="O80" s="213" t="s">
        <v>692</v>
      </c>
      <c r="P80" s="215">
        <v>12120</v>
      </c>
      <c r="Q80" s="214"/>
      <c r="R80" s="213" t="s">
        <v>1086</v>
      </c>
      <c r="S80" s="216">
        <v>39194</v>
      </c>
      <c r="T80" s="207"/>
    </row>
    <row r="81" spans="1:20" x14ac:dyDescent="0.2">
      <c r="A81" s="1">
        <v>75</v>
      </c>
      <c r="B81" s="8">
        <v>3.4386574074074076E-2</v>
      </c>
      <c r="C81" s="26">
        <f t="shared" si="13"/>
        <v>49.516666666666673</v>
      </c>
      <c r="D81" s="26">
        <f t="shared" si="11"/>
        <v>46.893903529535535</v>
      </c>
      <c r="E81" s="4">
        <f t="shared" si="10"/>
        <v>0.63370000000000004</v>
      </c>
      <c r="F81" s="26">
        <v>48.728246318607759</v>
      </c>
      <c r="G81" s="26">
        <v>49.583333333333336</v>
      </c>
      <c r="H81" s="294">
        <f t="shared" si="12"/>
        <v>3.7644342402114048E-2</v>
      </c>
      <c r="I81" s="1">
        <v>75</v>
      </c>
      <c r="J81" s="180">
        <f t="shared" si="14"/>
        <v>98.407767725226037</v>
      </c>
      <c r="K81" s="183">
        <f t="shared" si="15"/>
        <v>94.703272021949914</v>
      </c>
      <c r="L81" s="208" t="s">
        <v>930</v>
      </c>
      <c r="M81" s="213" t="s">
        <v>1083</v>
      </c>
      <c r="N81" s="214" t="s">
        <v>1084</v>
      </c>
      <c r="O81" s="213" t="s">
        <v>692</v>
      </c>
      <c r="P81" s="215">
        <v>12120</v>
      </c>
      <c r="Q81" s="214"/>
      <c r="R81" s="213" t="s">
        <v>1085</v>
      </c>
      <c r="S81" s="216">
        <v>39698</v>
      </c>
      <c r="T81" s="207"/>
    </row>
    <row r="82" spans="1:20" x14ac:dyDescent="0.2">
      <c r="A82" s="1">
        <v>76</v>
      </c>
      <c r="B82" s="8">
        <v>3.4745370370370371E-2</v>
      </c>
      <c r="C82" s="26">
        <f t="shared" si="13"/>
        <v>50.033333333333331</v>
      </c>
      <c r="D82" s="26">
        <f t="shared" si="11"/>
        <v>47.668698534916061</v>
      </c>
      <c r="E82" s="4">
        <f t="shared" si="10"/>
        <v>0.62339999999999995</v>
      </c>
      <c r="F82" s="26">
        <v>49.564270152505443</v>
      </c>
      <c r="G82" s="26">
        <v>50.033333333333331</v>
      </c>
      <c r="H82" s="294">
        <f t="shared" si="12"/>
        <v>3.8244719669166011E-2</v>
      </c>
      <c r="I82" s="1">
        <v>76</v>
      </c>
      <c r="J82" s="180">
        <f t="shared" si="14"/>
        <v>99.062498639251388</v>
      </c>
      <c r="K82" s="183">
        <f t="shared" si="15"/>
        <v>95.273881149066085</v>
      </c>
      <c r="L82" s="208" t="s">
        <v>931</v>
      </c>
      <c r="M82" s="213" t="s">
        <v>1083</v>
      </c>
      <c r="N82" s="214" t="s">
        <v>1084</v>
      </c>
      <c r="O82" s="213" t="s">
        <v>692</v>
      </c>
      <c r="P82" s="215">
        <v>12120</v>
      </c>
      <c r="Q82" s="214"/>
      <c r="R82" s="213" t="s">
        <v>1087</v>
      </c>
      <c r="S82" s="216">
        <v>39937</v>
      </c>
      <c r="T82" s="207"/>
    </row>
    <row r="83" spans="1:20" x14ac:dyDescent="0.2">
      <c r="A83" s="1">
        <v>77</v>
      </c>
      <c r="B83" s="8">
        <v>3.5682870370370372E-2</v>
      </c>
      <c r="C83" s="26">
        <f t="shared" si="13"/>
        <v>51.383333333333333</v>
      </c>
      <c r="D83" s="26">
        <f t="shared" si="11"/>
        <v>48.532854265338351</v>
      </c>
      <c r="E83" s="4">
        <f t="shared" si="10"/>
        <v>0.61229999999999996</v>
      </c>
      <c r="F83" s="26">
        <v>50.429481850928227</v>
      </c>
      <c r="G83" s="26">
        <v>51.383333333333333</v>
      </c>
      <c r="H83" s="294">
        <f t="shared" si="12"/>
        <v>3.760949976040584E-2</v>
      </c>
      <c r="I83" s="1">
        <v>77</v>
      </c>
      <c r="J83" s="180">
        <f t="shared" si="14"/>
        <v>98.143655888929402</v>
      </c>
      <c r="K83" s="183">
        <f t="shared" si="15"/>
        <v>94.452522086289363</v>
      </c>
      <c r="L83" s="208" t="s">
        <v>932</v>
      </c>
      <c r="M83" s="213" t="s">
        <v>1088</v>
      </c>
      <c r="N83" s="214" t="s">
        <v>1089</v>
      </c>
      <c r="O83" s="213" t="s">
        <v>756</v>
      </c>
      <c r="P83" s="215">
        <v>11078</v>
      </c>
      <c r="Q83" s="214"/>
      <c r="R83" s="213" t="s">
        <v>1090</v>
      </c>
      <c r="S83" s="216">
        <v>39219</v>
      </c>
      <c r="T83" s="207"/>
    </row>
    <row r="84" spans="1:20" x14ac:dyDescent="0.2">
      <c r="A84" s="1">
        <v>78</v>
      </c>
      <c r="B84" s="8">
        <v>3.7245370370370366E-2</v>
      </c>
      <c r="C84" s="26">
        <f t="shared" si="13"/>
        <v>53.633333333333326</v>
      </c>
      <c r="D84" s="26">
        <f t="shared" si="11"/>
        <v>49.486538995281713</v>
      </c>
      <c r="E84" s="4">
        <f t="shared" si="10"/>
        <v>0.60050000000000003</v>
      </c>
      <c r="F84" s="26">
        <v>51.325437112239143</v>
      </c>
      <c r="G84" s="26">
        <v>58.533333333333331</v>
      </c>
      <c r="H84" s="294">
        <f t="shared" si="12"/>
        <v>3.5828201773247526E-2</v>
      </c>
      <c r="I84" s="1">
        <v>78</v>
      </c>
      <c r="J84" s="180">
        <f t="shared" si="14"/>
        <v>95.696899525616814</v>
      </c>
      <c r="K84" s="183">
        <f t="shared" si="15"/>
        <v>92.268251700338823</v>
      </c>
      <c r="L84" s="209" t="s">
        <v>933</v>
      </c>
      <c r="M84" s="220" t="s">
        <v>805</v>
      </c>
      <c r="N84" s="220" t="s">
        <v>806</v>
      </c>
      <c r="O84" s="217" t="s">
        <v>642</v>
      </c>
      <c r="P84" s="219"/>
      <c r="Q84" s="220" t="s">
        <v>1091</v>
      </c>
      <c r="R84" s="220" t="s">
        <v>1092</v>
      </c>
      <c r="S84" s="222">
        <v>42149</v>
      </c>
      <c r="T84" s="223" t="s">
        <v>1093</v>
      </c>
    </row>
    <row r="85" spans="1:20" x14ac:dyDescent="0.2">
      <c r="A85" s="1">
        <v>79</v>
      </c>
      <c r="B85" s="8">
        <v>3.8124999999999999E-2</v>
      </c>
      <c r="C85" s="26">
        <f t="shared" si="13"/>
        <v>54.9</v>
      </c>
      <c r="D85" s="26">
        <f t="shared" si="11"/>
        <v>50.547145206100815</v>
      </c>
      <c r="E85" s="4">
        <f t="shared" si="10"/>
        <v>0.58789999999999998</v>
      </c>
      <c r="F85" s="26">
        <v>52.289835085904734</v>
      </c>
      <c r="G85" s="26">
        <v>62.883333333333333</v>
      </c>
      <c r="H85" s="294">
        <f t="shared" si="12"/>
        <v>3.3327507668381974E-2</v>
      </c>
      <c r="I85" s="1">
        <v>79</v>
      </c>
      <c r="J85" s="180">
        <f t="shared" si="14"/>
        <v>95.245601249371106</v>
      </c>
      <c r="K85" s="183">
        <f t="shared" si="15"/>
        <v>92.07130274335303</v>
      </c>
      <c r="L85" s="208" t="s">
        <v>934</v>
      </c>
      <c r="M85" s="213" t="s">
        <v>1094</v>
      </c>
      <c r="N85" s="214" t="s">
        <v>1095</v>
      </c>
      <c r="O85" s="213" t="s">
        <v>1018</v>
      </c>
      <c r="P85" s="215">
        <v>13184</v>
      </c>
      <c r="Q85" s="214"/>
      <c r="R85" s="213" t="s">
        <v>1096</v>
      </c>
      <c r="S85" s="216">
        <v>42071</v>
      </c>
      <c r="T85" s="207"/>
    </row>
    <row r="86" spans="1:20" x14ac:dyDescent="0.2">
      <c r="A86" s="1">
        <v>80</v>
      </c>
      <c r="B86" s="8">
        <v>3.8252314814814815E-2</v>
      </c>
      <c r="C86" s="26">
        <f t="shared" si="13"/>
        <v>55.083333333333336</v>
      </c>
      <c r="D86" s="26">
        <f t="shared" si="11"/>
        <v>51.726138671308384</v>
      </c>
      <c r="E86" s="4">
        <f t="shared" si="10"/>
        <v>0.57450000000000001</v>
      </c>
      <c r="F86" s="26">
        <v>53.394355453852015</v>
      </c>
      <c r="G86" s="26">
        <v>58.65</v>
      </c>
      <c r="H86" s="294">
        <f t="shared" si="12"/>
        <v>3.1243317170210005E-2</v>
      </c>
      <c r="I86" s="1">
        <v>80</v>
      </c>
      <c r="J86" s="180">
        <f t="shared" si="14"/>
        <v>96.933776920760081</v>
      </c>
      <c r="K86" s="183">
        <f t="shared" si="15"/>
        <v>93.905244183918384</v>
      </c>
      <c r="L86" s="208" t="s">
        <v>935</v>
      </c>
      <c r="M86" s="213" t="s">
        <v>1097</v>
      </c>
      <c r="N86" s="214" t="s">
        <v>1098</v>
      </c>
      <c r="O86" s="213" t="s">
        <v>1018</v>
      </c>
      <c r="P86" s="215">
        <v>12337</v>
      </c>
      <c r="Q86" s="214"/>
      <c r="R86" s="213" t="s">
        <v>1099</v>
      </c>
      <c r="S86" s="216">
        <v>41896</v>
      </c>
      <c r="T86" s="207"/>
    </row>
    <row r="87" spans="1:20" x14ac:dyDescent="0.2">
      <c r="A87" s="1">
        <v>81</v>
      </c>
      <c r="B87" s="8">
        <v>3.6990740740740741E-2</v>
      </c>
      <c r="C87" s="26">
        <f t="shared" si="13"/>
        <v>53.266666666666666</v>
      </c>
      <c r="D87" s="26">
        <f t="shared" si="11"/>
        <v>53.027599333809185</v>
      </c>
      <c r="E87" s="4">
        <f t="shared" si="10"/>
        <v>0.56040000000000001</v>
      </c>
      <c r="F87" s="26">
        <v>54.625127558676986</v>
      </c>
      <c r="G87" s="26">
        <v>54.283333333333331</v>
      </c>
      <c r="H87" s="294">
        <f t="shared" si="12"/>
        <v>2.9245299668211763E-2</v>
      </c>
      <c r="I87" s="1">
        <v>81</v>
      </c>
      <c r="J87" s="180">
        <f t="shared" si="14"/>
        <v>102.55030205008195</v>
      </c>
      <c r="K87" s="183">
        <f t="shared" si="15"/>
        <v>99.551187735561669</v>
      </c>
      <c r="L87" s="209" t="s">
        <v>936</v>
      </c>
      <c r="M87" s="220" t="s">
        <v>805</v>
      </c>
      <c r="N87" s="220" t="s">
        <v>806</v>
      </c>
      <c r="O87" s="217" t="s">
        <v>642</v>
      </c>
      <c r="P87" s="219"/>
      <c r="Q87" s="220" t="s">
        <v>1100</v>
      </c>
      <c r="R87" s="220" t="s">
        <v>1101</v>
      </c>
      <c r="S87" s="222">
        <v>43346</v>
      </c>
      <c r="T87" s="220" t="s">
        <v>795</v>
      </c>
    </row>
    <row r="88" spans="1:20" x14ac:dyDescent="0.2">
      <c r="A88" s="1">
        <v>82</v>
      </c>
      <c r="B88" s="8">
        <v>3.8912037037037037E-2</v>
      </c>
      <c r="C88" s="26">
        <f t="shared" si="13"/>
        <v>56.033333333333331</v>
      </c>
      <c r="D88" s="26">
        <f t="shared" si="11"/>
        <v>54.476015887564927</v>
      </c>
      <c r="E88" s="4">
        <f t="shared" si="10"/>
        <v>0.54549999999999998</v>
      </c>
      <c r="F88" s="26">
        <v>56.017236072637736</v>
      </c>
      <c r="G88" s="26">
        <v>61.533333333333331</v>
      </c>
      <c r="H88" s="294">
        <f t="shared" si="12"/>
        <v>2.7513320776382189E-2</v>
      </c>
      <c r="I88" s="1">
        <v>82</v>
      </c>
      <c r="J88" s="180">
        <f t="shared" si="14"/>
        <v>99.971271991619986</v>
      </c>
      <c r="K88" s="183">
        <f t="shared" si="15"/>
        <v>97.220730316891604</v>
      </c>
      <c r="L88" s="208" t="s">
        <v>937</v>
      </c>
      <c r="M88" s="213" t="s">
        <v>1102</v>
      </c>
      <c r="N88" s="214" t="s">
        <v>1103</v>
      </c>
      <c r="O88" s="213" t="s">
        <v>696</v>
      </c>
      <c r="P88" s="215">
        <v>11590</v>
      </c>
      <c r="Q88" s="214"/>
      <c r="R88" s="213" t="s">
        <v>1104</v>
      </c>
      <c r="S88" s="216">
        <v>41692</v>
      </c>
      <c r="T88" s="207"/>
    </row>
    <row r="89" spans="1:20" x14ac:dyDescent="0.2">
      <c r="A89" s="1">
        <v>83</v>
      </c>
      <c r="B89" s="8">
        <v>4.2395833333333334E-2</v>
      </c>
      <c r="C89" s="26">
        <f t="shared" si="13"/>
        <v>61.050000000000004</v>
      </c>
      <c r="D89" s="26">
        <f t="shared" si="11"/>
        <v>56.079763477385669</v>
      </c>
      <c r="E89" s="4">
        <f t="shared" si="10"/>
        <v>0.52990000000000004</v>
      </c>
      <c r="F89" s="26">
        <v>57.580359402682859</v>
      </c>
      <c r="G89" s="26">
        <v>61.033333333333331</v>
      </c>
      <c r="H89" s="294">
        <f t="shared" si="12"/>
        <v>2.606089890483165E-2</v>
      </c>
      <c r="I89" s="1">
        <v>83</v>
      </c>
      <c r="J89" s="180">
        <f t="shared" si="14"/>
        <v>94.316723018317532</v>
      </c>
      <c r="K89" s="183">
        <f t="shared" si="15"/>
        <v>91.85874443470216</v>
      </c>
      <c r="L89" s="208" t="s">
        <v>938</v>
      </c>
      <c r="M89" s="213" t="s">
        <v>816</v>
      </c>
      <c r="N89" s="214" t="s">
        <v>1105</v>
      </c>
      <c r="O89" s="213" t="s">
        <v>818</v>
      </c>
      <c r="P89" s="215">
        <v>11106</v>
      </c>
      <c r="Q89" s="214"/>
      <c r="R89" s="213" t="s">
        <v>1106</v>
      </c>
      <c r="S89" s="216">
        <v>41434</v>
      </c>
      <c r="T89" s="207"/>
    </row>
    <row r="90" spans="1:20" x14ac:dyDescent="0.2">
      <c r="A90" s="1">
        <v>84</v>
      </c>
      <c r="B90" s="8">
        <v>4.2719907407407408E-2</v>
      </c>
      <c r="C90" s="26">
        <f t="shared" si="13"/>
        <v>61.516666666666666</v>
      </c>
      <c r="D90" s="26">
        <f t="shared" si="11"/>
        <v>57.870821161960414</v>
      </c>
      <c r="E90" s="4">
        <f t="shared" si="10"/>
        <v>0.51349999999999996</v>
      </c>
      <c r="F90" s="26">
        <v>59.349116285136631</v>
      </c>
      <c r="G90" s="26"/>
      <c r="H90" s="294">
        <f t="shared" si="12"/>
        <v>2.4908460575451576E-2</v>
      </c>
      <c r="I90" s="1">
        <v>84</v>
      </c>
      <c r="J90" s="180">
        <f t="shared" si="14"/>
        <v>96.476482717642867</v>
      </c>
      <c r="K90" s="183">
        <f t="shared" si="15"/>
        <v>94.073402051412216</v>
      </c>
      <c r="L90" s="208" t="s">
        <v>939</v>
      </c>
      <c r="M90" s="213" t="s">
        <v>1102</v>
      </c>
      <c r="N90" s="214" t="s">
        <v>1103</v>
      </c>
      <c r="O90" s="213" t="s">
        <v>696</v>
      </c>
      <c r="P90" s="215">
        <v>11590</v>
      </c>
      <c r="Q90" s="214"/>
      <c r="R90" s="213" t="s">
        <v>1107</v>
      </c>
      <c r="S90" s="216">
        <v>42322</v>
      </c>
      <c r="T90" s="207"/>
    </row>
    <row r="91" spans="1:20" x14ac:dyDescent="0.2">
      <c r="A91" s="1">
        <v>85</v>
      </c>
      <c r="B91" s="8">
        <v>4.1562500000000002E-2</v>
      </c>
      <c r="C91" s="26">
        <f t="shared" si="13"/>
        <v>59.85</v>
      </c>
      <c r="D91" s="26">
        <f t="shared" si="11"/>
        <v>59.876418832695279</v>
      </c>
      <c r="E91" s="4">
        <f t="shared" si="10"/>
        <v>0.49630000000000002</v>
      </c>
      <c r="F91" s="26">
        <v>61.341422312099759</v>
      </c>
      <c r="G91" s="26">
        <v>66.816666666666663</v>
      </c>
      <c r="H91" s="294">
        <f t="shared" si="12"/>
        <v>2.388277650215985E-2</v>
      </c>
      <c r="I91" s="1">
        <v>85</v>
      </c>
      <c r="J91" s="180">
        <f t="shared" si="14"/>
        <v>102.49193368771888</v>
      </c>
      <c r="K91" s="183">
        <f t="shared" si="15"/>
        <v>100.04414174218093</v>
      </c>
      <c r="L91" s="208" t="s">
        <v>940</v>
      </c>
      <c r="M91" s="213" t="s">
        <v>1102</v>
      </c>
      <c r="N91" s="214" t="s">
        <v>1103</v>
      </c>
      <c r="O91" s="213" t="s">
        <v>696</v>
      </c>
      <c r="P91" s="215">
        <v>11590</v>
      </c>
      <c r="Q91" s="214"/>
      <c r="R91" s="213" t="s">
        <v>1108</v>
      </c>
      <c r="S91" s="216">
        <v>42764</v>
      </c>
      <c r="T91" s="207"/>
    </row>
    <row r="92" spans="1:20" x14ac:dyDescent="0.2">
      <c r="A92" s="1">
        <v>86</v>
      </c>
      <c r="B92" s="8">
        <v>5.153935185185185E-2</v>
      </c>
      <c r="C92" s="26">
        <f t="shared" si="13"/>
        <v>74.216666666666669</v>
      </c>
      <c r="D92" s="26">
        <f t="shared" si="11"/>
        <v>62.116778149386853</v>
      </c>
      <c r="E92" s="4">
        <f t="shared" si="10"/>
        <v>0.47839999999999999</v>
      </c>
      <c r="F92" s="26">
        <v>63.605228209967144</v>
      </c>
      <c r="G92" s="26">
        <v>63.605228209967144</v>
      </c>
      <c r="H92" s="294">
        <f t="shared" si="12"/>
        <v>2.3401379139255198E-2</v>
      </c>
      <c r="I92" s="1">
        <v>86</v>
      </c>
      <c r="J92" s="180">
        <f t="shared" si="14"/>
        <v>85.702081576421037</v>
      </c>
      <c r="K92" s="183">
        <f t="shared" si="15"/>
        <v>83.696534672427831</v>
      </c>
      <c r="L92" s="208" t="s">
        <v>941</v>
      </c>
      <c r="M92" s="213" t="s">
        <v>816</v>
      </c>
      <c r="N92" s="214" t="s">
        <v>1105</v>
      </c>
      <c r="O92" s="213" t="s">
        <v>818</v>
      </c>
      <c r="P92" s="215">
        <v>11106</v>
      </c>
      <c r="Q92" s="214"/>
      <c r="R92" s="213" t="s">
        <v>1109</v>
      </c>
      <c r="S92" s="216">
        <v>42855</v>
      </c>
      <c r="T92" s="207"/>
    </row>
    <row r="93" spans="1:20" x14ac:dyDescent="0.2">
      <c r="A93" s="1">
        <v>87</v>
      </c>
      <c r="B93" s="8">
        <v>5.2430555555555557E-2</v>
      </c>
      <c r="C93" s="26"/>
      <c r="D93" s="26">
        <f t="shared" si="11"/>
        <v>64.643608150242912</v>
      </c>
      <c r="E93" s="4">
        <f t="shared" si="10"/>
        <v>0.4597</v>
      </c>
      <c r="F93" s="26">
        <v>66.157760814249357</v>
      </c>
      <c r="G93" s="26">
        <v>66.157760814249357</v>
      </c>
      <c r="H93" s="294">
        <f t="shared" si="12"/>
        <v>2.288699988286666E-2</v>
      </c>
      <c r="I93" s="1">
        <v>87</v>
      </c>
      <c r="J93" s="180"/>
      <c r="K93" s="183"/>
      <c r="L93" s="209" t="s">
        <v>942</v>
      </c>
      <c r="M93" s="220" t="s">
        <v>1110</v>
      </c>
      <c r="N93" s="220" t="s">
        <v>1111</v>
      </c>
      <c r="O93" s="217" t="s">
        <v>642</v>
      </c>
      <c r="P93" s="219"/>
      <c r="Q93" s="220" t="s">
        <v>1112</v>
      </c>
      <c r="R93" s="220" t="s">
        <v>855</v>
      </c>
      <c r="S93" s="222">
        <v>38423</v>
      </c>
      <c r="T93" s="223" t="s">
        <v>1113</v>
      </c>
    </row>
    <row r="94" spans="1:20" x14ac:dyDescent="0.2">
      <c r="A94" s="1">
        <v>88</v>
      </c>
      <c r="B94" s="8">
        <v>5.4502314814814816E-2</v>
      </c>
      <c r="C94" s="26">
        <f t="shared" si="13"/>
        <v>78.483333333333334</v>
      </c>
      <c r="D94" s="26">
        <f t="shared" si="11"/>
        <v>67.491861609508675</v>
      </c>
      <c r="E94" s="4">
        <f t="shared" si="10"/>
        <v>0.44030000000000002</v>
      </c>
      <c r="F94" s="26">
        <v>69.096431283219431</v>
      </c>
      <c r="G94" s="26">
        <v>69.096431283219431</v>
      </c>
      <c r="H94" s="294">
        <f t="shared" si="12"/>
        <v>2.3222178684363364E-2</v>
      </c>
      <c r="I94" s="1">
        <v>88</v>
      </c>
      <c r="J94" s="180">
        <f>100*F94/+C94</f>
        <v>88.03962363544629</v>
      </c>
      <c r="K94" s="183">
        <f>100*(D94/C94)</f>
        <v>85.995151764079864</v>
      </c>
      <c r="L94" s="209" t="s">
        <v>943</v>
      </c>
      <c r="M94" s="220" t="s">
        <v>1114</v>
      </c>
      <c r="N94" s="220" t="s">
        <v>1115</v>
      </c>
      <c r="O94" s="217" t="s">
        <v>642</v>
      </c>
      <c r="P94" s="219"/>
      <c r="Q94" s="220" t="s">
        <v>1116</v>
      </c>
      <c r="R94" s="220" t="s">
        <v>1117</v>
      </c>
      <c r="S94" s="222">
        <v>32788</v>
      </c>
      <c r="T94" s="220" t="s">
        <v>826</v>
      </c>
    </row>
    <row r="95" spans="1:20" x14ac:dyDescent="0.2">
      <c r="A95" s="1">
        <v>89</v>
      </c>
      <c r="B95" s="8">
        <v>5.8935185185185181E-2</v>
      </c>
      <c r="C95" s="26"/>
      <c r="D95" s="26">
        <f t="shared" si="11"/>
        <v>70.737126081091816</v>
      </c>
      <c r="E95" s="4">
        <f t="shared" si="10"/>
        <v>0.42009999999999997</v>
      </c>
      <c r="F95" s="26">
        <v>72.446461269007244</v>
      </c>
      <c r="G95" s="26">
        <v>72.446461269007244</v>
      </c>
      <c r="H95" s="294">
        <f t="shared" si="12"/>
        <v>2.3594460764182083E-2</v>
      </c>
      <c r="I95" s="1">
        <v>89</v>
      </c>
      <c r="J95" s="180"/>
      <c r="K95" s="183"/>
      <c r="L95" s="210">
        <v>5.8935185185185181E-2</v>
      </c>
      <c r="M95" s="224" t="s">
        <v>835</v>
      </c>
      <c r="N95" s="224" t="s">
        <v>836</v>
      </c>
      <c r="O95" s="217" t="s">
        <v>642</v>
      </c>
      <c r="P95" s="225"/>
      <c r="Q95" s="224" t="s">
        <v>1118</v>
      </c>
      <c r="R95" s="224" t="s">
        <v>838</v>
      </c>
      <c r="S95" s="221">
        <v>41013</v>
      </c>
      <c r="T95" s="223" t="s">
        <v>1119</v>
      </c>
    </row>
    <row r="96" spans="1:20" x14ac:dyDescent="0.2">
      <c r="A96" s="1">
        <v>90</v>
      </c>
      <c r="B96" s="8">
        <v>9.7581018518518525E-2</v>
      </c>
      <c r="C96" s="26"/>
      <c r="D96" s="26">
        <f t="shared" si="11"/>
        <v>74.459199866365992</v>
      </c>
      <c r="E96" s="4">
        <f t="shared" si="10"/>
        <v>0.39910000000000001</v>
      </c>
      <c r="F96" s="26">
        <v>76.348686970383426</v>
      </c>
      <c r="G96" s="26">
        <v>76.348686970383426</v>
      </c>
      <c r="H96" s="294">
        <f t="shared" si="12"/>
        <v>2.4748128343718451E-2</v>
      </c>
      <c r="I96" s="1">
        <v>90</v>
      </c>
      <c r="J96" s="180"/>
      <c r="K96" s="183"/>
      <c r="L96" s="210">
        <v>9.7581018518518525E-2</v>
      </c>
      <c r="M96" s="218" t="s">
        <v>1120</v>
      </c>
      <c r="N96" s="218" t="s">
        <v>1121</v>
      </c>
      <c r="O96" s="217" t="s">
        <v>642</v>
      </c>
      <c r="P96" s="219"/>
      <c r="Q96" s="218" t="s">
        <v>1122</v>
      </c>
      <c r="R96" s="218" t="s">
        <v>1123</v>
      </c>
      <c r="S96" s="225">
        <v>41000</v>
      </c>
      <c r="T96" s="223" t="s">
        <v>1124</v>
      </c>
    </row>
    <row r="97" spans="1:20" x14ac:dyDescent="0.2">
      <c r="A97" s="1">
        <v>91</v>
      </c>
      <c r="B97" s="8"/>
      <c r="C97" s="26"/>
      <c r="D97" s="26">
        <f t="shared" si="11"/>
        <v>78.740505211093449</v>
      </c>
      <c r="E97" s="4">
        <f t="shared" ref="E97:E106" si="16">ROUND(1-IF(A97&lt;I$3,0,IF(A97&lt;I$4,G$3*(A97-I$3)^2,G$2+G$4*(A97-I$4)+(A97&gt;I$5)*G$5*(A97-I$5)^2)),4)</f>
        <v>0.37740000000000001</v>
      </c>
      <c r="F97" s="26">
        <v>80.867324269083795</v>
      </c>
      <c r="G97" s="26">
        <v>80.867324269083795</v>
      </c>
      <c r="H97" s="294">
        <f t="shared" si="12"/>
        <v>2.6300104241280622E-2</v>
      </c>
      <c r="I97" s="1">
        <v>91</v>
      </c>
      <c r="J97" s="180"/>
      <c r="K97" s="183"/>
      <c r="L97" s="210">
        <v>5.8935185185185181E-2</v>
      </c>
      <c r="M97" s="218"/>
      <c r="N97" s="218"/>
      <c r="O97" s="217"/>
      <c r="P97" s="219"/>
      <c r="Q97" s="218"/>
      <c r="R97" s="218"/>
      <c r="S97" s="225"/>
      <c r="T97" s="223"/>
    </row>
    <row r="98" spans="1:20" x14ac:dyDescent="0.2">
      <c r="A98" s="1">
        <v>92</v>
      </c>
      <c r="B98" s="8">
        <v>5.8935185185185181E-2</v>
      </c>
      <c r="C98" s="26"/>
      <c r="D98" s="26">
        <f t="shared" si="11"/>
        <v>83.732506809429893</v>
      </c>
      <c r="E98" s="4">
        <f t="shared" si="16"/>
        <v>0.35489999999999999</v>
      </c>
      <c r="F98" s="26">
        <v>86.198730700009477</v>
      </c>
      <c r="G98" s="26">
        <v>86.198730700009477</v>
      </c>
      <c r="H98" s="294">
        <f t="shared" si="12"/>
        <v>2.8610907266866673E-2</v>
      </c>
      <c r="I98" s="1">
        <v>92</v>
      </c>
      <c r="J98" s="180"/>
      <c r="K98" s="183"/>
      <c r="M98" s="224" t="s">
        <v>835</v>
      </c>
      <c r="N98" s="224" t="s">
        <v>836</v>
      </c>
      <c r="O98" s="217" t="s">
        <v>642</v>
      </c>
      <c r="P98" s="225"/>
      <c r="Q98" s="224" t="s">
        <v>1118</v>
      </c>
      <c r="R98" s="224" t="s">
        <v>838</v>
      </c>
      <c r="S98" s="221">
        <v>42105</v>
      </c>
      <c r="T98" s="223" t="s">
        <v>1119</v>
      </c>
    </row>
    <row r="99" spans="1:20" x14ac:dyDescent="0.2">
      <c r="A99" s="1">
        <v>93</v>
      </c>
      <c r="B99" s="8"/>
      <c r="C99" s="26"/>
      <c r="D99" s="26">
        <f t="shared" si="11"/>
        <v>89.588986031554626</v>
      </c>
      <c r="E99" s="4">
        <f t="shared" si="16"/>
        <v>0.33169999999999999</v>
      </c>
      <c r="F99" s="26">
        <v>92.536099247508645</v>
      </c>
      <c r="G99" s="26">
        <v>92.536099247508645</v>
      </c>
      <c r="H99" s="294">
        <f t="shared" si="12"/>
        <v>3.1848254248012992E-2</v>
      </c>
      <c r="I99" s="1">
        <v>93</v>
      </c>
      <c r="J99" s="180"/>
      <c r="K99" s="183"/>
    </row>
    <row r="100" spans="1:20" x14ac:dyDescent="0.2">
      <c r="A100" s="1">
        <v>94</v>
      </c>
      <c r="B100" s="8"/>
      <c r="C100" s="26"/>
      <c r="D100" s="26">
        <f t="shared" si="11"/>
        <v>96.576752247860483</v>
      </c>
      <c r="E100" s="4">
        <f t="shared" si="16"/>
        <v>0.30769999999999997</v>
      </c>
      <c r="F100" s="26">
        <v>100.20922805858385</v>
      </c>
      <c r="G100" s="26">
        <v>100.20922805858385</v>
      </c>
      <c r="H100" s="294">
        <f t="shared" si="12"/>
        <v>3.6248915205691061E-2</v>
      </c>
      <c r="I100" s="1">
        <v>94</v>
      </c>
      <c r="J100" s="180"/>
      <c r="K100" s="183"/>
    </row>
    <row r="101" spans="1:20" x14ac:dyDescent="0.2">
      <c r="A101" s="1">
        <v>95</v>
      </c>
      <c r="B101" s="8" t="s">
        <v>82</v>
      </c>
      <c r="C101" s="26"/>
      <c r="D101" s="26">
        <f t="shared" si="11"/>
        <v>105.04300695180866</v>
      </c>
      <c r="E101" s="4">
        <f t="shared" si="16"/>
        <v>0.28289999999999998</v>
      </c>
      <c r="F101" s="26">
        <v>109.62534634381399</v>
      </c>
      <c r="G101" s="26">
        <v>109.62534634381399</v>
      </c>
      <c r="H101" s="294">
        <f t="shared" si="12"/>
        <v>4.1799999223116696E-2</v>
      </c>
      <c r="I101" s="1">
        <v>95</v>
      </c>
      <c r="J101" s="180"/>
      <c r="K101" s="183"/>
    </row>
    <row r="102" spans="1:20" x14ac:dyDescent="0.2">
      <c r="A102" s="1">
        <v>96</v>
      </c>
      <c r="B102" s="1" t="s">
        <v>82</v>
      </c>
      <c r="C102" s="26"/>
      <c r="D102" s="26">
        <f t="shared" si="11"/>
        <v>115.44936544936544</v>
      </c>
      <c r="E102" s="4">
        <f t="shared" si="16"/>
        <v>0.25740000000000002</v>
      </c>
      <c r="F102" s="26">
        <v>121.47910826324923</v>
      </c>
      <c r="G102" s="26">
        <v>121.47910826324923</v>
      </c>
      <c r="H102" s="294">
        <f t="shared" si="12"/>
        <v>4.9636047712970817E-2</v>
      </c>
      <c r="I102" s="1">
        <v>96</v>
      </c>
      <c r="J102" s="180"/>
      <c r="K102" s="183"/>
    </row>
    <row r="103" spans="1:20" x14ac:dyDescent="0.2">
      <c r="A103" s="1">
        <v>97</v>
      </c>
      <c r="B103" s="1" t="s">
        <v>82</v>
      </c>
      <c r="C103" s="26"/>
      <c r="D103" s="26">
        <f t="shared" si="11"/>
        <v>128.58791288042696</v>
      </c>
      <c r="E103" s="4">
        <f t="shared" si="16"/>
        <v>0.2311</v>
      </c>
      <c r="F103" s="146">
        <v>136.6982124079916</v>
      </c>
      <c r="G103" s="146">
        <v>136.6982124079916</v>
      </c>
      <c r="H103" s="294">
        <f t="shared" si="12"/>
        <v>5.9329960390107545E-2</v>
      </c>
      <c r="I103" s="1">
        <v>97</v>
      </c>
      <c r="J103" s="180"/>
      <c r="K103" s="183"/>
    </row>
    <row r="104" spans="1:20" x14ac:dyDescent="0.2">
      <c r="A104" s="1">
        <v>98</v>
      </c>
      <c r="B104" s="1" t="s">
        <v>82</v>
      </c>
      <c r="C104" s="26"/>
      <c r="D104" s="26">
        <f t="shared" si="11"/>
        <v>145.59856279601505</v>
      </c>
      <c r="E104" s="4">
        <f t="shared" si="16"/>
        <v>0.2041</v>
      </c>
      <c r="F104" s="146">
        <v>157.16753022452502</v>
      </c>
      <c r="G104" s="146">
        <v>157.16753022452502</v>
      </c>
      <c r="H104" s="294">
        <f t="shared" si="12"/>
        <v>7.360914440777229E-2</v>
      </c>
      <c r="I104" s="1">
        <v>98</v>
      </c>
      <c r="J104" s="180"/>
      <c r="K104" s="183"/>
    </row>
    <row r="105" spans="1:20" x14ac:dyDescent="0.2">
      <c r="A105" s="1">
        <v>99</v>
      </c>
      <c r="B105" s="1" t="s">
        <v>82</v>
      </c>
      <c r="C105" s="26"/>
      <c r="D105" s="26">
        <f t="shared" si="11"/>
        <v>168.55738324825109</v>
      </c>
      <c r="E105" s="4">
        <f t="shared" si="16"/>
        <v>0.17630000000000001</v>
      </c>
      <c r="F105" s="146">
        <v>185.75219432537253</v>
      </c>
      <c r="G105" s="146">
        <v>185.75219432537253</v>
      </c>
      <c r="H105" s="294">
        <f t="shared" si="12"/>
        <v>9.2568548864635114E-2</v>
      </c>
      <c r="I105" s="1">
        <v>99</v>
      </c>
      <c r="J105" s="180"/>
      <c r="K105" s="183"/>
    </row>
    <row r="106" spans="1:20" x14ac:dyDescent="0.2">
      <c r="A106" s="1">
        <v>100</v>
      </c>
      <c r="D106" s="26">
        <f t="shared" ref="D106" si="17">E$4/E106</f>
        <v>201.19611825772964</v>
      </c>
      <c r="E106" s="4">
        <f t="shared" si="16"/>
        <v>0.1477</v>
      </c>
      <c r="F106" s="146">
        <v>228.93081761006286</v>
      </c>
      <c r="G106" s="146">
        <v>228.93081761006286</v>
      </c>
      <c r="H106" s="294">
        <f t="shared" si="12"/>
        <v>0.12114882409398305</v>
      </c>
      <c r="I106" s="1">
        <v>100</v>
      </c>
      <c r="J106" s="180"/>
      <c r="K106" s="183"/>
    </row>
  </sheetData>
  <hyperlinks>
    <hyperlink ref="T51" r:id="rId1" tooltip="Click to view course certification packet." display="https://www.certifiedroadraces.com/certificate?type=l&amp;id=GA08010WC" xr:uid="{A28879DC-1425-4C2C-AE8A-A9C638C0391F}"/>
    <hyperlink ref="T52" r:id="rId2" tooltip="Click to view course certification packet." display="https://www.certifiedroadraces.com/certificate?type=l&amp;id=GA00012WC" xr:uid="{697A1ED5-2CA7-45D6-9FEB-406A47A0B1C4}"/>
    <hyperlink ref="T71" r:id="rId3" tooltip="Click to view course certification packet." display="https://www.certifiedroadraces.com/certificate?type=l&amp;id=NY12008JG" xr:uid="{88E5E343-D8DA-4A54-9313-97A9489F050B}"/>
    <hyperlink ref="T84" r:id="rId4" tooltip="Click to view course certification packet." display="https://www.certifiedroadraces.com/certificate?type=l&amp;id=CO11021DCR" xr:uid="{DB7E4426-E0C3-4D72-B382-C56AFF20E5E4}"/>
    <hyperlink ref="T93" r:id="rId5" tooltip="Click to view course certification packet." display="https://www.certifiedroadraces.com/certificate?type=l&amp;id=DC00002JS" xr:uid="{36E18BA7-4B3B-4BCB-9256-45B401C19B4F}"/>
    <hyperlink ref="T95" r:id="rId6" tooltip="Click to view course certification packet." display="https://www.certifiedroadraces.com/certificate?type=l&amp;id=NC16002DW" xr:uid="{5C59EFB2-0D90-425A-AB48-78964BDDE86C}"/>
    <hyperlink ref="T96" r:id="rId7" tooltip="Click to view course certification packet." display="https://www.certifiedroadraces.com/certificate?type=l&amp;id=VA04002RT" xr:uid="{64D5A5F0-1ED0-45FA-A433-CC2AA3F80A3B}"/>
    <hyperlink ref="T98" r:id="rId8" tooltip="Click to view course certification packet." display="https://www.certifiedroadraces.com/certificate?type=l&amp;id=NC16002DW" xr:uid="{85E1C465-25B9-4D35-B965-1EAF413B9DB2}"/>
  </hyperlinks>
  <pageMargins left="0.5" right="0.5" top="0.5" bottom="0.5" header="0" footer="0"/>
  <pageSetup orientation="portrait" verticalDpi="0" r:id="rId9"/>
  <headerFooter alignWithMargins="0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zoomScale="87" zoomScaleNormal="87" workbookViewId="0">
      <selection activeCell="F5" sqref="F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85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4"/>
      <c r="E2" s="34"/>
      <c r="F2" s="104">
        <f>(+H$3-H$4)*F$4/2</f>
        <v>2.9700000000000015E-2</v>
      </c>
      <c r="G2" s="105">
        <f>(+I$4-I$3)*G$4/2</f>
        <v>0.10876944251611914</v>
      </c>
      <c r="H2" s="106"/>
      <c r="I2" s="106"/>
    </row>
    <row r="3" spans="1:10" ht="15.95" customHeight="1" x14ac:dyDescent="0.25">
      <c r="A3" s="31"/>
      <c r="B3" s="32"/>
      <c r="C3" s="33"/>
      <c r="D3" s="34"/>
      <c r="E3" s="34"/>
      <c r="F3" s="104">
        <f>F4/(2*(+H3-H4))</f>
        <v>2.2916666666666658E-3</v>
      </c>
      <c r="G3" s="105">
        <f>G4/(2*(+I4-I3))</f>
        <v>2.3225616369693024E-4</v>
      </c>
      <c r="H3" s="107">
        <v>20.6</v>
      </c>
      <c r="I3" s="147">
        <f>Parameters!$AA$19</f>
        <v>27.488424901583656</v>
      </c>
    </row>
    <row r="4" spans="1:10" ht="15.75" x14ac:dyDescent="0.25">
      <c r="A4" s="32"/>
      <c r="B4" s="32"/>
      <c r="C4" s="32"/>
      <c r="D4" s="36">
        <f>Parameters!G19</f>
        <v>2.4999999999999998E-2</v>
      </c>
      <c r="E4" s="37">
        <f>D4*1440</f>
        <v>36</v>
      </c>
      <c r="F4" s="104">
        <v>1.6500000000000001E-2</v>
      </c>
      <c r="G4" s="105">
        <f>Parameters!$AD$19</f>
        <v>1.005233772736424E-2</v>
      </c>
      <c r="H4" s="107">
        <v>17</v>
      </c>
      <c r="I4" s="147">
        <f>Parameters!$AB$19</f>
        <v>49.129051284445723</v>
      </c>
      <c r="J4" s="26"/>
    </row>
    <row r="5" spans="1:10" ht="15.75" x14ac:dyDescent="0.25">
      <c r="A5" s="32"/>
      <c r="B5" s="32"/>
      <c r="C5" s="32"/>
      <c r="D5" s="36"/>
      <c r="E5" s="32">
        <f>E4*60</f>
        <v>2160</v>
      </c>
      <c r="F5" s="104">
        <v>9.1E-4</v>
      </c>
      <c r="G5" s="104">
        <f>Parameters!$AE$19</f>
        <v>3.8464003656504472E-4</v>
      </c>
      <c r="H5" s="107">
        <v>15</v>
      </c>
      <c r="I5" s="147">
        <f>Parameters!$AC$19</f>
        <v>75.219791205712653</v>
      </c>
      <c r="J5" s="26"/>
    </row>
    <row r="6" spans="1:10" ht="27.95" customHeight="1" x14ac:dyDescent="0.25">
      <c r="A6" s="38" t="s">
        <v>71</v>
      </c>
      <c r="B6" s="38" t="s">
        <v>32</v>
      </c>
      <c r="C6" s="38" t="s">
        <v>72</v>
      </c>
      <c r="D6" s="38" t="s">
        <v>382</v>
      </c>
      <c r="E6" s="38" t="s">
        <v>379</v>
      </c>
      <c r="F6" s="33" t="s">
        <v>299</v>
      </c>
      <c r="G6" s="38" t="s">
        <v>71</v>
      </c>
      <c r="I6" s="40"/>
    </row>
    <row r="7" spans="1:10" x14ac:dyDescent="0.2">
      <c r="A7" s="1">
        <v>1</v>
      </c>
      <c r="B7" s="1" t="s">
        <v>82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41" t="s">
        <v>82</v>
      </c>
      <c r="C9" s="26"/>
      <c r="D9" s="26"/>
      <c r="E9" s="4">
        <f t="shared" ref="E9:E31" si="0">ROUND(1-IF(A9&gt;=H$3,0,IF(A9&gt;=H$4,F$3*(A9-H$3)^2,F$2+F$4*(H$4-A9)+(A9&lt;H$5)*F$5*(H$5-A9)^2)),4)</f>
        <v>0.60829999999999995</v>
      </c>
      <c r="G9" s="1">
        <v>3</v>
      </c>
      <c r="I9" s="42"/>
    </row>
    <row r="10" spans="1:10" x14ac:dyDescent="0.2">
      <c r="A10" s="1">
        <v>4</v>
      </c>
      <c r="B10" s="8"/>
      <c r="C10" s="26"/>
      <c r="D10" s="26"/>
      <c r="E10" s="4">
        <f t="shared" si="0"/>
        <v>0.64570000000000005</v>
      </c>
      <c r="F10" s="20"/>
      <c r="G10" s="1">
        <v>4</v>
      </c>
      <c r="I10" s="42"/>
    </row>
    <row r="11" spans="1:10" x14ac:dyDescent="0.2">
      <c r="A11" s="1">
        <v>5</v>
      </c>
      <c r="B11" s="8">
        <v>4.565972222222222E-2</v>
      </c>
      <c r="C11" s="26">
        <f>B11*1440</f>
        <v>65.75</v>
      </c>
      <c r="D11" s="26">
        <f t="shared" ref="D11:D42" si="1">E$4/E11</f>
        <v>52.840158520475562</v>
      </c>
      <c r="E11" s="4">
        <f t="shared" si="0"/>
        <v>0.68130000000000002</v>
      </c>
      <c r="F11" s="20">
        <f t="shared" ref="F11:F42" si="2">100*(D11/C11)</f>
        <v>80.365260107187169</v>
      </c>
      <c r="G11" s="1">
        <v>5</v>
      </c>
      <c r="H11" s="20"/>
      <c r="I11" s="42"/>
    </row>
    <row r="12" spans="1:10" x14ac:dyDescent="0.2">
      <c r="A12" s="1">
        <v>6</v>
      </c>
      <c r="B12" s="8">
        <v>3.3622685185185186E-2</v>
      </c>
      <c r="C12" s="26">
        <f>B12*1440</f>
        <v>48.416666666666671</v>
      </c>
      <c r="D12" s="26">
        <f t="shared" si="1"/>
        <v>50.342609425255212</v>
      </c>
      <c r="E12" s="4">
        <f t="shared" si="0"/>
        <v>0.71509999999999996</v>
      </c>
      <c r="F12" s="20">
        <f t="shared" si="2"/>
        <v>103.97785079226549</v>
      </c>
      <c r="G12" s="1">
        <v>6</v>
      </c>
      <c r="H12" s="20"/>
      <c r="I12" s="42"/>
    </row>
    <row r="13" spans="1:10" x14ac:dyDescent="0.2">
      <c r="A13" s="1">
        <v>7</v>
      </c>
      <c r="B13" s="8">
        <v>3.7511574074074072E-2</v>
      </c>
      <c r="C13" s="26">
        <f t="shared" ref="C13:C76" si="3">B13*1440</f>
        <v>54.016666666666666</v>
      </c>
      <c r="D13" s="26">
        <f t="shared" si="1"/>
        <v>48.186320439030922</v>
      </c>
      <c r="E13" s="4">
        <f t="shared" si="0"/>
        <v>0.74709999999999999</v>
      </c>
      <c r="F13" s="20">
        <f t="shared" si="2"/>
        <v>89.206393901322286</v>
      </c>
      <c r="G13" s="1">
        <v>7</v>
      </c>
      <c r="H13" s="20"/>
      <c r="I13" s="42"/>
    </row>
    <row r="14" spans="1:10" x14ac:dyDescent="0.2">
      <c r="A14" s="1">
        <v>8</v>
      </c>
      <c r="B14" s="8">
        <v>3.4976851851851849E-2</v>
      </c>
      <c r="C14" s="26">
        <f t="shared" si="3"/>
        <v>50.36666666666666</v>
      </c>
      <c r="D14" s="26">
        <f t="shared" si="1"/>
        <v>46.320123520329389</v>
      </c>
      <c r="E14" s="4">
        <f t="shared" si="0"/>
        <v>0.7772</v>
      </c>
      <c r="F14" s="20">
        <f t="shared" si="2"/>
        <v>91.96583094704711</v>
      </c>
      <c r="G14" s="1">
        <v>8</v>
      </c>
      <c r="H14" s="20"/>
      <c r="I14" s="42"/>
    </row>
    <row r="15" spans="1:10" x14ac:dyDescent="0.2">
      <c r="A15" s="1">
        <v>9</v>
      </c>
      <c r="B15" s="8">
        <v>3.3622685185185186E-2</v>
      </c>
      <c r="C15" s="26">
        <f t="shared" si="3"/>
        <v>48.416666666666671</v>
      </c>
      <c r="D15" s="26">
        <f t="shared" si="1"/>
        <v>44.692737430167597</v>
      </c>
      <c r="E15" s="4">
        <f t="shared" si="0"/>
        <v>0.80549999999999999</v>
      </c>
      <c r="F15" s="20">
        <f t="shared" si="2"/>
        <v>92.30857989019124</v>
      </c>
      <c r="G15" s="1">
        <v>9</v>
      </c>
      <c r="H15" s="20"/>
      <c r="I15" s="42"/>
    </row>
    <row r="16" spans="1:10" x14ac:dyDescent="0.2">
      <c r="A16" s="1">
        <v>10</v>
      </c>
      <c r="B16" s="8">
        <v>4.4861111111111109E-2</v>
      </c>
      <c r="C16" s="26">
        <f t="shared" si="3"/>
        <v>64.599999999999994</v>
      </c>
      <c r="D16" s="26">
        <f t="shared" si="1"/>
        <v>43.264030765532993</v>
      </c>
      <c r="E16" s="4">
        <f t="shared" si="0"/>
        <v>0.83209999999999995</v>
      </c>
      <c r="F16" s="20">
        <f t="shared" si="2"/>
        <v>66.9721838475743</v>
      </c>
      <c r="G16" s="1">
        <v>10</v>
      </c>
      <c r="H16" s="20"/>
      <c r="I16" s="42"/>
    </row>
    <row r="17" spans="1:9" x14ac:dyDescent="0.2">
      <c r="A17" s="1">
        <v>11</v>
      </c>
      <c r="B17" s="8">
        <v>3.6516203703703703E-2</v>
      </c>
      <c r="C17" s="26">
        <f t="shared" si="3"/>
        <v>52.583333333333336</v>
      </c>
      <c r="D17" s="26">
        <f t="shared" si="1"/>
        <v>42.021711217462354</v>
      </c>
      <c r="E17" s="4">
        <f t="shared" si="0"/>
        <v>0.85670000000000002</v>
      </c>
      <c r="F17" s="20">
        <f t="shared" si="2"/>
        <v>79.914506277265957</v>
      </c>
      <c r="G17" s="1">
        <v>11</v>
      </c>
      <c r="H17" s="20"/>
      <c r="I17" s="42"/>
    </row>
    <row r="18" spans="1:9" x14ac:dyDescent="0.2">
      <c r="A18" s="1">
        <v>12</v>
      </c>
      <c r="B18" s="8">
        <v>3.5196759259259261E-2</v>
      </c>
      <c r="C18" s="26">
        <f t="shared" si="3"/>
        <v>50.683333333333337</v>
      </c>
      <c r="D18" s="26">
        <f t="shared" si="1"/>
        <v>40.927694406548426</v>
      </c>
      <c r="E18" s="4">
        <f t="shared" si="0"/>
        <v>0.87960000000000005</v>
      </c>
      <c r="F18" s="20">
        <f t="shared" si="2"/>
        <v>80.751781137550324</v>
      </c>
      <c r="G18" s="1">
        <v>12</v>
      </c>
      <c r="H18" s="20"/>
      <c r="I18" s="42"/>
    </row>
    <row r="19" spans="1:9" x14ac:dyDescent="0.2">
      <c r="A19" s="1">
        <v>13</v>
      </c>
      <c r="B19" s="8">
        <v>3.4548611111111113E-2</v>
      </c>
      <c r="C19" s="26">
        <f t="shared" si="3"/>
        <v>49.75</v>
      </c>
      <c r="D19" s="26">
        <f t="shared" si="1"/>
        <v>39.968913067614082</v>
      </c>
      <c r="E19" s="4">
        <f t="shared" si="0"/>
        <v>0.90069999999999995</v>
      </c>
      <c r="F19" s="20">
        <f t="shared" si="2"/>
        <v>80.339523753998151</v>
      </c>
      <c r="G19" s="1">
        <v>13</v>
      </c>
      <c r="H19" s="20"/>
      <c r="I19" s="42"/>
    </row>
    <row r="20" spans="1:9" x14ac:dyDescent="0.2">
      <c r="A20" s="1">
        <v>14</v>
      </c>
      <c r="B20" s="8">
        <v>3.3530092592592591E-2</v>
      </c>
      <c r="C20" s="26">
        <f t="shared" si="3"/>
        <v>48.283333333333331</v>
      </c>
      <c r="D20" s="26">
        <f t="shared" si="1"/>
        <v>39.134688553103594</v>
      </c>
      <c r="E20" s="4">
        <f t="shared" si="0"/>
        <v>0.91990000000000005</v>
      </c>
      <c r="F20" s="20">
        <f t="shared" si="2"/>
        <v>81.052168214919433</v>
      </c>
      <c r="G20" s="1">
        <v>14</v>
      </c>
      <c r="H20" s="20"/>
      <c r="I20" s="42"/>
    </row>
    <row r="21" spans="1:9" x14ac:dyDescent="0.2">
      <c r="A21" s="1">
        <v>15</v>
      </c>
      <c r="B21" s="8">
        <v>3.3402777777777781E-2</v>
      </c>
      <c r="C21" s="26">
        <f t="shared" si="3"/>
        <v>48.100000000000009</v>
      </c>
      <c r="D21" s="26">
        <f t="shared" si="1"/>
        <v>38.408193747999576</v>
      </c>
      <c r="E21" s="4">
        <f t="shared" si="0"/>
        <v>0.93730000000000002</v>
      </c>
      <c r="F21" s="20">
        <f t="shared" si="2"/>
        <v>79.850714652805749</v>
      </c>
      <c r="G21" s="1">
        <v>15</v>
      </c>
      <c r="H21" s="20"/>
      <c r="I21" s="42"/>
    </row>
    <row r="22" spans="1:9" x14ac:dyDescent="0.2">
      <c r="A22" s="1">
        <v>16</v>
      </c>
      <c r="B22" s="8">
        <v>3.1018518518518518E-2</v>
      </c>
      <c r="C22" s="26">
        <f t="shared" si="3"/>
        <v>44.666666666666664</v>
      </c>
      <c r="D22" s="26">
        <f t="shared" si="1"/>
        <v>37.743761794925561</v>
      </c>
      <c r="E22" s="4">
        <f t="shared" si="0"/>
        <v>0.95379999999999998</v>
      </c>
      <c r="F22" s="20">
        <f t="shared" si="2"/>
        <v>84.500959242370669</v>
      </c>
      <c r="G22" s="1">
        <v>16</v>
      </c>
      <c r="H22" s="20"/>
      <c r="I22" s="42"/>
    </row>
    <row r="23" spans="1:9" x14ac:dyDescent="0.2">
      <c r="A23" s="1">
        <v>17</v>
      </c>
      <c r="B23" s="8">
        <v>3.1539351851851853E-2</v>
      </c>
      <c r="C23" s="26">
        <f t="shared" si="3"/>
        <v>45.416666666666671</v>
      </c>
      <c r="D23" s="26">
        <f t="shared" si="1"/>
        <v>37.101927238998243</v>
      </c>
      <c r="E23" s="4">
        <f t="shared" si="0"/>
        <v>0.97030000000000005</v>
      </c>
      <c r="F23" s="20">
        <f t="shared" si="2"/>
        <v>81.692316856509876</v>
      </c>
      <c r="G23" s="1">
        <v>17</v>
      </c>
      <c r="H23" s="20"/>
      <c r="I23" s="42"/>
    </row>
    <row r="24" spans="1:9" x14ac:dyDescent="0.2">
      <c r="A24" s="1">
        <v>18</v>
      </c>
      <c r="B24" s="8">
        <v>3.1273148148148147E-2</v>
      </c>
      <c r="C24" s="26">
        <f t="shared" si="3"/>
        <v>45.033333333333331</v>
      </c>
      <c r="D24" s="26">
        <f t="shared" si="1"/>
        <v>36.566785170137123</v>
      </c>
      <c r="E24" s="4">
        <f t="shared" si="0"/>
        <v>0.98450000000000004</v>
      </c>
      <c r="F24" s="20">
        <f t="shared" si="2"/>
        <v>81.199374915182361</v>
      </c>
      <c r="G24" s="1">
        <v>18</v>
      </c>
      <c r="H24" s="20"/>
      <c r="I24" s="42"/>
    </row>
    <row r="25" spans="1:9" x14ac:dyDescent="0.2">
      <c r="A25" s="1">
        <v>19</v>
      </c>
      <c r="B25" s="8">
        <v>3.2372685185185185E-2</v>
      </c>
      <c r="C25" s="26">
        <f t="shared" si="3"/>
        <v>46.616666666666667</v>
      </c>
      <c r="D25" s="26">
        <f t="shared" si="1"/>
        <v>36.213660597525397</v>
      </c>
      <c r="E25" s="4">
        <f t="shared" si="0"/>
        <v>0.99409999999999998</v>
      </c>
      <c r="F25" s="20">
        <f t="shared" si="2"/>
        <v>77.683934066911831</v>
      </c>
      <c r="G25" s="1">
        <v>19</v>
      </c>
      <c r="H25" s="20"/>
      <c r="I25" s="42"/>
    </row>
    <row r="26" spans="1:9" x14ac:dyDescent="0.2">
      <c r="A26" s="1">
        <v>20</v>
      </c>
      <c r="B26" s="8">
        <v>3.1863425925925927E-2</v>
      </c>
      <c r="C26" s="26">
        <f t="shared" si="3"/>
        <v>45.883333333333333</v>
      </c>
      <c r="D26" s="26">
        <f t="shared" si="1"/>
        <v>36.028823058446761</v>
      </c>
      <c r="E26" s="4">
        <f t="shared" si="0"/>
        <v>0.99919999999999998</v>
      </c>
      <c r="F26" s="20">
        <f t="shared" si="2"/>
        <v>78.522680112851646</v>
      </c>
      <c r="G26" s="1">
        <v>20</v>
      </c>
      <c r="H26" s="20"/>
    </row>
    <row r="27" spans="1:9" x14ac:dyDescent="0.2">
      <c r="A27" s="1">
        <v>21</v>
      </c>
      <c r="B27" s="8">
        <v>3.3923611111111113E-2</v>
      </c>
      <c r="C27" s="26">
        <f t="shared" si="3"/>
        <v>48.85</v>
      </c>
      <c r="D27" s="26">
        <f t="shared" si="1"/>
        <v>36</v>
      </c>
      <c r="E27" s="4">
        <f t="shared" si="0"/>
        <v>1</v>
      </c>
      <c r="F27" s="20">
        <f t="shared" si="2"/>
        <v>73.694984646878197</v>
      </c>
      <c r="G27" s="1">
        <v>21</v>
      </c>
      <c r="H27" s="20"/>
    </row>
    <row r="28" spans="1:9" x14ac:dyDescent="0.2">
      <c r="A28" s="1">
        <v>22</v>
      </c>
      <c r="B28" s="8">
        <v>2.7858796296296295E-2</v>
      </c>
      <c r="C28" s="26">
        <f t="shared" si="3"/>
        <v>40.116666666666667</v>
      </c>
      <c r="D28" s="26">
        <f t="shared" si="1"/>
        <v>36</v>
      </c>
      <c r="E28" s="4">
        <f t="shared" si="0"/>
        <v>1</v>
      </c>
      <c r="F28" s="20">
        <f t="shared" si="2"/>
        <v>89.738263398421267</v>
      </c>
      <c r="G28" s="1">
        <v>22</v>
      </c>
      <c r="H28" s="20"/>
    </row>
    <row r="29" spans="1:9" x14ac:dyDescent="0.2">
      <c r="A29" s="1">
        <v>23</v>
      </c>
      <c r="B29" s="8">
        <v>2.7696759259259258E-2</v>
      </c>
      <c r="C29" s="26">
        <f t="shared" si="3"/>
        <v>39.883333333333333</v>
      </c>
      <c r="D29" s="26">
        <f t="shared" si="1"/>
        <v>36</v>
      </c>
      <c r="E29" s="4">
        <f t="shared" si="0"/>
        <v>1</v>
      </c>
      <c r="F29" s="20">
        <f t="shared" si="2"/>
        <v>90.263267864605098</v>
      </c>
      <c r="G29" s="1">
        <v>23</v>
      </c>
      <c r="H29" s="20"/>
    </row>
    <row r="30" spans="1:9" x14ac:dyDescent="0.2">
      <c r="A30" s="1">
        <v>24</v>
      </c>
      <c r="B30" s="8">
        <v>2.7303240740740739E-2</v>
      </c>
      <c r="C30" s="26">
        <f t="shared" si="3"/>
        <v>39.316666666666663</v>
      </c>
      <c r="D30" s="26">
        <f t="shared" si="1"/>
        <v>36</v>
      </c>
      <c r="E30" s="4">
        <f t="shared" si="0"/>
        <v>1</v>
      </c>
      <c r="F30" s="20">
        <f t="shared" si="2"/>
        <v>91.564222128020361</v>
      </c>
      <c r="G30" s="1">
        <v>24</v>
      </c>
      <c r="H30" s="20"/>
    </row>
    <row r="31" spans="1:9" x14ac:dyDescent="0.2">
      <c r="A31" s="1">
        <v>25</v>
      </c>
      <c r="B31" s="8">
        <v>2.7939814814814813E-2</v>
      </c>
      <c r="C31" s="26">
        <f t="shared" si="3"/>
        <v>40.233333333333334</v>
      </c>
      <c r="D31" s="26">
        <f t="shared" si="1"/>
        <v>36</v>
      </c>
      <c r="E31" s="4">
        <f t="shared" si="0"/>
        <v>1</v>
      </c>
      <c r="F31" s="20">
        <f t="shared" si="2"/>
        <v>89.478044739022366</v>
      </c>
      <c r="G31" s="1">
        <v>25</v>
      </c>
      <c r="H31" s="20"/>
    </row>
    <row r="32" spans="1:9" x14ac:dyDescent="0.2">
      <c r="A32" s="1">
        <v>26</v>
      </c>
      <c r="B32" s="8">
        <v>2.7314814814814816E-2</v>
      </c>
      <c r="C32" s="26">
        <f t="shared" si="3"/>
        <v>39.333333333333336</v>
      </c>
      <c r="D32" s="26">
        <f t="shared" si="1"/>
        <v>36</v>
      </c>
      <c r="E32" s="4">
        <f>1-IF(A32&gt;=H$3,0,IF(A32&gt;=H$4,F$3*(A32-H$3)^2,F$2+F$4*(H$4-A32)+(A32&lt;H$5)*F$5*(H$5-A32)^2))</f>
        <v>1</v>
      </c>
      <c r="F32" s="20">
        <f t="shared" si="2"/>
        <v>91.52542372881355</v>
      </c>
      <c r="G32" s="1">
        <v>26</v>
      </c>
      <c r="H32" s="20"/>
    </row>
    <row r="33" spans="1:9" x14ac:dyDescent="0.2">
      <c r="A33" s="1">
        <v>27</v>
      </c>
      <c r="B33" s="8">
        <v>2.7372685185185184E-2</v>
      </c>
      <c r="C33" s="26">
        <f t="shared" si="3"/>
        <v>39.416666666666664</v>
      </c>
      <c r="D33" s="26">
        <f t="shared" si="1"/>
        <v>36</v>
      </c>
      <c r="E33" s="4">
        <f>1-IF(A33&gt;=H$3,0,IF(A33&gt;=H$4,F$3*(A33-H$3)^2,F$2+F$4*(H$4-A33)+(A33&lt;H$5)*F$5*(H$5-A33)^2))</f>
        <v>1</v>
      </c>
      <c r="F33" s="20">
        <f t="shared" si="2"/>
        <v>91.331923890063422</v>
      </c>
      <c r="G33" s="1">
        <v>27</v>
      </c>
      <c r="H33" s="20"/>
    </row>
    <row r="34" spans="1:9" x14ac:dyDescent="0.2">
      <c r="A34" s="1">
        <v>28</v>
      </c>
      <c r="B34" s="8">
        <v>2.8009259259259258E-2</v>
      </c>
      <c r="C34" s="26">
        <f t="shared" si="3"/>
        <v>40.333333333333329</v>
      </c>
      <c r="D34" s="26">
        <f t="shared" si="1"/>
        <v>36.003600360036003</v>
      </c>
      <c r="E34" s="4">
        <f t="shared" ref="E34:E65" si="4">ROUND(1-IF(A34&lt;I$3,0,IF(A34&lt;I$4,G$3*(A34-I$3)^2,G$2+G$4*(A34-I$4)+(A34&gt;I$5)*G$5*(A34-I$5)^2)),4)</f>
        <v>0.99990000000000001</v>
      </c>
      <c r="F34" s="20">
        <f t="shared" si="2"/>
        <v>89.265124859593399</v>
      </c>
      <c r="G34" s="1">
        <v>28</v>
      </c>
      <c r="H34" s="20"/>
    </row>
    <row r="35" spans="1:9" x14ac:dyDescent="0.2">
      <c r="A35" s="1">
        <v>29</v>
      </c>
      <c r="B35" s="8">
        <v>2.7523148148148147E-2</v>
      </c>
      <c r="C35" s="26">
        <f t="shared" si="3"/>
        <v>39.633333333333333</v>
      </c>
      <c r="D35" s="26">
        <f t="shared" si="1"/>
        <v>36.018009004502247</v>
      </c>
      <c r="E35" s="4">
        <f t="shared" si="4"/>
        <v>0.99950000000000006</v>
      </c>
      <c r="F35" s="20">
        <f t="shared" si="2"/>
        <v>90.878071500005674</v>
      </c>
      <c r="G35" s="1">
        <v>29</v>
      </c>
      <c r="H35" s="20"/>
    </row>
    <row r="36" spans="1:9" x14ac:dyDescent="0.2">
      <c r="A36" s="1">
        <v>30</v>
      </c>
      <c r="B36" s="8">
        <v>2.837962962962963E-2</v>
      </c>
      <c r="C36" s="26">
        <f t="shared" si="3"/>
        <v>40.866666666666667</v>
      </c>
      <c r="D36" s="26">
        <f t="shared" si="1"/>
        <v>36.054081121682522</v>
      </c>
      <c r="E36" s="4">
        <f t="shared" si="4"/>
        <v>0.99850000000000005</v>
      </c>
      <c r="F36" s="20">
        <f t="shared" si="2"/>
        <v>88.223689531033898</v>
      </c>
      <c r="G36" s="1">
        <v>30</v>
      </c>
      <c r="H36" s="20"/>
    </row>
    <row r="37" spans="1:9" x14ac:dyDescent="0.2">
      <c r="A37" s="1">
        <v>31</v>
      </c>
      <c r="B37" s="8">
        <v>2.7615740740740739E-2</v>
      </c>
      <c r="C37" s="26">
        <f t="shared" si="3"/>
        <v>39.766666666666666</v>
      </c>
      <c r="D37" s="26">
        <f t="shared" si="1"/>
        <v>36.104703640557616</v>
      </c>
      <c r="E37" s="4">
        <f t="shared" si="4"/>
        <v>0.99709999999999999</v>
      </c>
      <c r="F37" s="20">
        <f t="shared" si="2"/>
        <v>90.79137545823373</v>
      </c>
      <c r="G37" s="1">
        <v>31</v>
      </c>
      <c r="H37" s="20"/>
      <c r="I37" s="42"/>
    </row>
    <row r="38" spans="1:9" x14ac:dyDescent="0.2">
      <c r="A38" s="1">
        <v>32</v>
      </c>
      <c r="B38" s="8">
        <v>2.7245370370370371E-2</v>
      </c>
      <c r="C38" s="26">
        <f t="shared" si="3"/>
        <v>39.233333333333334</v>
      </c>
      <c r="D38" s="26">
        <f t="shared" si="1"/>
        <v>36.169998995277808</v>
      </c>
      <c r="E38" s="4">
        <f t="shared" si="4"/>
        <v>0.99529999999999996</v>
      </c>
      <c r="F38" s="20">
        <f t="shared" si="2"/>
        <v>92.192011032993562</v>
      </c>
      <c r="G38" s="1">
        <v>32</v>
      </c>
      <c r="H38" s="20"/>
    </row>
    <row r="39" spans="1:9" x14ac:dyDescent="0.2">
      <c r="A39" s="1">
        <v>33</v>
      </c>
      <c r="B39" s="8">
        <v>2.795138888888889E-2</v>
      </c>
      <c r="C39" s="26">
        <f t="shared" si="3"/>
        <v>40.25</v>
      </c>
      <c r="D39" s="26">
        <f t="shared" si="1"/>
        <v>36.257427736932222</v>
      </c>
      <c r="E39" s="4">
        <f t="shared" si="4"/>
        <v>0.9929</v>
      </c>
      <c r="F39" s="20">
        <f t="shared" si="2"/>
        <v>90.080565806042785</v>
      </c>
      <c r="G39" s="1">
        <v>33</v>
      </c>
      <c r="H39" s="20"/>
    </row>
    <row r="40" spans="1:9" x14ac:dyDescent="0.2">
      <c r="A40" s="1">
        <v>34</v>
      </c>
      <c r="B40" s="8">
        <v>2.7256944444444445E-2</v>
      </c>
      <c r="C40" s="26">
        <f t="shared" si="3"/>
        <v>39.25</v>
      </c>
      <c r="D40" s="26">
        <f t="shared" si="1"/>
        <v>36.356291658250861</v>
      </c>
      <c r="E40" s="4">
        <f t="shared" si="4"/>
        <v>0.99019999999999997</v>
      </c>
      <c r="F40" s="20">
        <f t="shared" si="2"/>
        <v>92.627494670702831</v>
      </c>
      <c r="G40" s="1">
        <v>34</v>
      </c>
      <c r="H40" s="20"/>
    </row>
    <row r="41" spans="1:9" x14ac:dyDescent="0.2">
      <c r="A41" s="1">
        <v>35</v>
      </c>
      <c r="B41" s="8">
        <v>2.8321759259259258E-2</v>
      </c>
      <c r="C41" s="26">
        <f t="shared" si="3"/>
        <v>40.783333333333331</v>
      </c>
      <c r="D41" s="26">
        <f t="shared" si="1"/>
        <v>36.477859965548689</v>
      </c>
      <c r="E41" s="4">
        <f t="shared" si="4"/>
        <v>0.9869</v>
      </c>
      <c r="F41" s="20">
        <f t="shared" si="2"/>
        <v>89.443056719776109</v>
      </c>
      <c r="G41" s="1">
        <v>35</v>
      </c>
      <c r="H41" s="20"/>
    </row>
    <row r="42" spans="1:9" x14ac:dyDescent="0.2">
      <c r="A42" s="1">
        <v>36</v>
      </c>
      <c r="B42" s="8">
        <v>2.8090277777777777E-2</v>
      </c>
      <c r="C42" s="26">
        <f t="shared" si="3"/>
        <v>40.449999999999996</v>
      </c>
      <c r="D42" s="26">
        <f t="shared" si="1"/>
        <v>36.615134255492272</v>
      </c>
      <c r="E42" s="4">
        <f t="shared" si="4"/>
        <v>0.98319999999999996</v>
      </c>
      <c r="F42" s="20">
        <f t="shared" si="2"/>
        <v>90.519491360920341</v>
      </c>
      <c r="G42" s="1">
        <v>36</v>
      </c>
      <c r="H42" s="20"/>
    </row>
    <row r="43" spans="1:9" x14ac:dyDescent="0.2">
      <c r="A43" s="1">
        <v>37</v>
      </c>
      <c r="B43" s="8">
        <v>2.7800925925925927E-2</v>
      </c>
      <c r="C43" s="26">
        <f t="shared" si="3"/>
        <v>40.033333333333331</v>
      </c>
      <c r="D43" s="26">
        <f t="shared" ref="D43:D74" si="5">E$4/E43</f>
        <v>36.77221654749745</v>
      </c>
      <c r="E43" s="4">
        <f t="shared" si="4"/>
        <v>0.97899999999999998</v>
      </c>
      <c r="F43" s="20">
        <f t="shared" ref="F43:F74" si="6">100*(D43/C43)</f>
        <v>91.853996371767153</v>
      </c>
      <c r="G43" s="1">
        <v>37</v>
      </c>
      <c r="H43" s="20"/>
    </row>
    <row r="44" spans="1:9" x14ac:dyDescent="0.2">
      <c r="A44" s="1">
        <v>38</v>
      </c>
      <c r="B44" s="8">
        <v>2.7002314814814816E-2</v>
      </c>
      <c r="C44" s="26">
        <f t="shared" si="3"/>
        <v>38.883333333333333</v>
      </c>
      <c r="D44" s="26">
        <f t="shared" si="5"/>
        <v>36.949604844503746</v>
      </c>
      <c r="E44" s="4">
        <f t="shared" si="4"/>
        <v>0.97430000000000005</v>
      </c>
      <c r="F44" s="20">
        <f t="shared" si="6"/>
        <v>95.026844863704454</v>
      </c>
      <c r="G44" s="1">
        <v>38</v>
      </c>
      <c r="H44" s="20"/>
    </row>
    <row r="45" spans="1:9" x14ac:dyDescent="0.2">
      <c r="A45" s="1">
        <v>39</v>
      </c>
      <c r="B45" s="8">
        <v>2.8171296296296295E-2</v>
      </c>
      <c r="C45" s="26">
        <f t="shared" si="3"/>
        <v>40.566666666666663</v>
      </c>
      <c r="D45" s="26">
        <f t="shared" si="5"/>
        <v>37.144036318613288</v>
      </c>
      <c r="E45" s="4">
        <f t="shared" si="4"/>
        <v>0.96919999999999995</v>
      </c>
      <c r="F45" s="20">
        <f t="shared" si="6"/>
        <v>91.562949018767355</v>
      </c>
      <c r="G45" s="1">
        <v>39</v>
      </c>
      <c r="H45" s="20"/>
    </row>
    <row r="46" spans="1:9" x14ac:dyDescent="0.2">
      <c r="A46" s="1">
        <v>40</v>
      </c>
      <c r="B46" s="8">
        <v>2.9363425925925925E-2</v>
      </c>
      <c r="C46" s="26">
        <f t="shared" si="3"/>
        <v>42.283333333333331</v>
      </c>
      <c r="D46" s="26">
        <f t="shared" si="5"/>
        <v>37.359900373599004</v>
      </c>
      <c r="E46" s="4">
        <f t="shared" si="4"/>
        <v>0.96360000000000001</v>
      </c>
      <c r="F46" s="20">
        <f t="shared" si="6"/>
        <v>88.356090753486015</v>
      </c>
      <c r="G46" s="1">
        <v>40</v>
      </c>
      <c r="H46" s="20"/>
    </row>
    <row r="47" spans="1:9" x14ac:dyDescent="0.2">
      <c r="A47" s="1">
        <v>41</v>
      </c>
      <c r="B47" s="8">
        <v>2.9710648148148149E-2</v>
      </c>
      <c r="C47" s="26">
        <f t="shared" si="3"/>
        <v>42.783333333333331</v>
      </c>
      <c r="D47" s="26">
        <f t="shared" si="5"/>
        <v>37.593984962406012</v>
      </c>
      <c r="E47" s="4">
        <f t="shared" si="4"/>
        <v>0.95760000000000001</v>
      </c>
      <c r="F47" s="20">
        <f t="shared" si="6"/>
        <v>87.870630999001193</v>
      </c>
      <c r="G47" s="1">
        <v>41</v>
      </c>
      <c r="H47" s="20"/>
    </row>
    <row r="48" spans="1:9" x14ac:dyDescent="0.2">
      <c r="A48" s="1">
        <v>42</v>
      </c>
      <c r="B48" s="8">
        <v>2.931712962962963E-2</v>
      </c>
      <c r="C48" s="26">
        <f t="shared" si="3"/>
        <v>42.216666666666669</v>
      </c>
      <c r="D48" s="26">
        <f t="shared" si="5"/>
        <v>37.850909473241515</v>
      </c>
      <c r="E48" s="4">
        <f t="shared" si="4"/>
        <v>0.95109999999999995</v>
      </c>
      <c r="F48" s="20">
        <f t="shared" si="6"/>
        <v>89.658688053473782</v>
      </c>
      <c r="G48" s="1">
        <v>42</v>
      </c>
      <c r="H48" s="20"/>
    </row>
    <row r="49" spans="1:8" x14ac:dyDescent="0.2">
      <c r="A49" s="1">
        <v>43</v>
      </c>
      <c r="B49" s="8">
        <v>2.960648148148148E-2</v>
      </c>
      <c r="C49" s="26">
        <f t="shared" si="3"/>
        <v>42.633333333333333</v>
      </c>
      <c r="D49" s="26">
        <f t="shared" si="5"/>
        <v>38.131553860819828</v>
      </c>
      <c r="E49" s="4">
        <f t="shared" si="4"/>
        <v>0.94410000000000005</v>
      </c>
      <c r="F49" s="20">
        <f t="shared" si="6"/>
        <v>89.440704912008982</v>
      </c>
      <c r="G49" s="1">
        <v>43</v>
      </c>
      <c r="H49" s="20"/>
    </row>
    <row r="50" spans="1:8" x14ac:dyDescent="0.2">
      <c r="A50" s="1">
        <v>44</v>
      </c>
      <c r="B50" s="8">
        <v>3.0092592592592591E-2</v>
      </c>
      <c r="C50" s="26">
        <f t="shared" si="3"/>
        <v>43.333333333333329</v>
      </c>
      <c r="D50" s="26">
        <f t="shared" si="5"/>
        <v>38.432795985907973</v>
      </c>
      <c r="E50" s="4">
        <f t="shared" si="4"/>
        <v>0.93669999999999998</v>
      </c>
      <c r="F50" s="20">
        <f t="shared" si="6"/>
        <v>88.691067659787635</v>
      </c>
      <c r="G50" s="1">
        <v>44</v>
      </c>
      <c r="H50" s="20"/>
    </row>
    <row r="51" spans="1:8" x14ac:dyDescent="0.2">
      <c r="A51" s="1">
        <v>45</v>
      </c>
      <c r="B51" s="8">
        <v>3.0300925925925926E-2</v>
      </c>
      <c r="C51" s="26">
        <f t="shared" si="3"/>
        <v>43.633333333333333</v>
      </c>
      <c r="D51" s="26">
        <f t="shared" si="5"/>
        <v>38.759689922480625</v>
      </c>
      <c r="E51" s="4">
        <f t="shared" si="4"/>
        <v>0.92879999999999996</v>
      </c>
      <c r="F51" s="20">
        <f t="shared" si="6"/>
        <v>88.830458187503353</v>
      </c>
      <c r="G51" s="1">
        <v>45</v>
      </c>
      <c r="H51" s="20"/>
    </row>
    <row r="52" spans="1:8" x14ac:dyDescent="0.2">
      <c r="A52" s="1">
        <v>46</v>
      </c>
      <c r="B52" s="8">
        <v>3.1435185185185184E-2</v>
      </c>
      <c r="C52" s="26">
        <f t="shared" si="3"/>
        <v>45.266666666666666</v>
      </c>
      <c r="D52" s="26">
        <f t="shared" si="5"/>
        <v>39.113428943937421</v>
      </c>
      <c r="E52" s="4">
        <f t="shared" si="4"/>
        <v>0.9204</v>
      </c>
      <c r="F52" s="20">
        <f t="shared" si="6"/>
        <v>86.406691334176926</v>
      </c>
      <c r="G52" s="1">
        <v>46</v>
      </c>
      <c r="H52" s="20"/>
    </row>
    <row r="53" spans="1:8" x14ac:dyDescent="0.2">
      <c r="A53" s="1">
        <v>47</v>
      </c>
      <c r="B53" s="8">
        <v>3.1678240740740743E-2</v>
      </c>
      <c r="C53" s="26">
        <f t="shared" si="3"/>
        <v>45.616666666666667</v>
      </c>
      <c r="D53" s="26">
        <f t="shared" si="5"/>
        <v>39.49100482667837</v>
      </c>
      <c r="E53" s="4">
        <f t="shared" si="4"/>
        <v>0.91159999999999997</v>
      </c>
      <c r="F53" s="20">
        <f t="shared" si="6"/>
        <v>86.57143915238224</v>
      </c>
      <c r="G53" s="1">
        <v>47</v>
      </c>
      <c r="H53" s="20"/>
    </row>
    <row r="54" spans="1:8" x14ac:dyDescent="0.2">
      <c r="A54" s="1">
        <v>48</v>
      </c>
      <c r="B54" s="8">
        <v>3.2395833333333332E-2</v>
      </c>
      <c r="C54" s="26">
        <f t="shared" si="3"/>
        <v>46.65</v>
      </c>
      <c r="D54" s="26">
        <f t="shared" si="5"/>
        <v>39.898038346447969</v>
      </c>
      <c r="E54" s="4">
        <f t="shared" si="4"/>
        <v>0.90229999999999999</v>
      </c>
      <c r="F54" s="20">
        <f t="shared" si="6"/>
        <v>85.526341578666603</v>
      </c>
      <c r="G54" s="1">
        <v>48</v>
      </c>
      <c r="H54" s="20"/>
    </row>
    <row r="55" spans="1:8" x14ac:dyDescent="0.2">
      <c r="A55" s="1">
        <v>49</v>
      </c>
      <c r="B55" s="8">
        <v>3.5729166666666666E-2</v>
      </c>
      <c r="C55" s="26">
        <f t="shared" si="3"/>
        <v>51.449999999999996</v>
      </c>
      <c r="D55" s="26">
        <f t="shared" si="5"/>
        <v>40.336134453781511</v>
      </c>
      <c r="E55" s="4">
        <f t="shared" si="4"/>
        <v>0.89249999999999996</v>
      </c>
      <c r="F55" s="20">
        <f t="shared" si="6"/>
        <v>78.398706421344059</v>
      </c>
      <c r="G55" s="1">
        <v>49</v>
      </c>
      <c r="H55" s="20"/>
    </row>
    <row r="56" spans="1:8" x14ac:dyDescent="0.2">
      <c r="A56" s="1">
        <v>50</v>
      </c>
      <c r="B56" s="8">
        <v>3.2280092592592589E-2</v>
      </c>
      <c r="C56" s="26">
        <f t="shared" si="3"/>
        <v>46.483333333333327</v>
      </c>
      <c r="D56" s="26">
        <f t="shared" si="5"/>
        <v>40.793201133144478</v>
      </c>
      <c r="E56" s="4">
        <f t="shared" si="4"/>
        <v>0.88249999999999995</v>
      </c>
      <c r="F56" s="20">
        <f t="shared" si="6"/>
        <v>87.758769020748261</v>
      </c>
      <c r="G56" s="1">
        <v>50</v>
      </c>
      <c r="H56" s="20"/>
    </row>
    <row r="57" spans="1:8" x14ac:dyDescent="0.2">
      <c r="A57" s="1">
        <v>51</v>
      </c>
      <c r="B57" s="8">
        <v>3.2418981481481479E-2</v>
      </c>
      <c r="C57" s="26">
        <f t="shared" si="3"/>
        <v>46.68333333333333</v>
      </c>
      <c r="D57" s="26">
        <f t="shared" si="5"/>
        <v>41.265474552957365</v>
      </c>
      <c r="E57" s="4">
        <f t="shared" si="4"/>
        <v>0.87239999999999995</v>
      </c>
      <c r="F57" s="20">
        <f t="shared" si="6"/>
        <v>88.394447453675184</v>
      </c>
      <c r="G57" s="1">
        <v>51</v>
      </c>
      <c r="H57" s="20"/>
    </row>
    <row r="58" spans="1:8" x14ac:dyDescent="0.2">
      <c r="A58" s="1">
        <v>52</v>
      </c>
      <c r="B58" s="8">
        <v>3.1203703703703702E-2</v>
      </c>
      <c r="C58" s="26">
        <f t="shared" si="3"/>
        <v>44.93333333333333</v>
      </c>
      <c r="D58" s="26">
        <f t="shared" si="5"/>
        <v>41.743970315398883</v>
      </c>
      <c r="E58" s="4">
        <f t="shared" si="4"/>
        <v>0.86240000000000006</v>
      </c>
      <c r="F58" s="20">
        <f t="shared" si="6"/>
        <v>92.902011087682979</v>
      </c>
      <c r="G58" s="1">
        <v>52</v>
      </c>
      <c r="H58" s="20"/>
    </row>
    <row r="59" spans="1:8" x14ac:dyDescent="0.2">
      <c r="A59" s="1">
        <v>53</v>
      </c>
      <c r="B59" s="8">
        <v>3.4618055555555555E-2</v>
      </c>
      <c r="C59" s="26">
        <f t="shared" si="3"/>
        <v>49.85</v>
      </c>
      <c r="D59" s="26">
        <f t="shared" si="5"/>
        <v>42.238648363252381</v>
      </c>
      <c r="E59" s="4">
        <f t="shared" si="4"/>
        <v>0.85229999999999995</v>
      </c>
      <c r="F59" s="20">
        <f t="shared" si="6"/>
        <v>84.731491200105069</v>
      </c>
      <c r="G59" s="1">
        <v>53</v>
      </c>
      <c r="H59" s="20"/>
    </row>
    <row r="60" spans="1:8" x14ac:dyDescent="0.2">
      <c r="A60" s="1">
        <v>54</v>
      </c>
      <c r="B60" s="8">
        <v>3.3715277777777775E-2</v>
      </c>
      <c r="C60" s="26">
        <f t="shared" si="3"/>
        <v>48.55</v>
      </c>
      <c r="D60" s="26">
        <f t="shared" si="5"/>
        <v>42.740116348094503</v>
      </c>
      <c r="E60" s="4">
        <f t="shared" si="4"/>
        <v>0.84230000000000005</v>
      </c>
      <c r="F60" s="20">
        <f t="shared" si="6"/>
        <v>88.033195361677656</v>
      </c>
      <c r="G60" s="1">
        <v>54</v>
      </c>
      <c r="H60" s="20"/>
    </row>
    <row r="61" spans="1:8" x14ac:dyDescent="0.2">
      <c r="A61" s="1">
        <v>55</v>
      </c>
      <c r="B61" s="8">
        <v>3.4525462962962966E-2</v>
      </c>
      <c r="C61" s="26">
        <f t="shared" si="3"/>
        <v>49.716666666666669</v>
      </c>
      <c r="D61" s="26">
        <f t="shared" si="5"/>
        <v>43.258832011535688</v>
      </c>
      <c r="E61" s="4">
        <f t="shared" si="4"/>
        <v>0.83220000000000005</v>
      </c>
      <c r="F61" s="20">
        <f t="shared" si="6"/>
        <v>87.010724796920584</v>
      </c>
      <c r="G61" s="1">
        <v>55</v>
      </c>
      <c r="H61" s="20"/>
    </row>
    <row r="62" spans="1:8" x14ac:dyDescent="0.2">
      <c r="A62" s="1">
        <v>56</v>
      </c>
      <c r="B62" s="8">
        <v>3.8043981481481484E-2</v>
      </c>
      <c r="C62" s="26">
        <f t="shared" si="3"/>
        <v>54.783333333333339</v>
      </c>
      <c r="D62" s="26">
        <f t="shared" si="5"/>
        <v>43.784967161274629</v>
      </c>
      <c r="E62" s="4">
        <f t="shared" si="4"/>
        <v>0.82220000000000004</v>
      </c>
      <c r="F62" s="20">
        <f t="shared" si="6"/>
        <v>79.923882862077207</v>
      </c>
      <c r="G62" s="1">
        <v>56</v>
      </c>
      <c r="H62" s="20"/>
    </row>
    <row r="63" spans="1:8" x14ac:dyDescent="0.2">
      <c r="A63" s="1">
        <v>57</v>
      </c>
      <c r="B63" s="8">
        <v>3.5324074074074077E-2</v>
      </c>
      <c r="C63" s="26">
        <f t="shared" si="3"/>
        <v>50.866666666666674</v>
      </c>
      <c r="D63" s="26">
        <f t="shared" si="5"/>
        <v>44.329516069449575</v>
      </c>
      <c r="E63" s="4">
        <f t="shared" si="4"/>
        <v>0.81210000000000004</v>
      </c>
      <c r="F63" s="20">
        <f t="shared" si="6"/>
        <v>87.148458852128911</v>
      </c>
      <c r="G63" s="1">
        <v>57</v>
      </c>
      <c r="H63" s="20"/>
    </row>
    <row r="64" spans="1:8" x14ac:dyDescent="0.2">
      <c r="A64" s="1">
        <v>58</v>
      </c>
      <c r="B64" s="8">
        <v>3.7962962962962962E-2</v>
      </c>
      <c r="C64" s="26">
        <f t="shared" si="3"/>
        <v>54.666666666666664</v>
      </c>
      <c r="D64" s="26">
        <f t="shared" si="5"/>
        <v>44.88218426630096</v>
      </c>
      <c r="E64" s="4">
        <f t="shared" si="4"/>
        <v>0.80210000000000004</v>
      </c>
      <c r="F64" s="20">
        <f t="shared" si="6"/>
        <v>82.10155658469688</v>
      </c>
      <c r="G64" s="1">
        <v>58</v>
      </c>
      <c r="H64" s="20"/>
    </row>
    <row r="65" spans="1:8" x14ac:dyDescent="0.2">
      <c r="A65" s="1">
        <v>59</v>
      </c>
      <c r="B65" s="8">
        <v>3.591435185185185E-2</v>
      </c>
      <c r="C65" s="26">
        <f t="shared" si="3"/>
        <v>51.716666666666661</v>
      </c>
      <c r="D65" s="26">
        <f t="shared" si="5"/>
        <v>45.454545454545453</v>
      </c>
      <c r="E65" s="4">
        <f t="shared" si="4"/>
        <v>0.79200000000000004</v>
      </c>
      <c r="F65" s="20">
        <f t="shared" si="6"/>
        <v>87.891483315266754</v>
      </c>
      <c r="G65" s="1">
        <v>59</v>
      </c>
      <c r="H65" s="20"/>
    </row>
    <row r="66" spans="1:8" x14ac:dyDescent="0.2">
      <c r="A66" s="1">
        <v>60</v>
      </c>
      <c r="B66" s="8">
        <v>3.528935185185185E-2</v>
      </c>
      <c r="C66" s="26">
        <f t="shared" si="3"/>
        <v>50.816666666666663</v>
      </c>
      <c r="D66" s="26">
        <f t="shared" si="5"/>
        <v>46.035805626598467</v>
      </c>
      <c r="E66" s="4">
        <f t="shared" ref="E66:E97" si="7">ROUND(1-IF(A66&lt;I$3,0,IF(A66&lt;I$4,G$3*(A66-I$3)^2,G$2+G$4*(A66-I$4)+(A66&gt;I$5)*G$5*(A66-I$5)^2)),4)</f>
        <v>0.78200000000000003</v>
      </c>
      <c r="F66" s="20">
        <f t="shared" si="6"/>
        <v>90.591942853260349</v>
      </c>
      <c r="G66" s="1">
        <v>60</v>
      </c>
      <c r="H66" s="20"/>
    </row>
    <row r="67" spans="1:8" x14ac:dyDescent="0.2">
      <c r="A67" s="1">
        <v>61</v>
      </c>
      <c r="B67" s="8">
        <v>4.4062499999999998E-2</v>
      </c>
      <c r="C67" s="26">
        <f t="shared" si="3"/>
        <v>63.449999999999996</v>
      </c>
      <c r="D67" s="26">
        <f t="shared" si="5"/>
        <v>46.638165565487753</v>
      </c>
      <c r="E67" s="4">
        <f t="shared" si="7"/>
        <v>0.77190000000000003</v>
      </c>
      <c r="F67" s="20">
        <f t="shared" si="6"/>
        <v>73.503807037805757</v>
      </c>
      <c r="G67" s="1">
        <v>61</v>
      </c>
      <c r="H67" s="20"/>
    </row>
    <row r="68" spans="1:8" x14ac:dyDescent="0.2">
      <c r="A68" s="1">
        <v>62</v>
      </c>
      <c r="B68" s="8">
        <v>3.829861111111111E-2</v>
      </c>
      <c r="C68" s="26">
        <f t="shared" si="3"/>
        <v>55.15</v>
      </c>
      <c r="D68" s="26">
        <f t="shared" si="5"/>
        <v>47.256497768443161</v>
      </c>
      <c r="E68" s="4">
        <f t="shared" si="7"/>
        <v>0.76180000000000003</v>
      </c>
      <c r="F68" s="20">
        <f t="shared" si="6"/>
        <v>85.687212635436381</v>
      </c>
      <c r="G68" s="1">
        <v>62</v>
      </c>
      <c r="H68" s="20"/>
    </row>
    <row r="69" spans="1:8" x14ac:dyDescent="0.2">
      <c r="A69" s="1">
        <v>63</v>
      </c>
      <c r="B69" s="8">
        <v>3.8252314814814815E-2</v>
      </c>
      <c r="C69" s="26">
        <f t="shared" si="3"/>
        <v>55.083333333333336</v>
      </c>
      <c r="D69" s="26">
        <f t="shared" si="5"/>
        <v>47.885075818036711</v>
      </c>
      <c r="E69" s="4">
        <f t="shared" si="7"/>
        <v>0.75180000000000002</v>
      </c>
      <c r="F69" s="20">
        <f t="shared" si="6"/>
        <v>86.932058973742883</v>
      </c>
      <c r="G69" s="1">
        <v>63</v>
      </c>
      <c r="H69" s="20"/>
    </row>
    <row r="70" spans="1:8" x14ac:dyDescent="0.2">
      <c r="A70" s="1">
        <v>64</v>
      </c>
      <c r="B70" s="8">
        <v>4.0023148148148148E-2</v>
      </c>
      <c r="C70" s="26">
        <f t="shared" si="3"/>
        <v>57.633333333333333</v>
      </c>
      <c r="D70" s="26">
        <f t="shared" si="5"/>
        <v>48.537144398004585</v>
      </c>
      <c r="E70" s="4">
        <f t="shared" si="7"/>
        <v>0.74170000000000003</v>
      </c>
      <c r="F70" s="20">
        <f t="shared" si="6"/>
        <v>84.217138920771404</v>
      </c>
      <c r="G70" s="1">
        <v>64</v>
      </c>
      <c r="H70" s="20"/>
    </row>
    <row r="71" spans="1:8" x14ac:dyDescent="0.2">
      <c r="A71" s="1">
        <v>65</v>
      </c>
      <c r="B71" s="8">
        <v>4.0821759259259259E-2</v>
      </c>
      <c r="C71" s="26">
        <f t="shared" si="3"/>
        <v>58.783333333333331</v>
      </c>
      <c r="D71" s="26">
        <f t="shared" si="5"/>
        <v>49.200492004920051</v>
      </c>
      <c r="E71" s="4">
        <f t="shared" si="7"/>
        <v>0.73170000000000002</v>
      </c>
      <c r="F71" s="20">
        <f t="shared" si="6"/>
        <v>83.698030062239951</v>
      </c>
      <c r="G71" s="1">
        <v>65</v>
      </c>
      <c r="H71" s="20"/>
    </row>
    <row r="72" spans="1:8" x14ac:dyDescent="0.2">
      <c r="A72" s="1">
        <v>66</v>
      </c>
      <c r="B72" s="8">
        <v>4.4641203703703704E-2</v>
      </c>
      <c r="C72" s="26">
        <f t="shared" si="3"/>
        <v>64.283333333333331</v>
      </c>
      <c r="D72" s="26">
        <f t="shared" si="5"/>
        <v>49.889135254988915</v>
      </c>
      <c r="E72" s="4">
        <f t="shared" si="7"/>
        <v>0.72160000000000002</v>
      </c>
      <c r="F72" s="20">
        <f t="shared" si="6"/>
        <v>77.608195885385925</v>
      </c>
      <c r="G72" s="1">
        <v>66</v>
      </c>
      <c r="H72" s="20"/>
    </row>
    <row r="73" spans="1:8" x14ac:dyDescent="0.2">
      <c r="A73" s="1">
        <v>67</v>
      </c>
      <c r="B73" s="8">
        <v>4.4918981481481483E-2</v>
      </c>
      <c r="C73" s="26">
        <f t="shared" si="3"/>
        <v>64.683333333333337</v>
      </c>
      <c r="D73" s="26">
        <f t="shared" si="5"/>
        <v>50.590219224283302</v>
      </c>
      <c r="E73" s="4">
        <f t="shared" si="7"/>
        <v>0.71160000000000001</v>
      </c>
      <c r="F73" s="20">
        <f t="shared" si="6"/>
        <v>78.21214000146864</v>
      </c>
      <c r="G73" s="1">
        <v>67</v>
      </c>
      <c r="H73" s="20"/>
    </row>
    <row r="74" spans="1:8" x14ac:dyDescent="0.2">
      <c r="A74" s="1">
        <v>68</v>
      </c>
      <c r="B74" s="8">
        <v>4.715277777777778E-2</v>
      </c>
      <c r="C74" s="26">
        <f t="shared" si="3"/>
        <v>67.900000000000006</v>
      </c>
      <c r="D74" s="26">
        <f t="shared" si="5"/>
        <v>51.318602993585174</v>
      </c>
      <c r="E74" s="4">
        <f t="shared" si="7"/>
        <v>0.70150000000000001</v>
      </c>
      <c r="F74" s="20">
        <f t="shared" si="6"/>
        <v>75.579680402923671</v>
      </c>
      <c r="G74" s="1">
        <v>68</v>
      </c>
      <c r="H74" s="20"/>
    </row>
    <row r="75" spans="1:8" x14ac:dyDescent="0.2">
      <c r="A75" s="1">
        <v>69</v>
      </c>
      <c r="B75" s="8">
        <v>4.2453703703703702E-2</v>
      </c>
      <c r="C75" s="26">
        <f t="shared" si="3"/>
        <v>61.133333333333333</v>
      </c>
      <c r="D75" s="26">
        <f t="shared" ref="D75:D106" si="8">E$4/E75</f>
        <v>52.060737527114966</v>
      </c>
      <c r="E75" s="4">
        <f t="shared" si="7"/>
        <v>0.6915</v>
      </c>
      <c r="F75" s="20">
        <f t="shared" ref="F75:F85" si="9">100*(D75/C75)</f>
        <v>85.159330742281853</v>
      </c>
      <c r="G75" s="1">
        <v>69</v>
      </c>
      <c r="H75" s="20"/>
    </row>
    <row r="76" spans="1:8" x14ac:dyDescent="0.2">
      <c r="A76" s="1">
        <v>70</v>
      </c>
      <c r="B76" s="8">
        <v>4.0532407407407406E-2</v>
      </c>
      <c r="C76" s="26">
        <f t="shared" si="3"/>
        <v>58.366666666666667</v>
      </c>
      <c r="D76" s="26">
        <f t="shared" si="8"/>
        <v>52.832403874376283</v>
      </c>
      <c r="E76" s="4">
        <f t="shared" si="7"/>
        <v>0.68140000000000001</v>
      </c>
      <c r="F76" s="20">
        <f t="shared" si="9"/>
        <v>90.518110578600144</v>
      </c>
      <c r="G76" s="1">
        <v>70</v>
      </c>
      <c r="H76" s="20"/>
    </row>
    <row r="77" spans="1:8" x14ac:dyDescent="0.2">
      <c r="A77" s="1">
        <v>71</v>
      </c>
      <c r="B77" s="8">
        <v>4.3020833333333335E-2</v>
      </c>
      <c r="C77" s="26">
        <f t="shared" ref="C77:C85" si="10">B77*1440</f>
        <v>61.95</v>
      </c>
      <c r="D77" s="26">
        <f t="shared" si="8"/>
        <v>53.619302949061662</v>
      </c>
      <c r="E77" s="4">
        <f t="shared" si="7"/>
        <v>0.6714</v>
      </c>
      <c r="F77" s="20">
        <f t="shared" si="9"/>
        <v>86.552547133271446</v>
      </c>
      <c r="G77" s="1">
        <v>71</v>
      </c>
      <c r="H77" s="20"/>
    </row>
    <row r="78" spans="1:8" x14ac:dyDescent="0.2">
      <c r="A78" s="1">
        <v>72</v>
      </c>
      <c r="B78" s="8">
        <v>5.4085648148148147E-2</v>
      </c>
      <c r="C78" s="26">
        <f t="shared" si="10"/>
        <v>77.883333333333326</v>
      </c>
      <c r="D78" s="26">
        <f t="shared" si="8"/>
        <v>54.438227733252681</v>
      </c>
      <c r="E78" s="4">
        <f t="shared" si="7"/>
        <v>0.6613</v>
      </c>
      <c r="F78" s="20">
        <f t="shared" si="9"/>
        <v>69.897146672269656</v>
      </c>
      <c r="G78" s="1">
        <v>72</v>
      </c>
      <c r="H78" s="20"/>
    </row>
    <row r="79" spans="1:8" x14ac:dyDescent="0.2">
      <c r="A79" s="1">
        <v>73</v>
      </c>
      <c r="B79" s="8">
        <v>4.8715277777777781E-2</v>
      </c>
      <c r="C79" s="26">
        <f t="shared" si="10"/>
        <v>70.150000000000006</v>
      </c>
      <c r="D79" s="26">
        <f t="shared" si="8"/>
        <v>55.274067250115152</v>
      </c>
      <c r="E79" s="4">
        <f t="shared" si="7"/>
        <v>0.65129999999999999</v>
      </c>
      <c r="F79" s="20">
        <f t="shared" si="9"/>
        <v>78.79410869581632</v>
      </c>
      <c r="G79" s="1">
        <v>73</v>
      </c>
      <c r="H79" s="20"/>
    </row>
    <row r="80" spans="1:8" x14ac:dyDescent="0.2">
      <c r="A80" s="1">
        <v>74</v>
      </c>
      <c r="B80" s="8">
        <v>5.2789351851851851E-2</v>
      </c>
      <c r="C80" s="26">
        <f t="shared" si="10"/>
        <v>76.016666666666666</v>
      </c>
      <c r="D80" s="26">
        <f t="shared" si="8"/>
        <v>56.144728633811603</v>
      </c>
      <c r="E80" s="4">
        <f t="shared" si="7"/>
        <v>0.64119999999999999</v>
      </c>
      <c r="F80" s="20">
        <f t="shared" si="9"/>
        <v>73.8584459116136</v>
      </c>
      <c r="G80" s="1">
        <v>74</v>
      </c>
      <c r="H80" s="20"/>
    </row>
    <row r="81" spans="1:8" x14ac:dyDescent="0.2">
      <c r="A81" s="1">
        <v>75</v>
      </c>
      <c r="B81" s="8">
        <v>4.8877314814814818E-2</v>
      </c>
      <c r="C81" s="26">
        <f t="shared" si="10"/>
        <v>70.38333333333334</v>
      </c>
      <c r="D81" s="26">
        <f t="shared" si="8"/>
        <v>57.034220532319395</v>
      </c>
      <c r="E81" s="4">
        <f t="shared" si="7"/>
        <v>0.63119999999999998</v>
      </c>
      <c r="F81" s="20">
        <f t="shared" si="9"/>
        <v>81.033701916627123</v>
      </c>
      <c r="G81" s="1">
        <v>75</v>
      </c>
      <c r="H81" s="20"/>
    </row>
    <row r="82" spans="1:8" x14ac:dyDescent="0.2">
      <c r="A82" s="1">
        <v>76</v>
      </c>
      <c r="B82" s="8">
        <v>4.746527777777778E-2</v>
      </c>
      <c r="C82" s="26">
        <f t="shared" si="10"/>
        <v>68.350000000000009</v>
      </c>
      <c r="D82" s="26">
        <f t="shared" si="8"/>
        <v>57.980351103237233</v>
      </c>
      <c r="E82" s="4">
        <f t="shared" si="7"/>
        <v>0.62090000000000001</v>
      </c>
      <c r="F82" s="20">
        <f t="shared" si="9"/>
        <v>84.828604393909629</v>
      </c>
      <c r="G82" s="1">
        <v>76</v>
      </c>
      <c r="H82" s="20"/>
    </row>
    <row r="83" spans="1:8" x14ac:dyDescent="0.2">
      <c r="A83" s="1">
        <v>77</v>
      </c>
      <c r="B83" s="8">
        <v>4.8912037037037039E-2</v>
      </c>
      <c r="C83" s="26">
        <f t="shared" si="10"/>
        <v>70.433333333333337</v>
      </c>
      <c r="D83" s="26">
        <f t="shared" si="8"/>
        <v>59.035749426041328</v>
      </c>
      <c r="E83" s="4">
        <f t="shared" si="7"/>
        <v>0.60980000000000001</v>
      </c>
      <c r="F83" s="20">
        <f t="shared" si="9"/>
        <v>83.817912105122559</v>
      </c>
      <c r="G83" s="1">
        <v>77</v>
      </c>
      <c r="H83" s="20"/>
    </row>
    <row r="84" spans="1:8" x14ac:dyDescent="0.2">
      <c r="A84" s="1">
        <v>78</v>
      </c>
      <c r="B84" s="8">
        <v>6.581018518518518E-2</v>
      </c>
      <c r="C84" s="26">
        <f t="shared" si="10"/>
        <v>94.766666666666666</v>
      </c>
      <c r="D84" s="26">
        <f t="shared" si="8"/>
        <v>60.200668896321069</v>
      </c>
      <c r="E84" s="4">
        <f t="shared" si="7"/>
        <v>0.59799999999999998</v>
      </c>
      <c r="F84" s="20">
        <f t="shared" si="9"/>
        <v>63.525151842758774</v>
      </c>
      <c r="G84" s="1">
        <v>78</v>
      </c>
      <c r="H84" s="20"/>
    </row>
    <row r="85" spans="1:8" x14ac:dyDescent="0.2">
      <c r="A85" s="1">
        <v>79</v>
      </c>
      <c r="B85" s="8">
        <v>5.3807870370370367E-2</v>
      </c>
      <c r="C85" s="26">
        <f t="shared" si="10"/>
        <v>77.483333333333334</v>
      </c>
      <c r="D85" s="26">
        <f t="shared" si="8"/>
        <v>61.485909479077712</v>
      </c>
      <c r="E85" s="4">
        <f t="shared" si="7"/>
        <v>0.58550000000000002</v>
      </c>
      <c r="F85" s="20">
        <f t="shared" si="9"/>
        <v>79.353722709069956</v>
      </c>
      <c r="G85" s="1">
        <v>79</v>
      </c>
      <c r="H85" s="20"/>
    </row>
    <row r="86" spans="1:8" x14ac:dyDescent="0.2">
      <c r="A86" s="1">
        <v>80</v>
      </c>
      <c r="B86" s="8"/>
      <c r="C86" s="26"/>
      <c r="D86" s="26">
        <f t="shared" si="8"/>
        <v>62.926061877294174</v>
      </c>
      <c r="E86" s="4">
        <f t="shared" si="7"/>
        <v>0.57210000000000005</v>
      </c>
      <c r="F86" s="20"/>
      <c r="G86" s="1">
        <v>80</v>
      </c>
      <c r="H86" s="20"/>
    </row>
    <row r="87" spans="1:8" x14ac:dyDescent="0.2">
      <c r="A87" s="1">
        <v>81</v>
      </c>
      <c r="B87" s="8"/>
      <c r="C87" s="26"/>
      <c r="D87" s="26">
        <f t="shared" si="8"/>
        <v>64.516129032258064</v>
      </c>
      <c r="E87" s="4">
        <f t="shared" si="7"/>
        <v>0.55800000000000005</v>
      </c>
      <c r="F87" s="20"/>
      <c r="G87" s="1">
        <v>81</v>
      </c>
      <c r="H87" s="20"/>
    </row>
    <row r="88" spans="1:8" x14ac:dyDescent="0.2">
      <c r="A88" s="1">
        <v>82</v>
      </c>
      <c r="B88" s="8"/>
      <c r="C88" s="26"/>
      <c r="D88" s="26">
        <f t="shared" si="8"/>
        <v>66.286135150064439</v>
      </c>
      <c r="E88" s="4">
        <f t="shared" si="7"/>
        <v>0.54310000000000003</v>
      </c>
      <c r="F88" s="20"/>
      <c r="G88" s="1">
        <v>82</v>
      </c>
      <c r="H88" s="20"/>
    </row>
    <row r="89" spans="1:8" x14ac:dyDescent="0.2">
      <c r="A89" s="1">
        <v>83</v>
      </c>
      <c r="B89" s="8"/>
      <c r="C89" s="26"/>
      <c r="D89" s="26">
        <f t="shared" si="8"/>
        <v>68.246445497630333</v>
      </c>
      <c r="E89" s="4">
        <f t="shared" si="7"/>
        <v>0.52749999999999997</v>
      </c>
      <c r="F89" s="20"/>
      <c r="G89" s="1">
        <v>83</v>
      </c>
      <c r="H89" s="20"/>
    </row>
    <row r="90" spans="1:8" x14ac:dyDescent="0.2">
      <c r="A90" s="1">
        <v>84</v>
      </c>
      <c r="B90" s="8">
        <v>7.2523148148148142E-2</v>
      </c>
      <c r="C90" s="26">
        <f>B90*1440</f>
        <v>104.43333333333332</v>
      </c>
      <c r="D90" s="26">
        <f t="shared" si="8"/>
        <v>70.450097847358123</v>
      </c>
      <c r="E90" s="4">
        <f t="shared" si="7"/>
        <v>0.51100000000000001</v>
      </c>
      <c r="F90" s="20">
        <f>100*(D90/C90)</f>
        <v>67.459397874904042</v>
      </c>
      <c r="G90" s="1">
        <v>84</v>
      </c>
      <c r="H90" s="20"/>
    </row>
    <row r="91" spans="1:8" x14ac:dyDescent="0.2">
      <c r="A91" s="1">
        <v>85</v>
      </c>
      <c r="B91" s="8"/>
      <c r="C91" s="26"/>
      <c r="D91" s="26">
        <f t="shared" si="8"/>
        <v>72.889248835796721</v>
      </c>
      <c r="E91" s="4">
        <f t="shared" si="7"/>
        <v>0.49390000000000001</v>
      </c>
      <c r="F91" s="20"/>
      <c r="G91" s="1">
        <v>85</v>
      </c>
    </row>
    <row r="92" spans="1:8" x14ac:dyDescent="0.2">
      <c r="A92" s="1">
        <v>86</v>
      </c>
      <c r="B92" s="8"/>
      <c r="C92" s="26"/>
      <c r="D92" s="26">
        <f t="shared" si="8"/>
        <v>75.646144147930244</v>
      </c>
      <c r="E92" s="4">
        <f t="shared" si="7"/>
        <v>0.47589999999999999</v>
      </c>
      <c r="F92" s="20"/>
      <c r="G92" s="1">
        <v>86</v>
      </c>
    </row>
    <row r="93" spans="1:8" x14ac:dyDescent="0.2">
      <c r="A93" s="1">
        <v>87</v>
      </c>
      <c r="B93" s="8"/>
      <c r="C93" s="26"/>
      <c r="D93" s="26">
        <f t="shared" si="8"/>
        <v>78.740157480314963</v>
      </c>
      <c r="E93" s="4">
        <f t="shared" si="7"/>
        <v>0.4572</v>
      </c>
      <c r="F93" s="20"/>
      <c r="G93" s="1">
        <v>87</v>
      </c>
    </row>
    <row r="94" spans="1:8" x14ac:dyDescent="0.2">
      <c r="A94" s="1">
        <v>88</v>
      </c>
      <c r="B94" s="8"/>
      <c r="C94" s="26"/>
      <c r="D94" s="26">
        <f t="shared" si="8"/>
        <v>82.248115147361204</v>
      </c>
      <c r="E94" s="4">
        <f t="shared" si="7"/>
        <v>0.43769999999999998</v>
      </c>
      <c r="F94" s="20"/>
      <c r="G94" s="1">
        <v>88</v>
      </c>
    </row>
    <row r="95" spans="1:8" x14ac:dyDescent="0.2">
      <c r="A95" s="1">
        <v>89</v>
      </c>
      <c r="B95" s="8"/>
      <c r="C95" s="26"/>
      <c r="D95" s="26">
        <f t="shared" si="8"/>
        <v>86.248203162434123</v>
      </c>
      <c r="E95" s="4">
        <f t="shared" si="7"/>
        <v>0.41739999999999999</v>
      </c>
      <c r="F95" s="20"/>
      <c r="G95" s="1">
        <v>89</v>
      </c>
    </row>
    <row r="96" spans="1:8" x14ac:dyDescent="0.2">
      <c r="A96" s="1">
        <v>90</v>
      </c>
      <c r="B96" s="8"/>
      <c r="C96" s="26"/>
      <c r="D96" s="26">
        <f t="shared" si="8"/>
        <v>90.817356205852676</v>
      </c>
      <c r="E96" s="4">
        <f t="shared" si="7"/>
        <v>0.39639999999999997</v>
      </c>
      <c r="F96" s="20"/>
      <c r="G96" s="1">
        <v>90</v>
      </c>
    </row>
    <row r="97" spans="1:7" x14ac:dyDescent="0.2">
      <c r="A97" s="1">
        <v>91</v>
      </c>
      <c r="B97" s="8"/>
      <c r="C97" s="26"/>
      <c r="D97" s="26">
        <f t="shared" si="8"/>
        <v>96.128170894526036</v>
      </c>
      <c r="E97" s="4">
        <f t="shared" si="7"/>
        <v>0.3745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8"/>
        <v>102.27272727272728</v>
      </c>
      <c r="E98" s="4">
        <f t="shared" ref="E98:E106" si="11">ROUND(1-IF(A98&lt;I$3,0,IF(A98&lt;I$4,G$3*(A98-I$3)^2,G$2+G$4*(A98-I$4)+(A98&gt;I$5)*G$5*(A98-I$5)^2)),4)</f>
        <v>0.35199999999999998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8"/>
        <v>109.55569080949482</v>
      </c>
      <c r="E99" s="4">
        <f t="shared" si="11"/>
        <v>0.3286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8"/>
        <v>118.22660098522168</v>
      </c>
      <c r="E100" s="4">
        <f t="shared" si="11"/>
        <v>0.30449999999999999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8"/>
        <v>128.75536480686694</v>
      </c>
      <c r="E101" s="4">
        <f t="shared" si="11"/>
        <v>0.27960000000000002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8"/>
        <v>141.73228346456693</v>
      </c>
      <c r="E102" s="4">
        <f t="shared" si="11"/>
        <v>0.254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8"/>
        <v>158.17223198594024</v>
      </c>
      <c r="E103" s="4">
        <f t="shared" si="11"/>
        <v>0.2276</v>
      </c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8"/>
        <v>179.64071856287427</v>
      </c>
      <c r="E104" s="4">
        <f t="shared" si="11"/>
        <v>0.20039999999999999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8"/>
        <v>208.81670533642691</v>
      </c>
      <c r="E105" s="4">
        <f t="shared" si="11"/>
        <v>0.1724</v>
      </c>
      <c r="G105" s="1">
        <v>99</v>
      </c>
    </row>
    <row r="106" spans="1:7" x14ac:dyDescent="0.2">
      <c r="A106" s="1">
        <v>100</v>
      </c>
      <c r="D106" s="26">
        <f t="shared" si="8"/>
        <v>250.52192066805847</v>
      </c>
      <c r="E106" s="4">
        <f t="shared" si="11"/>
        <v>0.14369999999999999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</vt:i4>
      </vt:variant>
    </vt:vector>
  </HeadingPairs>
  <TitlesOfParts>
    <vt:vector size="32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2021-09-16T22:41:46Z</dcterms:modified>
</cp:coreProperties>
</file>